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23.xml" ContentType="application/vnd.openxmlformats-officedocument.drawingml.chartshapes+xml"/>
  <Override PartName="/xl/charts/colors53.xml" ContentType="application/vnd.ms-office.chartcolorstyle+xml"/>
  <Override PartName="/xl/calcChain.xml" ContentType="application/vnd.openxmlformats-officedocument.spreadsheetml.calcChain+xml"/>
  <Override PartName="/xl/charts/style53.xml" ContentType="application/vnd.ms-office.chartstyle+xml"/>
  <Override PartName="/xl/charts/chart47.xml" ContentType="application/vnd.openxmlformats-officedocument.drawingml.chart+xml"/>
  <Override PartName="/xl/worksheets/sheet2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19.xml" ContentType="application/vnd.openxmlformats-officedocument.drawingml.chartshapes+xml"/>
  <Override PartName="/xl/charts/colors69.xml" ContentType="application/vnd.ms-office.chartcolorstyle+xml"/>
  <Override PartName="/xl/charts/chart20.xml" ContentType="application/vnd.openxmlformats-officedocument.drawingml.chart+xml"/>
  <Override PartName="/xl/charts/chart10.xml" ContentType="application/vnd.openxmlformats-officedocument.drawingml.chart+xml"/>
  <Override PartName="/xl/theme/themeOverride44.xml" ContentType="application/vnd.openxmlformats-officedocument.themeOverride+xml"/>
  <Override PartName="/xl/charts/style50.xml" ContentType="application/vnd.ms-office.chartstyle+xml"/>
  <Override PartName="/xl/charts/chart44.xml" ContentType="application/vnd.openxmlformats-officedocument.drawingml.chart+xml"/>
  <Override PartName="/xl/worksheets/sheet27.xml" ContentType="application/vnd.openxmlformats-officedocument.spreadsheetml.worksheet+xml"/>
  <Override PartName="/xl/charts/style7.xml" ContentType="application/vnd.ms-office.chartstyle+xml"/>
  <Override PartName="/xl/charts/style36.xml" ContentType="application/vnd.ms-office.chartstyle+xml"/>
  <Override PartName="/xl/drawings/drawing84.xml" ContentType="application/vnd.openxmlformats-officedocument.drawingml.chartshapes+xml"/>
  <Override PartName="/xl/drawings/drawing105.xml" ContentType="application/vnd.openxmlformats-officedocument.drawingml.chartshapes+xml"/>
  <Override PartName="/xl/charts/style6.xml" ContentType="application/vnd.ms-office.chartstyle+xml"/>
  <Override PartName="/xl/charts/colors42.xml" ContentType="application/vnd.ms-office.chartcolorstyle+xml"/>
  <Override PartName="/xl/charts/chart36.xml" ContentType="application/vnd.openxmlformats-officedocument.drawingml.chart+xml"/>
  <Override PartName="/xl/theme/themeOverride62.xml" ContentType="application/vnd.openxmlformats-officedocument.themeOverride+xml"/>
  <Override PartName="/xl/worksheets/sheet33.xml" ContentType="application/vnd.openxmlformats-officedocument.spreadsheetml.worksheet+xml"/>
  <Override PartName="/xl/drawings/drawing124.xml" ContentType="application/vnd.openxmlformats-officedocument.drawing+xml"/>
  <Override PartName="/xl/charts/colors54.xml" ContentType="application/vnd.ms-office.chartcolorstyle+xml"/>
  <Override PartName="/xl/drawings/drawing65.xml" ContentType="application/vnd.openxmlformats-officedocument.drawingml.chartshapes+xml"/>
  <Override PartName="/xl/charts/style13.xml" ContentType="application/vnd.ms-office.chartstyle+xml"/>
  <Override PartName="/xl/charts/colors18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ml.chartshapes+xml"/>
  <Override PartName="/xl/charts/style46.xml" ContentType="application/vnd.ms-office.chartstyle+xml"/>
  <Override PartName="/xl/charts/chart52.xml" ContentType="application/vnd.openxmlformats-officedocument.drawingml.chart+xml"/>
  <Override PartName="/xl/charts/chart11.xml" ContentType="application/vnd.openxmlformats-officedocument.drawingml.chart+xml"/>
  <Override PartName="/xl/theme/themeOverride45.xml" ContentType="application/vnd.openxmlformats-officedocument.themeOverride+xml"/>
  <Override PartName="/xl/charts/chart60.xml" ContentType="application/vnd.openxmlformats-officedocument.drawingml.chart+xml"/>
  <Override PartName="/xl/charts/style31.xml" ContentType="application/vnd.ms-office.chartstyle+xml"/>
  <Override PartName="/xl/drawings/drawing83.xml" ContentType="application/vnd.openxmlformats-officedocument.drawingml.chartshapes+xml"/>
  <Override PartName="/xl/charts/chart13.xml" ContentType="application/vnd.openxmlformats-officedocument.drawingml.chart+xml"/>
  <Override PartName="/xl/theme/themeOverride47.xml" ContentType="application/vnd.openxmlformats-officedocument.themeOverride+xml"/>
  <Override PartName="/xl/charts/colors41.xml" ContentType="application/vnd.ms-office.chartcolorstyle+xml"/>
  <Override PartName="/xl/drawings/drawing110.xml" ContentType="application/vnd.openxmlformats-officedocument.drawingml.chartshapes+xml"/>
  <Override PartName="/xl/charts/colors60.xml" ContentType="application/vnd.ms-office.chartcolorstyle+xml"/>
  <Override PartName="/xl/worksheets/sheet14.xml" ContentType="application/vnd.openxmlformats-officedocument.spreadsheetml.worksheet+xml"/>
  <Override PartName="/xl/charts/colors33.xml" ContentType="application/vnd.ms-office.chartcolorstyle+xml"/>
  <Override PartName="/xl/worksheets/sheet1.xml" ContentType="application/vnd.openxmlformats-officedocument.spreadsheetml.worksheet+xml"/>
  <Override PartName="/xl/drawings/drawing26.xml" ContentType="application/vnd.openxmlformats-officedocument.drawingml.chartshapes+xml"/>
  <Override PartName="/xl/charts/style58.xml" ContentType="application/vnd.ms-office.chartstyle+xml"/>
  <Override PartName="/xl/drawings/drawing114.xml" ContentType="application/vnd.openxmlformats-officedocument.drawingml.chartshapes+xml"/>
  <Override PartName="/xl/charts/colors64.xml" ContentType="application/vnd.ms-office.chartcolorstyle+xml"/>
  <Override PartName="/xl/worksheets/sheet10.xml" ContentType="application/vnd.openxmlformats-officedocument.spreadsheetml.worksheet+xml"/>
  <Override PartName="/xl/drawings/drawing56.xml" ContentType="application/vnd.openxmlformats-officedocument.drawingml.chartshapes+xml"/>
  <Override PartName="/xl/drawings/drawing9.xml" ContentType="application/vnd.openxmlformats-officedocument.drawingml.chartshapes+xml"/>
  <Override PartName="/xl/theme/themeOverride49.xml" ContentType="application/vnd.openxmlformats-officedocument.themeOverride+xml"/>
  <Override PartName="/xl/charts/style62.xml" ContentType="application/vnd.ms-office.chartstyle+xml"/>
  <Override PartName="/xl/charts/chart76.xml" ContentType="application/vnd.openxmlformats-officedocument.drawingml.chart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49.xml" ContentType="application/vnd.openxmlformats-officedocument.drawingml.chartshapes+xml"/>
  <Override PartName="/xl/drawings/drawing22.xml" ContentType="application/vnd.openxmlformats-officedocument.drawing+xml"/>
  <Override PartName="/xl/charts/chart48.xml" ContentType="application/vnd.openxmlformats-officedocument.drawingml.chart+xml"/>
  <Override PartName="/xl/drawings/drawing63.xml" ContentType="application/vnd.openxmlformats-officedocument.drawingml.chartshapes+xml"/>
  <Override PartName="/xl/charts/style15.xml" ContentType="application/vnd.ms-office.chartstyle+xml"/>
  <Override PartName="/xl/drawings/drawing47.xml" ContentType="application/vnd.openxmlformats-officedocument.drawing+xml"/>
  <Override PartName="/xl/drawings/drawing102.xml" ContentType="application/vnd.openxmlformats-officedocument.drawingml.chartshapes+xml"/>
  <Override PartName="/xl/charts/chart69.xml" ContentType="application/vnd.openxmlformats-officedocument.drawingml.chart+xml"/>
  <Override PartName="/xl/charts/style52.xml" ContentType="application/vnd.ms-office.chartstyle+xml"/>
  <Override PartName="/xl/charts/chart46.xml" ContentType="application/vnd.openxmlformats-officedocument.drawingml.chart+xml"/>
  <Override PartName="/xl/worksheets/sheet25.xml" ContentType="application/vnd.openxmlformats-officedocument.spreadsheetml.worksheet+xml"/>
  <Override PartName="/xl/drawings/drawing61.xml" ContentType="application/vnd.openxmlformats-officedocument.drawingml.chartshapes+xml"/>
  <Override PartName="/xl/charts/style17.xml" ContentType="application/vnd.ms-office.chartstyle+xml"/>
  <Override PartName="/xl/charts/style25.xml" ContentType="application/vnd.ms-office.chartstyle+xml"/>
  <Override PartName="/xl/drawings/drawing93.xml" ContentType="application/vnd.openxmlformats-officedocument.drawingml.chartshapes+xml"/>
  <Override PartName="/xl/drawings/drawing73.xml" ContentType="application/vnd.openxmlformats-officedocument.drawing+xml"/>
  <Override PartName="/xl/charts/chart29.xml" ContentType="application/vnd.openxmlformats-officedocument.drawingml.chart+xml"/>
  <Override PartName="/xl/worksheets/sheet46.xml" ContentType="application/vnd.openxmlformats-officedocument.spreadsheetml.worksheet+xml"/>
  <Override PartName="/xl/drawings/drawing66.xml" ContentType="application/vnd.openxmlformats-officedocument.drawing+xml"/>
  <Override PartName="/xl/charts/style10.xml" ContentType="application/vnd.ms-office.chartstyle+xml"/>
  <Override PartName="/xl/charts/style49.xml" ContentType="application/vnd.ms-office.chartstyle+xml"/>
  <Override PartName="/xl/charts/chart2.xml" ContentType="application/vnd.openxmlformats-officedocument.drawingml.chart+xml"/>
  <Override PartName="/xl/drawings/drawing20.xml" ContentType="application/vnd.openxmlformats-officedocument.drawingml.chartshapes+xml"/>
  <Override PartName="/xl/worksheets/sheet29.xml" ContentType="application/vnd.openxmlformats-officedocument.spreadsheetml.worksheet+xml"/>
  <Override PartName="/xl/drawings/drawing44.xml" ContentType="application/vnd.openxmlformats-officedocument.drawing+xml"/>
  <Override PartName="/xl/drawings/drawing10.xml" ContentType="application/vnd.openxmlformats-officedocument.drawingml.chartshapes+xml"/>
  <Override PartName="/xl/charts/colors7.xml" ContentType="application/vnd.ms-office.chartcolorstyle+xml"/>
  <Override PartName="/xl/charts/style60.xml" ContentType="application/vnd.ms-office.chartstyle+xml"/>
  <Override PartName="/xl/charts/chart74.xml" ContentType="application/vnd.openxmlformats-officedocument.drawingml.chart+xml"/>
  <Override PartName="/xl/drawings/drawing17.xml" ContentType="application/vnd.openxmlformats-officedocument.drawingml.chartshapes+xml"/>
  <Override PartName="/xl/worksheets/sheet38.xml" ContentType="application/vnd.openxmlformats-officedocument.spreadsheetml.worksheet+xml"/>
  <Override PartName="/xl/charts/style2.xml" ContentType="application/vnd.ms-office.chartstyle+xml"/>
  <Override PartName="/xl/drawings/drawing38.xml" ContentType="application/vnd.openxmlformats-officedocument.drawing+xml"/>
  <Override PartName="/xl/charts/chart1.xml" ContentType="application/vnd.openxmlformats-officedocument.drawingml.chart+xml"/>
  <Override PartName="/xl/charts/chart12.xml" ContentType="application/vnd.openxmlformats-officedocument.drawingml.chart+xml"/>
  <Override PartName="/xl/theme/themeOverride46.xml" ContentType="application/vnd.openxmlformats-officedocument.themeOverride+xml"/>
  <Override PartName="/xl/charts/chart14.xml" ContentType="application/vnd.openxmlformats-officedocument.drawingml.chart+xml"/>
  <Override PartName="/xl/theme/themeOverride40.xml" ContentType="application/vnd.openxmlformats-officedocument.themeOverride+xml"/>
  <Override PartName="/xl/charts/chart15.xml" ContentType="application/vnd.openxmlformats-officedocument.drawingml.chart+xml"/>
  <Override PartName="/xl/theme/themeOverride41.xml" ContentType="application/vnd.openxmlformats-officedocument.themeOverride+xml"/>
  <Override PartName="/xl/charts/chart16.xml" ContentType="application/vnd.openxmlformats-officedocument.drawingml.chart+xml"/>
  <Override PartName="/xl/theme/themeOverride42.xml" ContentType="application/vnd.openxmlformats-officedocument.themeOverride+xml"/>
  <Override PartName="/xl/charts/chart17.xml" ContentType="application/vnd.openxmlformats-officedocument.drawingml.chart+xml"/>
  <Override PartName="/xl/theme/themeOverride43.xml" ContentType="application/vnd.openxmlformats-officedocument.themeOverride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sheets/sheet48.xml" ContentType="application/vnd.openxmlformats-officedocument.spreadsheetml.worksheet+xml"/>
  <Override PartName="/xl/charts/chart28.xml" ContentType="application/vnd.openxmlformats-officedocument.drawingml.chart+xml"/>
  <Override PartName="/xl/worksheets/sheet47.xml" ContentType="application/vnd.openxmlformats-officedocument.spreadsheetml.worksheet+xml"/>
  <Override PartName="/xl/charts/style48.xml" ContentType="application/vnd.ms-office.chartstyle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theme/themeOverride64.xml" ContentType="application/vnd.openxmlformats-officedocument.themeOverride+xml"/>
  <Override PartName="/xl/worksheets/sheet35.xml" ContentType="application/vnd.openxmlformats-officedocument.spreadsheetml.worksheet+xml"/>
  <Override PartName="/xl/charts/chart31.xml" ContentType="application/vnd.openxmlformats-officedocument.drawingml.chart+xml"/>
  <Override PartName="/xl/theme/themeOverride65.xml" ContentType="application/vnd.openxmlformats-officedocument.themeOverride+xml"/>
  <Override PartName="/xl/worksheets/sheet34.xml" ContentType="application/vnd.openxmlformats-officedocument.spreadsheetml.worksheet+xml"/>
  <Override PartName="/xl/drawings/drawing18.xml" ContentType="application/vnd.openxmlformats-officedocument.drawingml.chartshapes+xml"/>
  <Override PartName="/xl/charts/chart32.xml" ContentType="application/vnd.openxmlformats-officedocument.drawingml.chart+xml"/>
  <Override PartName="/xl/theme/themeOverride66.xml" ContentType="application/vnd.openxmlformats-officedocument.themeOverride+xml"/>
  <Override PartName="/xl/worksheets/sheet37.xml" ContentType="application/vnd.openxmlformats-officedocument.spreadsheetml.worksheet+xml"/>
  <Override PartName="/xl/drawings/drawing19.xml" ContentType="application/vnd.openxmlformats-officedocument.drawingml.chartshapes+xml"/>
  <Override PartName="/xl/charts/chart33.xml" ContentType="application/vnd.openxmlformats-officedocument.drawingml.chart+xml"/>
  <Override PartName="/xl/worksheets/sheet36.xml" ContentType="application/vnd.openxmlformats-officedocument.spreadsheetml.worksheet+xml"/>
  <Override PartName="/xl/charts/colors9.xml" ContentType="application/vnd.ms-office.chartcolorstyle+xml"/>
  <Override PartName="/xl/charts/chart34.xml" ContentType="application/vnd.openxmlformats-officedocument.drawingml.chart+xml"/>
  <Override PartName="/xl/theme/themeOverride60.xml" ContentType="application/vnd.openxmlformats-officedocument.themeOverride+xml"/>
  <Override PartName="/xl/worksheets/sheet31.xml" ContentType="application/vnd.openxmlformats-officedocument.spreadsheetml.worksheet+xml"/>
  <Override PartName="/xl/charts/colors8.xml" ContentType="application/vnd.ms-office.chartcolorstyle+xml"/>
  <Override PartName="/xl/charts/chart35.xml" ContentType="application/vnd.openxmlformats-officedocument.drawingml.chart+xml"/>
  <Override PartName="/xl/theme/themeOverride61.xml" ContentType="application/vnd.openxmlformats-officedocument.themeOverride+xml"/>
  <Override PartName="/xl/worksheets/sheet30.xml" ContentType="application/vnd.openxmlformats-officedocument.spreadsheetml.worksheet+xml"/>
  <Override PartName="/xl/charts/chart37.xml" ContentType="application/vnd.openxmlformats-officedocument.drawingml.chart+xml"/>
  <Override PartName="/xl/theme/themeOverride63.xml" ContentType="application/vnd.openxmlformats-officedocument.themeOverride+xml"/>
  <Override PartName="/xl/worksheets/sheet32.xml" ContentType="application/vnd.openxmlformats-officedocument.spreadsheetml.worksheet+xml"/>
  <Override PartName="/xl/drawings/drawing12.xml" ContentType="application/vnd.openxmlformats-officedocument.drawingml.chartshapes+xml"/>
  <Override PartName="/xl/charts/chart38.xml" ContentType="application/vnd.openxmlformats-officedocument.drawingml.chart+xml"/>
  <Override PartName="/xl/charts/colors5.xml" ContentType="application/vnd.ms-office.chartcolorstyle+xml"/>
  <Override PartName="/xl/drawings/drawing13.xml" ContentType="application/vnd.openxmlformats-officedocument.drawingml.chartshapes+xml"/>
  <Override PartName="/xl/charts/chart39.xml" ContentType="application/vnd.openxmlformats-officedocument.drawingml.chart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4.xml" ContentType="application/vnd.ms-office.chartstyle+xml"/>
  <Override PartName="/xl/charts/chart40.xml" ContentType="application/vnd.openxmlformats-officedocument.drawingml.chart+xml"/>
  <Override PartName="/xl/worksheets/sheet23.xml" ContentType="application/vnd.openxmlformats-officedocument.spreadsheetml.worksheet+xml"/>
  <Override PartName="/xl/charts/style55.xml" ContentType="application/vnd.ms-office.chartstyle+xml"/>
  <Override PartName="/xl/charts/chart41.xml" ContentType="application/vnd.openxmlformats-officedocument.drawingml.chart+xml"/>
  <Override PartName="/xl/worksheets/sheet22.xml" ContentType="application/vnd.openxmlformats-officedocument.spreadsheetml.worksheet+xml"/>
  <Override PartName="/xl/drawings/drawing28.xml" ContentType="application/vnd.openxmlformats-officedocument.drawingml.chartshapes+xml"/>
  <Override PartName="/xl/charts/style56.xml" ContentType="application/vnd.ms-office.chartstyle+xml"/>
  <Override PartName="/xl/charts/chart42.xml" ContentType="application/vnd.openxmlformats-officedocument.drawingml.chart+xml"/>
  <Override PartName="/xl/worksheets/sheet21.xml" ContentType="application/vnd.openxmlformats-officedocument.spreadsheetml.worksheet+xml"/>
  <Override PartName="/xl/drawings/drawing29.xml" ContentType="application/vnd.openxmlformats-officedocument.drawing+xml"/>
  <Override PartName="/xl/charts/style57.xml" ContentType="application/vnd.ms-office.chartstyle+xml"/>
  <Override PartName="/xl/charts/chart43.xml" ContentType="application/vnd.openxmlformats-officedocument.drawingml.chart+xml"/>
  <Override PartName="/xl/worksheets/sheet20.xml" ContentType="application/vnd.openxmlformats-officedocument.spreadsheetml.worksheet+xml"/>
  <Override PartName="/xl/charts/style51.xml" ContentType="application/vnd.ms-office.chartstyle+xml"/>
  <Override PartName="/xl/charts/chart45.xml" ContentType="application/vnd.openxmlformats-officedocument.drawingml.chart+xml"/>
  <Override PartName="/xl/worksheets/sheet26.xml" ContentType="application/vnd.openxmlformats-officedocument.spreadsheetml.worksheet+xml"/>
  <Override PartName="/xl/drawings/drawing23.xml" ContentType="application/vnd.openxmlformats-officedocument.drawing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drawings/drawing36.xml" ContentType="application/vnd.openxmlformats-officedocument.drawing+xml"/>
  <Override PartName="/xl/charts/style44.xml" ContentType="application/vnd.ms-office.chartstyle+xml"/>
  <Override PartName="/xl/charts/chart50.xml" ContentType="application/vnd.openxmlformats-officedocument.drawingml.chart+xml"/>
  <Override PartName="/xl/drawings/drawing37.xml" ContentType="application/vnd.openxmlformats-officedocument.drawingml.chartshapes+xml"/>
  <Override PartName="/xl/charts/style45.xml" ContentType="application/vnd.ms-office.chartstyle+xml"/>
  <Override PartName="/xl/charts/chart51.xml" ContentType="application/vnd.openxmlformats-officedocument.drawingml.chart+xml"/>
  <Override PartName="/xl/drawings/drawing35.xml" ContentType="application/vnd.openxmlformats-officedocument.drawing+xml"/>
  <Override PartName="/xl/charts/style47.xml" ContentType="application/vnd.ms-office.chartstyle+xml"/>
  <Override PartName="/xl/charts/chart53.xml" ContentType="application/vnd.openxmlformats-officedocument.drawingml.chart+xml"/>
  <Override PartName="/xl/drawings/drawing32.xml" ContentType="application/vnd.openxmlformats-officedocument.drawing+xml"/>
  <Override PartName="/xl/charts/style40.xml" ContentType="application/vnd.ms-office.chartstyle+xml"/>
  <Override PartName="/xl/charts/chart54.xml" ContentType="application/vnd.openxmlformats-officedocument.drawingml.chart+xml"/>
  <Override PartName="/xl/drawings/drawing33.xml" ContentType="application/vnd.openxmlformats-officedocument.drawingml.chartshapes+xml"/>
  <Override PartName="/xl/charts/style41.xml" ContentType="application/vnd.ms-office.chartstyle+xml"/>
  <Override PartName="/xl/charts/chart55.xml" ContentType="application/vnd.openxmlformats-officedocument.drawingml.chart+xml"/>
  <Override PartName="/xl/drawings/drawing30.xml" ContentType="application/vnd.openxmlformats-officedocument.drawingml.chartshapes+xml"/>
  <Override PartName="/xl/charts/style42.xml" ContentType="application/vnd.ms-office.chartstyle+xml"/>
  <Override PartName="/xl/charts/chart9.xml" ContentType="application/vnd.openxmlformats-officedocument.drawingml.chart+xml"/>
  <Override PartName="/xl/charts/chart56.xml" ContentType="application/vnd.openxmlformats-officedocument.drawingml.chart+xml"/>
  <Override PartName="/xl/drawings/drawing31.xml" ContentType="application/vnd.openxmlformats-officedocument.drawingml.chartshapes+xml"/>
  <Override PartName="/xl/charts/style43.xml" ContentType="application/vnd.ms-office.chartstyle+xml"/>
  <Override PartName="/xl/charts/chart8.xml" ContentType="application/vnd.openxmlformats-officedocument.drawingml.chart+xml"/>
  <Override PartName="/xl/charts/chart57.xml" ContentType="application/vnd.openxmlformats-officedocument.drawingml.chart+xml"/>
  <Override PartName="/xl/charts/chart7.xml" ContentType="application/vnd.openxmlformats-officedocument.drawingml.chart+xml"/>
  <Override PartName="/xl/charts/chart58.xml" ContentType="application/vnd.openxmlformats-officedocument.drawingml.chart+xml"/>
  <Override PartName="/xl/charts/chart6.xml" ContentType="application/vnd.openxmlformats-officedocument.drawingml.chart+xml"/>
  <Override PartName="/xl/charts/chart59.xml" ContentType="application/vnd.openxmlformats-officedocument.drawingml.chart+xml"/>
  <Override PartName="/xl/charts/chart61.xml" ContentType="application/vnd.openxmlformats-officedocument.drawingml.chart+xml"/>
  <Override PartName="/xl/drawings/drawing109.xml" ContentType="application/vnd.openxmlformats-officedocument.drawing+xml"/>
  <Override PartName="/xl/charts/chart62.xml" ContentType="application/vnd.openxmlformats-officedocument.drawingml.chart+xml"/>
  <Override PartName="/xl/drawings/drawing108.xml" ContentType="application/vnd.openxmlformats-officedocument.drawingml.chartshapes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03.xml" ContentType="application/vnd.openxmlformats-officedocument.drawing+xml"/>
  <Override PartName="/xl/charts/chart68.xml" ContentType="application/vnd.openxmlformats-officedocument.drawingml.chart+xml"/>
  <Override PartName="/xl/charts/style64.xml" ContentType="application/vnd.ms-office.chartstyle+xml"/>
  <Override PartName="/xl/charts/chart70.xml" ContentType="application/vnd.openxmlformats-officedocument.drawingml.chart+xml"/>
  <Override PartName="/xl/charts/style65.xml" ContentType="application/vnd.ms-office.chartstyle+xml"/>
  <Override PartName="/xl/charts/chart71.xml" ContentType="application/vnd.openxmlformats-officedocument.drawingml.chart+xml"/>
  <Override PartName="/xl/charts/style66.xml" ContentType="application/vnd.ms-office.chartstyle+xml"/>
  <Override PartName="/xl/charts/chart72.xml" ContentType="application/vnd.openxmlformats-officedocument.drawingml.chart+xml"/>
  <Override PartName="/xl/charts/style67.xml" ContentType="application/vnd.ms-office.chartstyle+xml"/>
  <Override PartName="/xl/charts/chart73.xml" ContentType="application/vnd.openxmlformats-officedocument.drawingml.chart+xml"/>
  <Override PartName="/xl/charts/style61.xml" ContentType="application/vnd.ms-office.chartstyle+xml"/>
  <Override PartName="/xl/charts/chart75.xml" ContentType="application/vnd.openxmlformats-officedocument.drawingml.chart+xml"/>
  <Override PartName="/xl/charts/style63.xml" ContentType="application/vnd.ms-office.chartstyle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olors17.xml" ContentType="application/vnd.ms-office.chartcolorstyle+xml"/>
  <Override PartName="/xl/charts/chart80.xml" ContentType="application/vnd.openxmlformats-officedocument.drawingml.chart+xml"/>
  <Override PartName="/xl/charts/colors16.xml" ContentType="application/vnd.ms-office.chartcolorstyle+xml"/>
  <Override PartName="/xl/drawings/drawing68.xml" ContentType="application/vnd.openxmlformats-officedocument.drawingml.chartshapes+xml"/>
  <Override PartName="/xl/charts/colors15.xml" ContentType="application/vnd.ms-office.chartcolorstyle+xml"/>
  <Override PartName="/xl/drawings/drawing69.xml" ContentType="application/vnd.openxmlformats-officedocument.drawing+xml"/>
  <Override PartName="/xl/charts/colors14.xml" ContentType="application/vnd.ms-office.chartcolorstyle+xml"/>
  <Override PartName="/xl/charts/style18.xml" ContentType="application/vnd.ms-office.chartstyle+xml"/>
  <Override PartName="/xl/charts/colors13.xml" ContentType="application/vnd.ms-office.chartcolorstyle+xml"/>
  <Override PartName="/xl/charts/style19.xml" ContentType="application/vnd.ms-office.chartstyle+xml"/>
  <Override PartName="/xl/charts/colors12.xml" ContentType="application/vnd.ms-office.chartcolorstyle+xml"/>
  <Override PartName="/xl/charts/colors11.xml" ContentType="application/vnd.ms-office.chartcolorstyle+xml"/>
  <Override PartName="/xl/charts/colors10.xml" ContentType="application/vnd.ms-office.chartcolorstyle+xml"/>
  <Override PartName="/xl/drawings/drawing62.xml" ContentType="application/vnd.openxmlformats-officedocument.drawingml.chartshapes+xml"/>
  <Override PartName="/xl/charts/style14.xml" ContentType="application/vnd.ms-office.chartstyle+xml"/>
  <Override PartName="/xl/drawings/drawing16.xml" ContentType="application/vnd.openxmlformats-officedocument.drawingml.chartshapes+xml"/>
  <Override PartName="/xl/worksheets/sheet39.xml" ContentType="application/vnd.openxmlformats-officedocument.spreadsheetml.worksheet+xml"/>
  <Override PartName="/xl/charts/colors1.xml" ContentType="application/vnd.ms-office.chartcolorstyle+xml"/>
  <Override PartName="/xl/drawings/drawing64.xml" ContentType="application/vnd.openxmlformats-officedocument.drawingml.chartshapes+xml"/>
  <Override PartName="/xl/charts/style12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ml.chartshapes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27.xml" ContentType="application/vnd.ms-office.chartcolorstyle+xml"/>
  <Override PartName="/xl/charts/colors28.xml" ContentType="application/vnd.ms-office.chartcolorstyle+xml"/>
  <Override PartName="/xl/charts/colors29.xml" ContentType="application/vnd.ms-office.chartcolorstyle+xml"/>
  <Override PartName="/xl/drawings/drawing14.xml" ContentType="application/vnd.openxmlformats-officedocument.drawingml.chartshapes+xml"/>
  <Override PartName="/xl/charts/colors3.xml" ContentType="application/vnd.ms-office.chartcolorstyle+xml"/>
  <Override PartName="/xl/charts/colors30.xml" ContentType="application/vnd.ms-office.chartcolorstyle+xml"/>
  <Override PartName="/xl/worksheets/sheet2.xml" ContentType="application/vnd.openxmlformats-officedocument.spreadsheetml.worksheet+xml"/>
  <Override PartName="/xl/charts/colors31.xml" ContentType="application/vnd.ms-office.chartcolorstyle+xml"/>
  <Override PartName="/xl/worksheets/sheet3.xml" ContentType="application/vnd.openxmlformats-officedocument.spreadsheetml.worksheet+xml"/>
  <Override PartName="/xl/charts/colors32.xml" ContentType="application/vnd.ms-office.chartcolorstyle+xml"/>
  <Override PartName="/xl/charts/colors34.xml" ContentType="application/vnd.ms-office.chartcolorstyle+xml"/>
  <Override PartName="/xl/worksheets/sheet6.xml" ContentType="application/vnd.openxmlformats-officedocument.spreadsheetml.worksheet+xml"/>
  <Override PartName="/xl/charts/colors35.xml" ContentType="application/vnd.ms-office.chartcolorstyle+xml"/>
  <Override PartName="/xl/worksheets/sheet7.xml" ContentType="application/vnd.openxmlformats-officedocument.spreadsheetml.worksheet+xml"/>
  <Override PartName="/xl/charts/colors36.xml" ContentType="application/vnd.ms-office.chartcolorstyle+xml"/>
  <Override PartName="/xl/worksheets/sheet4.xml" ContentType="application/vnd.openxmlformats-officedocument.spreadsheetml.worksheet+xml"/>
  <Override PartName="/xl/charts/colors37.xml" ContentType="application/vnd.ms-office.chartcolorstyle+xml"/>
  <Override PartName="/xl/worksheets/sheet5.xml" ContentType="application/vnd.openxmlformats-officedocument.spreadsheetml.worksheet+xml"/>
  <Override PartName="/xl/charts/colors38.xml" ContentType="application/vnd.ms-office.chartcolorstyle+xml"/>
  <Override PartName="/xl/charts/colors39.xml" ContentType="application/vnd.ms-office.chartcolorstyle+xml"/>
  <Override PartName="/xl/charts/colors40.xml" ContentType="application/vnd.ms-office.chartcolorstyle+xml"/>
  <Override PartName="/xl/charts/colors43.xml" ContentType="application/vnd.ms-office.chartcolorstyle+xml"/>
  <Override PartName="/xl/charts/colors44.xml" ContentType="application/vnd.ms-office.chartcolorstyle+xml"/>
  <Override PartName="/xl/charts/colors45.xml" ContentType="application/vnd.ms-office.chartcolorstyle+xml"/>
  <Override PartName="/xl/charts/colors46.xml" ContentType="application/vnd.ms-office.chartcolorstyle+xml"/>
  <Override PartName="/xl/charts/colors47.xml" ContentType="application/vnd.ms-office.chartcolorstyle+xml"/>
  <Override PartName="/xl/charts/colors48.xml" ContentType="application/vnd.ms-office.chartcolorstyle+xml"/>
  <Override PartName="/xl/charts/colors49.xml" ContentType="application/vnd.ms-office.chartcolorstyle+xml"/>
  <Override PartName="/xl/drawings/drawing120.xml" ContentType="application/vnd.openxmlformats-officedocument.drawing+xml"/>
  <Override PartName="/xl/charts/colors50.xml" ContentType="application/vnd.ms-office.chartcolorstyle+xml"/>
  <Override PartName="/xl/drawings/drawing121.xml" ContentType="application/vnd.openxmlformats-officedocument.drawingml.chartshapes+xml"/>
  <Override PartName="/xl/charts/colors51.xml" ContentType="application/vnd.ms-office.chartcolorstyle+xml"/>
  <Override PartName="/xl/drawings/drawing122.xml" ContentType="application/vnd.openxmlformats-officedocument.drawingml.chartshapes+xml"/>
  <Override PartName="/xl/charts/colors52.xml" ContentType="application/vnd.ms-office.chartcolorstyle+xml"/>
  <Override PartName="/xl/drawings/drawing125.xml" ContentType="application/vnd.openxmlformats-officedocument.drawingml.chartshapes+xml"/>
  <Override PartName="/xl/charts/colors55.xml" ContentType="application/vnd.ms-office.chartcolorstyle+xml"/>
  <Override PartName="/xl/drawings/drawing126.xml" ContentType="application/vnd.openxmlformats-officedocument.drawing+xml"/>
  <Override PartName="/xl/charts/colors56.xml" ContentType="application/vnd.ms-office.chartcolorstyle+xml"/>
  <Override PartName="/xl/drawings/drawing127.xml" ContentType="application/vnd.openxmlformats-officedocument.drawingml.chartshapes+xml"/>
  <Override PartName="/xl/charts/colors57.xml" ContentType="application/vnd.ms-office.chartcolorstyle+xml"/>
  <Override PartName="/xl/drawings/drawing128.xml" ContentType="application/vnd.openxmlformats-officedocument.drawing+xml"/>
  <Override PartName="/xl/charts/colors58.xml" ContentType="application/vnd.ms-office.chartcolorstyle+xml"/>
  <Override PartName="/xl/drawings/drawing129.xml" ContentType="application/vnd.openxmlformats-officedocument.drawingml.chartshapes+xml"/>
  <Override PartName="/xl/charts/colors59.xml" ContentType="application/vnd.ms-office.chartcolorstyle+xml"/>
  <Override PartName="/xl/drawings/drawing11.xml" ContentType="application/vnd.openxmlformats-officedocument.drawingml.chartshapes+xml"/>
  <Override PartName="/xl/charts/colors6.xml" ContentType="application/vnd.ms-office.chartcolorstyle+xml"/>
  <Override PartName="/xl/drawings/drawing111.xml" ContentType="application/vnd.openxmlformats-officedocument.drawingml.chartshapes+xml"/>
  <Override PartName="/xl/charts/colors61.xml" ContentType="application/vnd.ms-office.chartcolorstyle+xml"/>
  <Override PartName="/xl/worksheets/sheet15.xml" ContentType="application/vnd.openxmlformats-officedocument.spreadsheetml.worksheet+xml"/>
  <Override PartName="/xl/drawings/drawing112.xml" ContentType="application/vnd.openxmlformats-officedocument.drawing+xml"/>
  <Override PartName="/xl/charts/colors62.xml" ContentType="application/vnd.ms-office.chartcolorstyle+xml"/>
  <Override PartName="/xl/worksheets/sheet16.xml" ContentType="application/vnd.openxmlformats-officedocument.spreadsheetml.worksheet+xml"/>
  <Override PartName="/xl/drawings/drawing113.xml" ContentType="application/vnd.openxmlformats-officedocument.drawingml.chartshapes+xml"/>
  <Override PartName="/xl/charts/colors63.xml" ContentType="application/vnd.ms-office.chartcolorstyle+xml"/>
  <Override PartName="/xl/worksheets/sheet17.xml" ContentType="application/vnd.openxmlformats-officedocument.spreadsheetml.worksheet+xml"/>
  <Override PartName="/xl/drawings/drawing115.xml" ContentType="application/vnd.openxmlformats-officedocument.drawingml.chartshapes+xml"/>
  <Override PartName="/xl/charts/colors65.xml" ContentType="application/vnd.ms-office.chartcolorstyle+xml"/>
  <Override PartName="/xl/worksheets/sheet11.xml" ContentType="application/vnd.openxmlformats-officedocument.spreadsheetml.worksheet+xml"/>
  <Override PartName="/xl/drawings/drawing116.xml" ContentType="application/vnd.openxmlformats-officedocument.drawing+xml"/>
  <Override PartName="/xl/charts/colors66.xml" ContentType="application/vnd.ms-office.chartcolorstyle+xml"/>
  <Override PartName="/xl/worksheets/sheet12.xml" ContentType="application/vnd.openxmlformats-officedocument.spreadsheetml.worksheet+xml"/>
  <Override PartName="/xl/drawings/drawing117.xml" ContentType="application/vnd.openxmlformats-officedocument.drawingml.chartshapes+xml"/>
  <Override PartName="/xl/charts/colors67.xml" ContentType="application/vnd.ms-office.chartcolorstyle+xml"/>
  <Override PartName="/xl/worksheets/sheet13.xml" ContentType="application/vnd.openxmlformats-officedocument.spreadsheetml.worksheet+xml"/>
  <Override PartName="/xl/drawings/drawing118.xml" ContentType="application/vnd.openxmlformats-officedocument.drawingml.chartshapes+xml"/>
  <Override PartName="/xl/charts/colors68.xml" ContentType="application/vnd.ms-office.chartcolorstyle+xml"/>
  <Override PartName="/xl/drawings/drawing100.xml" ContentType="application/vnd.openxmlformats-officedocument.drawingml.chartshapes+xml"/>
  <Override PartName="/xl/drawings/drawing101.xml" ContentType="application/vnd.openxmlformats-officedocument.drawingml.chartshapes+xml"/>
  <Override PartName="/xl/drawings/drawing104.xml" ContentType="application/vnd.openxmlformats-officedocument.drawingml.chartshapes+xml"/>
  <Override PartName="/xl/drawings/drawing106.xml" ContentType="application/vnd.openxmlformats-officedocument.drawing+xml"/>
  <Override PartName="/xl/drawings/drawing107.xml" ContentType="application/vnd.openxmlformats-officedocument.drawingml.chartshapes+xml"/>
  <Override PartName="/xl/charts/style1.xml" ContentType="application/vnd.ms-office.chartstyle+xml"/>
  <Override PartName="/xl/drawings/drawing67.xml" ContentType="application/vnd.openxmlformats-officedocument.drawingml.chartshapes+xml"/>
  <Override PartName="/xl/charts/style11.xml" ContentType="application/vnd.ms-office.chartstyle+xml"/>
  <Override PartName="/xl/drawings/drawing60.xml" ContentType="application/vnd.openxmlformats-officedocument.drawingml.chartshapes+xml"/>
  <Override PartName="/xl/charts/style16.xml" ContentType="application/vnd.ms-office.chartstyle+xml"/>
  <Override PartName="/xl/charts/style20.xml" ContentType="application/vnd.ms-office.chartstyle+xml"/>
  <Override PartName="/xl/drawings/drawing96.xml" ContentType="application/vnd.openxmlformats-officedocument.drawing+xml"/>
  <Override PartName="/xl/charts/style21.xml" ContentType="application/vnd.ms-office.chartstyle+xml"/>
  <Override PartName="/xl/drawings/drawing97.xml" ContentType="application/vnd.openxmlformats-officedocument.drawing+xml"/>
  <Override PartName="/xl/charts/style22.xml" ContentType="application/vnd.ms-office.chartstyle+xml"/>
  <Override PartName="/xl/drawings/drawing94.xml" ContentType="application/vnd.openxmlformats-officedocument.drawing+xml"/>
  <Override PartName="/xl/charts/style23.xml" ContentType="application/vnd.ms-office.chartstyle+xml"/>
  <Override PartName="/xl/drawings/drawing95.xml" ContentType="application/vnd.openxmlformats-officedocument.drawing+xml"/>
  <Override PartName="/xl/charts/style24.xml" ContentType="application/vnd.ms-office.chartstyle+xml"/>
  <Override PartName="/xl/drawings/drawing92.xml" ContentType="application/vnd.openxmlformats-officedocument.drawingml.chartshapes+xml"/>
  <Override PartName="/xl/charts/style26.xml" ContentType="application/vnd.ms-office.chartstyle+xml"/>
  <Override PartName="/xl/drawings/drawing90.xml" ContentType="application/vnd.openxmlformats-officedocument.drawing+xml"/>
  <Override PartName="/xl/charts/style27.xml" ContentType="application/vnd.ms-office.chartstyle+xml"/>
  <Override PartName="/xl/drawings/drawing91.xml" ContentType="application/vnd.openxmlformats-officedocument.drawing+xml"/>
  <Override PartName="/xl/charts/style28.xml" ContentType="application/vnd.ms-office.chartstyle+xml"/>
  <Override PartName="/xl/charts/style29.xml" ContentType="application/vnd.ms-office.chartstyle+xml"/>
  <Override PartName="/xl/charts/style3.xml" ContentType="application/vnd.ms-office.chartstyle+xml"/>
  <Override PartName="/xl/charts/style30.xml" ContentType="application/vnd.ms-office.chartstyle+xml"/>
  <Override PartName="/xl/drawings/drawing82.xml" ContentType="application/vnd.openxmlformats-officedocument.drawingml.chartshapes+xml"/>
  <Override PartName="/xl/drawings/drawing80.xml" ContentType="application/vnd.openxmlformats-officedocument.drawingml.chartshapes+xml"/>
  <Override PartName="/xl/charts/style32.xml" ContentType="application/vnd.ms-office.chartstyle+xml"/>
  <Override PartName="/xl/drawings/drawing81.xml" ContentType="application/vnd.openxmlformats-officedocument.drawingml.chartshapes+xml"/>
  <Override PartName="/xl/charts/style33.xml" ContentType="application/vnd.ms-office.chartstyle+xml"/>
  <Override PartName="/xl/charts/style34.xml" ContentType="application/vnd.ms-office.chartstyle+xml"/>
  <Override PartName="/xl/drawings/drawing86.xml" ContentType="application/vnd.openxmlformats-officedocument.drawingml.chartshapes+xml"/>
  <Override PartName="/xl/charts/style35.xml" ContentType="application/vnd.ms-office.chartstyle+xml"/>
  <Override PartName="/xl/drawings/drawing87.xml" ContentType="application/vnd.openxmlformats-officedocument.drawing+xml"/>
  <Override PartName="/xl/charts/style37.xml" ContentType="application/vnd.ms-office.chartstyle+xml"/>
  <Override PartName="/xl/drawings/drawing85.xml" ContentType="application/vnd.openxmlformats-officedocument.drawingml.chartshapes+xml"/>
  <Override PartName="/xl/charts/style38.xml" ContentType="application/vnd.ms-office.chartstyle+xml"/>
  <Override PartName="/xl/charts/style39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27.xml" ContentType="application/vnd.openxmlformats-officedocument.drawingml.chartshapes+xml"/>
  <Override PartName="/xl/charts/style59.xml" ContentType="application/vnd.ms-office.chartstyle+xml"/>
  <Override PartName="/xl/charts/style68.xml" ContentType="application/vnd.ms-office.chartstyle+xml"/>
  <Override PartName="/xl/charts/style69.xml" ContentType="application/vnd.ms-office.chartstyle+xml"/>
  <Override PartName="/xl/drawings/drawing42.xml" ContentType="application/vnd.openxmlformats-officedocument.drawing+xml"/>
  <Override PartName="/xl/drawings/drawing43.xml" ContentType="application/vnd.openxmlformats-officedocument.drawingml.chartshapes+xml"/>
  <Override PartName="/xl/drawings/drawing40.xml" ContentType="application/vnd.openxmlformats-officedocument.drawing+xml"/>
  <Override PartName="/xl/drawings/drawing41.xml" ContentType="application/vnd.openxmlformats-officedocument.drawingml.chartshapes+xml"/>
  <Override PartName="/xl/drawings/drawing46.xml" ContentType="application/vnd.openxmlformats-officedocument.drawing+xml"/>
  <Override PartName="/xl/drawings/drawing45.xml" ContentType="application/vnd.openxmlformats-officedocument.drawing+xml"/>
  <Override PartName="/xl/charts/style8.xml" ContentType="application/vnd.ms-office.chartstyle+xml"/>
  <Override PartName="/xl/charts/style9.xml" ContentType="application/vnd.ms-office.chartsty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51.xml" ContentType="application/vnd.openxmlformats-officedocument.drawingml.chartshapes+xml"/>
  <Override PartName="/xl/worksheets/sheet44.xml" ContentType="application/vnd.openxmlformats-officedocument.spreadsheetml.worksheet+xml"/>
  <Override PartName="/xl/drawings/drawing2.xml" ContentType="application/vnd.openxmlformats-officedocument.drawing+xml"/>
  <Override PartName="/xl/drawings/drawing21.xml" ContentType="application/vnd.openxmlformats-officedocument.drawingml.chartshapes+xml"/>
  <Override PartName="/xl/worksheets/sheet28.xml" ContentType="application/vnd.openxmlformats-officedocument.spreadsheetml.worksheet+xml"/>
  <Override PartName="/xl/drawings/drawing24.xml" ContentType="application/vnd.openxmlformats-officedocument.drawingml.chartshapes+xml"/>
  <Override PartName="/xl/drawings/drawing3.xml" ContentType="application/vnd.openxmlformats-officedocument.drawing+xml"/>
  <Override PartName="/xl/drawings/drawing39.xml" ContentType="application/vnd.openxmlformats-officedocument.drawingml.chartshapes+xml"/>
  <Override PartName="/xl/drawings/drawing4.xml" ContentType="application/vnd.openxmlformats-officedocument.drawing+xml"/>
  <Override PartName="/xl/drawings/drawing48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8.xml" ContentType="application/vnd.openxmlformats-officedocument.drawing+xml"/>
  <Override PartName="/xl/drawings/drawing57.xml" ContentType="application/vnd.openxmlformats-officedocument.drawingml.chartshapes+xml"/>
  <Override PartName="/xl/drawings/drawing7.xml" ContentType="application/vnd.openxmlformats-officedocument.drawing+xml"/>
  <Override PartName="/xl/drawings/drawing58.xml" ContentType="application/vnd.openxmlformats-officedocument.drawingml.chartshapes+xml"/>
  <Override PartName="/xl/drawings/drawing6.xml" ContentType="application/vnd.openxmlformats-officedocument.drawing+xml"/>
  <Override PartName="/xl/drawings/drawing59.xml" ContentType="application/vnd.openxmlformats-officedocument.drawingml.chartshapes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4.xml" ContentType="application/vnd.openxmlformats-officedocument.drawingml.chartshapes+xml"/>
  <Override PartName="/xl/drawings/drawing75.xml" ContentType="application/vnd.openxmlformats-officedocument.drawingml.chartshapes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8.xml" ContentType="application/vnd.openxmlformats-officedocument.drawingml.chartshapes+xml"/>
  <Override PartName="/xl/drawings/drawing89.xml" ContentType="application/vnd.openxmlformats-officedocument.drawingml.chartshapes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theme/themeOverride28.xml" ContentType="application/vnd.openxmlformats-officedocument.themeOverride+xml"/>
  <Override PartName="/xl/theme/themeOverride9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0.xml" ContentType="application/vnd.openxmlformats-officedocument.themeOverride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theme/themeOverride16.xml" ContentType="application/vnd.openxmlformats-officedocument.themeOverride+xml"/>
  <Override PartName="/xl/theme/themeOverride17.xml" ContentType="application/vnd.openxmlformats-officedocument.themeOverride+xml"/>
  <Override PartName="/xl/theme/themeOverride18.xml" ContentType="application/vnd.openxmlformats-officedocument.themeOverride+xml"/>
  <Override PartName="/xl/theme/themeOverride19.xml" ContentType="application/vnd.openxmlformats-officedocument.themeOverride+xml"/>
  <Override PartName="/xl/theme/themeOverride2.xml" ContentType="application/vnd.openxmlformats-officedocument.themeOverride+xml"/>
  <Override PartName="/xl/theme/themeOverride20.xml" ContentType="application/vnd.openxmlformats-officedocument.themeOverride+xml"/>
  <Override PartName="/xl/theme/themeOverride21.xml" ContentType="application/vnd.openxmlformats-officedocument.themeOverride+xml"/>
  <Override PartName="/xl/theme/themeOverride22.xml" ContentType="application/vnd.openxmlformats-officedocument.themeOverride+xml"/>
  <Override PartName="/xl/theme/themeOverride23.xml" ContentType="application/vnd.openxmlformats-officedocument.themeOverride+xml"/>
  <Override PartName="/xl/theme/themeOverride24.xml" ContentType="application/vnd.openxmlformats-officedocument.themeOverride+xml"/>
  <Override PartName="/xl/theme/themeOverride25.xml" ContentType="application/vnd.openxmlformats-officedocument.themeOverride+xml"/>
  <Override PartName="/xl/theme/themeOverride26.xml" ContentType="application/vnd.openxmlformats-officedocument.themeOverride+xml"/>
  <Override PartName="/xl/theme/themeOverride27.xml" ContentType="application/vnd.openxmlformats-officedocument.themeOverride+xml"/>
  <Override PartName="/xl/theme/themeOverride29.xml" ContentType="application/vnd.openxmlformats-officedocument.themeOverride+xml"/>
  <Override PartName="/xl/theme/themeOverride3.xml" ContentType="application/vnd.openxmlformats-officedocument.themeOverride+xml"/>
  <Override PartName="/xl/theme/themeOverride30.xml" ContentType="application/vnd.openxmlformats-officedocument.themeOverride+xml"/>
  <Override PartName="/xl/theme/themeOverride31.xml" ContentType="application/vnd.openxmlformats-officedocument.themeOverride+xml"/>
  <Override PartName="/xl/theme/themeOverride32.xml" ContentType="application/vnd.openxmlformats-officedocument.themeOverride+xml"/>
  <Override PartName="/xl/theme/themeOverride33.xml" ContentType="application/vnd.openxmlformats-officedocument.themeOverride+xml"/>
  <Override PartName="/xl/theme/themeOverride34.xml" ContentType="application/vnd.openxmlformats-officedocument.themeOverride+xml"/>
  <Override PartName="/xl/theme/themeOverride35.xml" ContentType="application/vnd.openxmlformats-officedocument.themeOverride+xml"/>
  <Override PartName="/xl/theme/themeOverride36.xml" ContentType="application/vnd.openxmlformats-officedocument.themeOverride+xml"/>
  <Override PartName="/xl/theme/themeOverride37.xml" ContentType="application/vnd.openxmlformats-officedocument.themeOverride+xml"/>
  <Override PartName="/xl/theme/themeOverride38.xml" ContentType="application/vnd.openxmlformats-officedocument.themeOverride+xml"/>
  <Override PartName="/xl/theme/themeOverride39.xml" ContentType="application/vnd.openxmlformats-officedocument.themeOverride+xml"/>
  <Override PartName="/xl/theme/themeOverride4.xml" ContentType="application/vnd.openxmlformats-officedocument.themeOverride+xml"/>
  <Override PartName="/xl/theme/themeOverride48.xml" ContentType="application/vnd.openxmlformats-officedocument.themeOverride+xml"/>
  <Override PartName="/xl/theme/themeOverride5.xml" ContentType="application/vnd.openxmlformats-officedocument.themeOverride+xml"/>
  <Override PartName="/xl/theme/themeOverride50.xml" ContentType="application/vnd.openxmlformats-officedocument.themeOverride+xml"/>
  <Override PartName="/xl/theme/themeOverride51.xml" ContentType="application/vnd.openxmlformats-officedocument.themeOverride+xml"/>
  <Override PartName="/xl/theme/themeOverride52.xml" ContentType="application/vnd.openxmlformats-officedocument.themeOverride+xml"/>
  <Override PartName="/xl/theme/themeOverride53.xml" ContentType="application/vnd.openxmlformats-officedocument.themeOverride+xml"/>
  <Override PartName="/xl/theme/themeOverride54.xml" ContentType="application/vnd.openxmlformats-officedocument.themeOverride+xml"/>
  <Override PartName="/xl/theme/themeOverride55.xml" ContentType="application/vnd.openxmlformats-officedocument.themeOverride+xml"/>
  <Override PartName="/xl/theme/themeOverride56.xml" ContentType="application/vnd.openxmlformats-officedocument.themeOverride+xml"/>
  <Override PartName="/xl/theme/themeOverride57.xml" ContentType="application/vnd.openxmlformats-officedocument.themeOverride+xml"/>
  <Override PartName="/xl/theme/themeOverride58.xml" ContentType="application/vnd.openxmlformats-officedocument.themeOverride+xml"/>
  <Override PartName="/xl/theme/themeOverride59.xml" ContentType="application/vnd.openxmlformats-officedocument.themeOverride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workbook.xml" ContentType="application/vnd.openxmlformats-officedocument.spreadsheetml.sheet.main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theme/themeOverride8.xml" ContentType="application/vnd.openxmlformats-officedocument.themeOverrid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45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xl/worksheets/sheet4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32" documentId="8_{BE112A8D-0E12-48DF-8245-390D063EAAAB}" xr6:coauthVersionLast="47" xr6:coauthVersionMax="47" xr10:uidLastSave="{443C9D6A-B211-41F6-A202-2FF6A4F2BEA9}"/>
  <bookViews>
    <workbookView xWindow="-120" yWindow="-120" windowWidth="29040" windowHeight="15720" xr2:uid="{6E85E994-60C4-489D-B958-C7CC0FA153D6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49" r:id="rId8"/>
    <sheet name="Viajeros entr evol mensu TF15-2" sheetId="9" r:id="rId9"/>
    <sheet name="Viajeros entr evol mensu TF " sheetId="10" r:id="rId10"/>
    <sheet name="Viajeros entr evol mensu TF cat" sheetId="50" r:id="rId11"/>
    <sheet name="Viajeros entr evol anual TF cat" sheetId="11" r:id="rId12"/>
    <sheet name="Viajeros entr ti-cat ultimo mes" sheetId="12" r:id="rId13"/>
    <sheet name="viaj entrados lugar resid años " sheetId="13" r:id="rId14"/>
    <sheet name="viaj entrados lugar residencia" sheetId="14" r:id="rId15"/>
    <sheet name="viaj entrados lugar residen acu" sheetId="15" r:id="rId16"/>
    <sheet name="viaj entrados lugar residen hot" sheetId="16" r:id="rId17"/>
    <sheet name="viaj entrados lugar residen apt" sheetId="17" r:id="rId18"/>
    <sheet name="viaj entrados lugar residen cat" sheetId="18" r:id="rId19"/>
    <sheet name="viaj entr lugar res año categor" sheetId="19" r:id="rId20"/>
    <sheet name="viajeros alojados" sheetId="20" r:id="rId21"/>
    <sheet name="viaj aloj lugar residen mes" sheetId="21" r:id="rId22"/>
    <sheet name="viaj alojados lugar residen acu" sheetId="22" r:id="rId23"/>
    <sheet name="Pernoctaciones" sheetId="23" r:id="rId24"/>
    <sheet name="Pernoctaciones evol mensu TF" sheetId="51" r:id="rId25"/>
    <sheet name="Pernocta evol mensu TF cat" sheetId="52" r:id="rId26"/>
    <sheet name="Pernoctaciones lugar reside" sheetId="26" r:id="rId27"/>
    <sheet name="Pernoctaciones lugar residen ac" sheetId="27" r:id="rId28"/>
    <sheet name="Pernoctaciones lugar reside año" sheetId="28" r:id="rId29"/>
    <sheet name="Estancia media" sheetId="29" r:id="rId30"/>
    <sheet name="EM evol menusual lugar resd" sheetId="30" r:id="rId31"/>
    <sheet name="EM evol mensu TF cat " sheetId="31" r:id="rId32"/>
    <sheet name="Tasa de ocupación" sheetId="32" r:id="rId33"/>
    <sheet name="tasa de ocupación evol mens" sheetId="33" r:id="rId34"/>
    <sheet name="indicadores rentabilidad" sheetId="34" r:id="rId35"/>
    <sheet name="ADR RevPAR ingresos totales ult" sheetId="35" r:id="rId36"/>
    <sheet name="ADR municipios" sheetId="36" r:id="rId37"/>
    <sheet name="RevPAR  municipios" sheetId="37" r:id="rId38"/>
    <sheet name="viajeros españoles" sheetId="38" r:id="rId39"/>
    <sheet name="distribución españoles x Resid" sheetId="39" r:id="rId40"/>
    <sheet name="distribución españoles x cate" sheetId="40" r:id="rId41"/>
    <sheet name="distribución peninsulare x cate" sheetId="41" r:id="rId42"/>
    <sheet name="distribución canarios x cate" sheetId="42" r:id="rId43"/>
    <sheet name="distribución españoles x mun al" sheetId="43" r:id="rId44"/>
    <sheet name="distribución peninsula x munici" sheetId="44" r:id="rId45"/>
    <sheet name="distribución canarias x munici" sheetId="45" r:id="rId46"/>
    <sheet name="evolución anual viaj ent españo" sheetId="46" r:id="rId47"/>
    <sheet name="evolución anual viaj ent penins" sheetId="47" r:id="rId48"/>
    <sheet name="evolución anual viaj ent canari" sheetId="48" r:id="rId49"/>
  </sheets>
  <definedNames>
    <definedName name="_xlnm.Print_Area" localSheetId="45">'distribución canarias x munici'!$B$3:$AB$37</definedName>
    <definedName name="_xlnm.Print_Area" localSheetId="42">'distribución canarios x cate'!$B$3:$AB$33</definedName>
    <definedName name="_xlnm.Print_Area" localSheetId="40">'distribución españoles x cate'!$B$3:$AB$33</definedName>
    <definedName name="_xlnm.Print_Area" localSheetId="43">'distribución españoles x mun al'!$B$3:$AB$37</definedName>
    <definedName name="_xlnm.Print_Area" localSheetId="39">'distribución españoles x Resid'!$B$3:$AB$32</definedName>
    <definedName name="_xlnm.Print_Area" localSheetId="44">'distribución peninsula x munici'!$B$3:$AB$37</definedName>
    <definedName name="_xlnm.Print_Area" localSheetId="41">'distribución peninsulare x cate'!$B$3:$AB$33</definedName>
    <definedName name="_xlnm.Print_Area" localSheetId="26">'Pernoctaciones lugar reside'!$B$4:$K$162</definedName>
    <definedName name="_xlnm.Print_Area" localSheetId="28">'Pernoctaciones lugar reside año'!$B$4:$M$162</definedName>
    <definedName name="_xlnm.Print_Area" localSheetId="27">'Pernoctaciones lugar residen ac'!$B$3:$K$162</definedName>
    <definedName name="_xlnm.Print_Area" localSheetId="22">'viaj alojados lugar residen acu'!$B$4:$L$163</definedName>
    <definedName name="_xlnm.Print_Area" localSheetId="19">'viaj entr lugar res año categor'!$B$4:$B$164</definedName>
    <definedName name="_xlnm.Print_Area" localSheetId="13">'viaj entrados lugar resid años '!$B$3:$K$162</definedName>
    <definedName name="_xlnm.Print_Area" localSheetId="15">'viaj entrados lugar residen acu'!$B$4:$M$22</definedName>
    <definedName name="_xlnm.Print_Area" localSheetId="17">'viaj entrados lugar residen apt'!$B$4:$K$22</definedName>
    <definedName name="_xlnm.Print_Area" localSheetId="18">'viaj entrados lugar residen cat'!$B$3:$B$163</definedName>
    <definedName name="_xlnm.Print_Area" localSheetId="16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8" i="52" l="1"/>
  <c r="L37" i="52"/>
  <c r="L36" i="52"/>
  <c r="L35" i="52"/>
  <c r="L34" i="52"/>
  <c r="L33" i="52"/>
  <c r="L32" i="52"/>
  <c r="L31" i="52"/>
  <c r="K29" i="52"/>
  <c r="L16" i="52"/>
  <c r="L15" i="52"/>
  <c r="L14" i="52"/>
  <c r="L13" i="52"/>
  <c r="L12" i="52"/>
  <c r="L11" i="52"/>
  <c r="L10" i="52"/>
  <c r="L9" i="52"/>
  <c r="J43" i="52"/>
  <c r="H43" i="52"/>
  <c r="F43" i="52"/>
  <c r="J42" i="52"/>
  <c r="H42" i="52"/>
  <c r="F42" i="52"/>
  <c r="J41" i="52"/>
  <c r="H41" i="52"/>
  <c r="F41" i="52"/>
  <c r="J40" i="52"/>
  <c r="H40" i="52"/>
  <c r="F40" i="52"/>
  <c r="J39" i="52"/>
  <c r="H39" i="52"/>
  <c r="F39" i="52"/>
  <c r="J38" i="52"/>
  <c r="H38" i="52"/>
  <c r="F38" i="52"/>
  <c r="J37" i="52"/>
  <c r="H37" i="52"/>
  <c r="F37" i="52"/>
  <c r="J36" i="52"/>
  <c r="H36" i="52"/>
  <c r="F36" i="52"/>
  <c r="J35" i="52"/>
  <c r="H35" i="52"/>
  <c r="F35" i="52"/>
  <c r="J34" i="52"/>
  <c r="H34" i="52"/>
  <c r="F34" i="52"/>
  <c r="J33" i="52"/>
  <c r="H33" i="52"/>
  <c r="F33" i="52"/>
  <c r="J32" i="52"/>
  <c r="H32" i="52"/>
  <c r="F32" i="52"/>
  <c r="J31" i="52"/>
  <c r="H31" i="52"/>
  <c r="F31" i="52"/>
  <c r="J21" i="52"/>
  <c r="H21" i="52"/>
  <c r="F21" i="52"/>
  <c r="J20" i="52"/>
  <c r="H20" i="52"/>
  <c r="F20" i="52"/>
  <c r="J19" i="52"/>
  <c r="H19" i="52"/>
  <c r="F19" i="52"/>
  <c r="J18" i="52"/>
  <c r="H18" i="52"/>
  <c r="F18" i="52"/>
  <c r="J17" i="52"/>
  <c r="H17" i="52"/>
  <c r="F17" i="52"/>
  <c r="J16" i="52"/>
  <c r="H16" i="52"/>
  <c r="F16" i="52"/>
  <c r="J15" i="52"/>
  <c r="H15" i="52"/>
  <c r="F15" i="52"/>
  <c r="J14" i="52"/>
  <c r="H14" i="52"/>
  <c r="F14" i="52"/>
  <c r="J13" i="52"/>
  <c r="H13" i="52"/>
  <c r="F13" i="52"/>
  <c r="J12" i="52"/>
  <c r="H12" i="52"/>
  <c r="F12" i="52"/>
  <c r="J11" i="52"/>
  <c r="H11" i="52"/>
  <c r="F11" i="52"/>
  <c r="J10" i="52"/>
  <c r="H10" i="52"/>
  <c r="F10" i="52"/>
  <c r="J9" i="52"/>
  <c r="H9" i="52"/>
  <c r="F9" i="52"/>
  <c r="I7" i="52"/>
  <c r="L8" i="52" s="1"/>
  <c r="L262" i="51"/>
  <c r="L261" i="51"/>
  <c r="L260" i="51"/>
  <c r="L259" i="51"/>
  <c r="L258" i="51"/>
  <c r="L257" i="51"/>
  <c r="L256" i="51"/>
  <c r="L255" i="51"/>
  <c r="K253" i="51"/>
  <c r="L236" i="51"/>
  <c r="L235" i="51"/>
  <c r="L234" i="51"/>
  <c r="L233" i="51"/>
  <c r="L232" i="51"/>
  <c r="L231" i="51"/>
  <c r="L230" i="51"/>
  <c r="L229" i="51"/>
  <c r="K227" i="51"/>
  <c r="L214" i="51"/>
  <c r="L213" i="51"/>
  <c r="L212" i="51"/>
  <c r="L211" i="51"/>
  <c r="L210" i="51"/>
  <c r="L209" i="51"/>
  <c r="L208" i="51"/>
  <c r="L207" i="51"/>
  <c r="K205" i="51"/>
  <c r="L192" i="51"/>
  <c r="L191" i="51"/>
  <c r="L190" i="51"/>
  <c r="L189" i="51"/>
  <c r="L188" i="51"/>
  <c r="L187" i="51"/>
  <c r="L186" i="51"/>
  <c r="L185" i="51"/>
  <c r="K183" i="51"/>
  <c r="L170" i="51"/>
  <c r="L169" i="51"/>
  <c r="L168" i="51"/>
  <c r="L167" i="51"/>
  <c r="L166" i="51"/>
  <c r="L165" i="51"/>
  <c r="L164" i="51"/>
  <c r="L163" i="51"/>
  <c r="K161" i="51"/>
  <c r="L148" i="51"/>
  <c r="L147" i="51"/>
  <c r="L146" i="51"/>
  <c r="L145" i="51"/>
  <c r="L144" i="51"/>
  <c r="L143" i="51"/>
  <c r="L142" i="51"/>
  <c r="L141" i="51"/>
  <c r="K139" i="51"/>
  <c r="L126" i="51"/>
  <c r="L125" i="51"/>
  <c r="L124" i="51"/>
  <c r="L123" i="51"/>
  <c r="L122" i="51"/>
  <c r="L121" i="51"/>
  <c r="L120" i="51"/>
  <c r="L119" i="51"/>
  <c r="K117" i="51"/>
  <c r="L104" i="51"/>
  <c r="L103" i="51"/>
  <c r="L102" i="51"/>
  <c r="L101" i="51"/>
  <c r="L100" i="51"/>
  <c r="L99" i="51"/>
  <c r="L98" i="51"/>
  <c r="L97" i="51"/>
  <c r="K95" i="51"/>
  <c r="L82" i="51"/>
  <c r="L81" i="51"/>
  <c r="L80" i="51"/>
  <c r="L79" i="51"/>
  <c r="L78" i="51"/>
  <c r="L77" i="51"/>
  <c r="L76" i="51"/>
  <c r="L75" i="51"/>
  <c r="K73" i="51"/>
  <c r="L60" i="51"/>
  <c r="L59" i="51"/>
  <c r="L58" i="51"/>
  <c r="L57" i="51"/>
  <c r="L56" i="51"/>
  <c r="L55" i="51"/>
  <c r="L54" i="51"/>
  <c r="L53" i="51"/>
  <c r="K51" i="51"/>
  <c r="L38" i="51"/>
  <c r="L37" i="51"/>
  <c r="L36" i="51"/>
  <c r="L35" i="51"/>
  <c r="L34" i="51"/>
  <c r="L33" i="51"/>
  <c r="L32" i="51"/>
  <c r="L31" i="51"/>
  <c r="K29" i="51"/>
  <c r="L16" i="51"/>
  <c r="L15" i="51"/>
  <c r="L14" i="51"/>
  <c r="L13" i="51"/>
  <c r="L12" i="51"/>
  <c r="L11" i="51"/>
  <c r="L10" i="51"/>
  <c r="L9" i="51"/>
  <c r="J267" i="51"/>
  <c r="H267" i="51"/>
  <c r="F267" i="51"/>
  <c r="J266" i="51"/>
  <c r="H266" i="51"/>
  <c r="F266" i="51"/>
  <c r="J265" i="51"/>
  <c r="H265" i="51"/>
  <c r="F265" i="51"/>
  <c r="J264" i="51"/>
  <c r="H264" i="51"/>
  <c r="F264" i="51"/>
  <c r="J263" i="51"/>
  <c r="H263" i="51"/>
  <c r="F263" i="51"/>
  <c r="J262" i="51"/>
  <c r="H262" i="51"/>
  <c r="F262" i="51"/>
  <c r="J261" i="51"/>
  <c r="H261" i="51"/>
  <c r="F261" i="51"/>
  <c r="J260" i="51"/>
  <c r="H260" i="51"/>
  <c r="F260" i="51"/>
  <c r="J259" i="51"/>
  <c r="H259" i="51"/>
  <c r="F259" i="51"/>
  <c r="J258" i="51"/>
  <c r="H258" i="51"/>
  <c r="F258" i="51"/>
  <c r="J257" i="51"/>
  <c r="H257" i="51"/>
  <c r="F257" i="51"/>
  <c r="J256" i="51"/>
  <c r="H256" i="51"/>
  <c r="F256" i="51"/>
  <c r="J255" i="51"/>
  <c r="H255" i="51"/>
  <c r="F255" i="51"/>
  <c r="B252" i="51"/>
  <c r="J241" i="51"/>
  <c r="H241" i="51"/>
  <c r="F241" i="51"/>
  <c r="J240" i="51"/>
  <c r="H240" i="51"/>
  <c r="F240" i="51"/>
  <c r="J239" i="51"/>
  <c r="H239" i="51"/>
  <c r="F239" i="51"/>
  <c r="J238" i="51"/>
  <c r="H238" i="51"/>
  <c r="F238" i="51"/>
  <c r="J237" i="51"/>
  <c r="H237" i="51"/>
  <c r="F237" i="51"/>
  <c r="J236" i="51"/>
  <c r="H236" i="51"/>
  <c r="F236" i="51"/>
  <c r="J235" i="51"/>
  <c r="H235" i="51"/>
  <c r="F235" i="51"/>
  <c r="J234" i="51"/>
  <c r="H234" i="51"/>
  <c r="F234" i="51"/>
  <c r="J233" i="51"/>
  <c r="H233" i="51"/>
  <c r="F233" i="51"/>
  <c r="J232" i="51"/>
  <c r="H232" i="51"/>
  <c r="F232" i="51"/>
  <c r="J231" i="51"/>
  <c r="H231" i="51"/>
  <c r="F231" i="51"/>
  <c r="J230" i="51"/>
  <c r="H230" i="51"/>
  <c r="F230" i="51"/>
  <c r="J229" i="51"/>
  <c r="H229" i="51"/>
  <c r="F229" i="51"/>
  <c r="B226" i="51"/>
  <c r="J219" i="51"/>
  <c r="H219" i="51"/>
  <c r="F219" i="51"/>
  <c r="J218" i="51"/>
  <c r="H218" i="51"/>
  <c r="F218" i="51"/>
  <c r="J217" i="51"/>
  <c r="H217" i="51"/>
  <c r="F217" i="51"/>
  <c r="J216" i="51"/>
  <c r="H216" i="51"/>
  <c r="F216" i="51"/>
  <c r="J215" i="51"/>
  <c r="H215" i="51"/>
  <c r="F215" i="51"/>
  <c r="J214" i="51"/>
  <c r="H214" i="51"/>
  <c r="F214" i="51"/>
  <c r="J213" i="51"/>
  <c r="H213" i="51"/>
  <c r="F213" i="51"/>
  <c r="J212" i="51"/>
  <c r="H212" i="51"/>
  <c r="F212" i="51"/>
  <c r="J211" i="51"/>
  <c r="H211" i="51"/>
  <c r="F211" i="51"/>
  <c r="J210" i="51"/>
  <c r="H210" i="51"/>
  <c r="F210" i="51"/>
  <c r="J209" i="51"/>
  <c r="H209" i="51"/>
  <c r="F209" i="51"/>
  <c r="J208" i="51"/>
  <c r="H208" i="51"/>
  <c r="F208" i="51"/>
  <c r="J207" i="51"/>
  <c r="H207" i="51"/>
  <c r="F207" i="51"/>
  <c r="B204" i="51"/>
  <c r="J197" i="51"/>
  <c r="H197" i="51"/>
  <c r="F197" i="51"/>
  <c r="J196" i="51"/>
  <c r="H196" i="51"/>
  <c r="F196" i="51"/>
  <c r="J195" i="51"/>
  <c r="H195" i="51"/>
  <c r="F195" i="51"/>
  <c r="J194" i="51"/>
  <c r="H194" i="51"/>
  <c r="F194" i="51"/>
  <c r="J193" i="51"/>
  <c r="H193" i="51"/>
  <c r="F193" i="51"/>
  <c r="J192" i="51"/>
  <c r="H192" i="51"/>
  <c r="F192" i="51"/>
  <c r="J191" i="51"/>
  <c r="H191" i="51"/>
  <c r="F191" i="51"/>
  <c r="J190" i="51"/>
  <c r="H190" i="51"/>
  <c r="F190" i="51"/>
  <c r="J189" i="51"/>
  <c r="H189" i="51"/>
  <c r="F189" i="51"/>
  <c r="J188" i="51"/>
  <c r="H188" i="51"/>
  <c r="F188" i="51"/>
  <c r="J187" i="51"/>
  <c r="H187" i="51"/>
  <c r="F187" i="51"/>
  <c r="J186" i="51"/>
  <c r="H186" i="51"/>
  <c r="F186" i="51"/>
  <c r="J185" i="51"/>
  <c r="H185" i="51"/>
  <c r="F185" i="51"/>
  <c r="B182" i="51"/>
  <c r="J175" i="51"/>
  <c r="H175" i="51"/>
  <c r="F175" i="51"/>
  <c r="J174" i="51"/>
  <c r="H174" i="51"/>
  <c r="F174" i="51"/>
  <c r="J173" i="51"/>
  <c r="H173" i="51"/>
  <c r="F173" i="51"/>
  <c r="J172" i="51"/>
  <c r="H172" i="51"/>
  <c r="F172" i="51"/>
  <c r="J171" i="51"/>
  <c r="H171" i="51"/>
  <c r="F171" i="51"/>
  <c r="J170" i="51"/>
  <c r="H170" i="51"/>
  <c r="F170" i="51"/>
  <c r="J169" i="51"/>
  <c r="H169" i="51"/>
  <c r="F169" i="51"/>
  <c r="J168" i="51"/>
  <c r="H168" i="51"/>
  <c r="F168" i="51"/>
  <c r="J167" i="51"/>
  <c r="H167" i="51"/>
  <c r="F167" i="51"/>
  <c r="J166" i="51"/>
  <c r="H166" i="51"/>
  <c r="F166" i="51"/>
  <c r="J165" i="51"/>
  <c r="H165" i="51"/>
  <c r="F165" i="51"/>
  <c r="J164" i="51"/>
  <c r="H164" i="51"/>
  <c r="F164" i="51"/>
  <c r="J163" i="51"/>
  <c r="H163" i="51"/>
  <c r="F163" i="51"/>
  <c r="B160" i="51"/>
  <c r="J153" i="51"/>
  <c r="H153" i="51"/>
  <c r="F153" i="51"/>
  <c r="J152" i="51"/>
  <c r="H152" i="51"/>
  <c r="F152" i="51"/>
  <c r="J151" i="51"/>
  <c r="H151" i="51"/>
  <c r="F151" i="51"/>
  <c r="J150" i="51"/>
  <c r="H150" i="51"/>
  <c r="F150" i="51"/>
  <c r="J149" i="51"/>
  <c r="H149" i="51"/>
  <c r="F149" i="51"/>
  <c r="J148" i="51"/>
  <c r="H148" i="51"/>
  <c r="F148" i="51"/>
  <c r="J147" i="51"/>
  <c r="H147" i="51"/>
  <c r="F147" i="51"/>
  <c r="J146" i="51"/>
  <c r="H146" i="51"/>
  <c r="F146" i="51"/>
  <c r="J145" i="51"/>
  <c r="H145" i="51"/>
  <c r="F145" i="51"/>
  <c r="J144" i="51"/>
  <c r="H144" i="51"/>
  <c r="F144" i="51"/>
  <c r="J143" i="51"/>
  <c r="H143" i="51"/>
  <c r="F143" i="51"/>
  <c r="J142" i="51"/>
  <c r="H142" i="51"/>
  <c r="F142" i="51"/>
  <c r="J141" i="51"/>
  <c r="H141" i="51"/>
  <c r="F141" i="51"/>
  <c r="B138" i="51"/>
  <c r="J131" i="51"/>
  <c r="H131" i="51"/>
  <c r="F131" i="51"/>
  <c r="J130" i="51"/>
  <c r="H130" i="51"/>
  <c r="F130" i="51"/>
  <c r="J129" i="51"/>
  <c r="H129" i="51"/>
  <c r="F129" i="51"/>
  <c r="J128" i="51"/>
  <c r="H128" i="51"/>
  <c r="F128" i="51"/>
  <c r="J127" i="51"/>
  <c r="H127" i="51"/>
  <c r="F127" i="51"/>
  <c r="J126" i="51"/>
  <c r="H126" i="51"/>
  <c r="F126" i="51"/>
  <c r="J125" i="51"/>
  <c r="H125" i="51"/>
  <c r="F125" i="51"/>
  <c r="J124" i="51"/>
  <c r="H124" i="51"/>
  <c r="F124" i="51"/>
  <c r="J123" i="51"/>
  <c r="H123" i="51"/>
  <c r="F123" i="51"/>
  <c r="J122" i="51"/>
  <c r="H122" i="51"/>
  <c r="F122" i="51"/>
  <c r="J121" i="51"/>
  <c r="H121" i="51"/>
  <c r="F121" i="51"/>
  <c r="J120" i="51"/>
  <c r="H120" i="51"/>
  <c r="F120" i="51"/>
  <c r="J119" i="51"/>
  <c r="H119" i="51"/>
  <c r="F119" i="51"/>
  <c r="B116" i="51"/>
  <c r="J109" i="51"/>
  <c r="H109" i="51"/>
  <c r="F109" i="51"/>
  <c r="J108" i="51"/>
  <c r="H108" i="51"/>
  <c r="F108" i="51"/>
  <c r="J107" i="51"/>
  <c r="H107" i="51"/>
  <c r="F107" i="51"/>
  <c r="J106" i="51"/>
  <c r="H106" i="51"/>
  <c r="F106" i="51"/>
  <c r="J105" i="51"/>
  <c r="H105" i="51"/>
  <c r="F105" i="51"/>
  <c r="J104" i="51"/>
  <c r="H104" i="51"/>
  <c r="F104" i="51"/>
  <c r="J103" i="51"/>
  <c r="H103" i="51"/>
  <c r="F103" i="51"/>
  <c r="J102" i="51"/>
  <c r="H102" i="51"/>
  <c r="F102" i="51"/>
  <c r="J101" i="51"/>
  <c r="H101" i="51"/>
  <c r="F101" i="51"/>
  <c r="J100" i="51"/>
  <c r="H100" i="51"/>
  <c r="F100" i="51"/>
  <c r="J99" i="51"/>
  <c r="H99" i="51"/>
  <c r="F99" i="51"/>
  <c r="J98" i="51"/>
  <c r="H98" i="51"/>
  <c r="F98" i="51"/>
  <c r="J97" i="51"/>
  <c r="H97" i="51"/>
  <c r="F97" i="51"/>
  <c r="J87" i="51"/>
  <c r="H87" i="51"/>
  <c r="F87" i="51"/>
  <c r="J86" i="51"/>
  <c r="H86" i="51"/>
  <c r="F86" i="51"/>
  <c r="J85" i="51"/>
  <c r="H85" i="51"/>
  <c r="F85" i="51"/>
  <c r="J84" i="51"/>
  <c r="H84" i="51"/>
  <c r="F84" i="51"/>
  <c r="J83" i="51"/>
  <c r="H83" i="51"/>
  <c r="F83" i="51"/>
  <c r="J82" i="51"/>
  <c r="H82" i="51"/>
  <c r="F82" i="51"/>
  <c r="J81" i="51"/>
  <c r="H81" i="51"/>
  <c r="F81" i="51"/>
  <c r="J80" i="51"/>
  <c r="H80" i="51"/>
  <c r="F80" i="51"/>
  <c r="J79" i="51"/>
  <c r="H79" i="51"/>
  <c r="F79" i="51"/>
  <c r="J78" i="51"/>
  <c r="H78" i="51"/>
  <c r="F78" i="51"/>
  <c r="J77" i="51"/>
  <c r="H77" i="51"/>
  <c r="F77" i="51"/>
  <c r="J76" i="51"/>
  <c r="H76" i="51"/>
  <c r="F76" i="51"/>
  <c r="J75" i="51"/>
  <c r="H75" i="51"/>
  <c r="F75" i="51"/>
  <c r="J65" i="51"/>
  <c r="H65" i="51"/>
  <c r="F65" i="51"/>
  <c r="J64" i="51"/>
  <c r="H64" i="51"/>
  <c r="F64" i="51"/>
  <c r="J63" i="51"/>
  <c r="H63" i="51"/>
  <c r="F63" i="51"/>
  <c r="J62" i="51"/>
  <c r="H62" i="51"/>
  <c r="F62" i="51"/>
  <c r="J61" i="51"/>
  <c r="H61" i="51"/>
  <c r="F61" i="51"/>
  <c r="J60" i="51"/>
  <c r="H60" i="51"/>
  <c r="F60" i="51"/>
  <c r="J59" i="51"/>
  <c r="H59" i="51"/>
  <c r="F59" i="51"/>
  <c r="J58" i="51"/>
  <c r="H58" i="51"/>
  <c r="F58" i="51"/>
  <c r="J57" i="51"/>
  <c r="H57" i="51"/>
  <c r="F57" i="51"/>
  <c r="J56" i="51"/>
  <c r="H56" i="51"/>
  <c r="F56" i="51"/>
  <c r="J55" i="51"/>
  <c r="H55" i="51"/>
  <c r="F55" i="51"/>
  <c r="J54" i="51"/>
  <c r="H54" i="51"/>
  <c r="F54" i="51"/>
  <c r="J53" i="51"/>
  <c r="H53" i="51"/>
  <c r="F53" i="51"/>
  <c r="J43" i="51"/>
  <c r="H43" i="51"/>
  <c r="F43" i="51"/>
  <c r="J42" i="51"/>
  <c r="H42" i="51"/>
  <c r="F42" i="51"/>
  <c r="J41" i="51"/>
  <c r="H41" i="51"/>
  <c r="F41" i="51"/>
  <c r="J40" i="51"/>
  <c r="H40" i="51"/>
  <c r="F40" i="51"/>
  <c r="J39" i="51"/>
  <c r="H39" i="51"/>
  <c r="F39" i="51"/>
  <c r="J38" i="51"/>
  <c r="H38" i="51"/>
  <c r="F38" i="51"/>
  <c r="J37" i="51"/>
  <c r="H37" i="51"/>
  <c r="F37" i="51"/>
  <c r="J36" i="51"/>
  <c r="H36" i="51"/>
  <c r="F36" i="51"/>
  <c r="J35" i="51"/>
  <c r="H35" i="51"/>
  <c r="F35" i="51"/>
  <c r="J34" i="51"/>
  <c r="H34" i="51"/>
  <c r="F34" i="51"/>
  <c r="J33" i="51"/>
  <c r="H33" i="51"/>
  <c r="F33" i="51"/>
  <c r="J32" i="51"/>
  <c r="H32" i="51"/>
  <c r="F32" i="51"/>
  <c r="J31" i="51"/>
  <c r="H31" i="51"/>
  <c r="F31" i="51"/>
  <c r="J21" i="51"/>
  <c r="H21" i="51"/>
  <c r="F21" i="51"/>
  <c r="J20" i="51"/>
  <c r="H20" i="51"/>
  <c r="F20" i="51"/>
  <c r="J19" i="51"/>
  <c r="H19" i="51"/>
  <c r="F19" i="51"/>
  <c r="J18" i="51"/>
  <c r="H18" i="51"/>
  <c r="F18" i="51"/>
  <c r="J17" i="51"/>
  <c r="H17" i="51"/>
  <c r="F17" i="51"/>
  <c r="J16" i="51"/>
  <c r="H16" i="51"/>
  <c r="F16" i="51"/>
  <c r="J15" i="51"/>
  <c r="H15" i="51"/>
  <c r="F15" i="51"/>
  <c r="J14" i="51"/>
  <c r="H14" i="51"/>
  <c r="F14" i="51"/>
  <c r="J13" i="51"/>
  <c r="H13" i="51"/>
  <c r="F13" i="51"/>
  <c r="J12" i="51"/>
  <c r="H12" i="51"/>
  <c r="F12" i="51"/>
  <c r="J11" i="51"/>
  <c r="H11" i="51"/>
  <c r="F11" i="51"/>
  <c r="J10" i="51"/>
  <c r="H10" i="51"/>
  <c r="F10" i="51"/>
  <c r="J9" i="51"/>
  <c r="H9" i="51"/>
  <c r="F9" i="51"/>
  <c r="I7" i="51"/>
  <c r="I161" i="51" s="1"/>
  <c r="L38" i="50"/>
  <c r="L37" i="50"/>
  <c r="L36" i="50"/>
  <c r="L35" i="50"/>
  <c r="L34" i="50"/>
  <c r="L33" i="50"/>
  <c r="L32" i="50"/>
  <c r="L31" i="50"/>
  <c r="L30" i="50"/>
  <c r="L16" i="50"/>
  <c r="L15" i="50"/>
  <c r="L14" i="50"/>
  <c r="L13" i="50"/>
  <c r="L12" i="50"/>
  <c r="L11" i="50"/>
  <c r="L10" i="50"/>
  <c r="L9" i="50"/>
  <c r="L8" i="50"/>
  <c r="J43" i="50"/>
  <c r="H43" i="50"/>
  <c r="F43" i="50"/>
  <c r="J42" i="50"/>
  <c r="H42" i="50"/>
  <c r="F42" i="50"/>
  <c r="J41" i="50"/>
  <c r="H41" i="50"/>
  <c r="F41" i="50"/>
  <c r="J40" i="50"/>
  <c r="H40" i="50"/>
  <c r="F40" i="50"/>
  <c r="J39" i="50"/>
  <c r="H39" i="50"/>
  <c r="F39" i="50"/>
  <c r="J38" i="50"/>
  <c r="H38" i="50"/>
  <c r="F38" i="50"/>
  <c r="J37" i="50"/>
  <c r="H37" i="50"/>
  <c r="F37" i="50"/>
  <c r="J36" i="50"/>
  <c r="H36" i="50"/>
  <c r="F36" i="50"/>
  <c r="J35" i="50"/>
  <c r="H35" i="50"/>
  <c r="F35" i="50"/>
  <c r="J34" i="50"/>
  <c r="H34" i="50"/>
  <c r="F34" i="50"/>
  <c r="J33" i="50"/>
  <c r="H33" i="50"/>
  <c r="F33" i="50"/>
  <c r="J32" i="50"/>
  <c r="H32" i="50"/>
  <c r="F32" i="50"/>
  <c r="J31" i="50"/>
  <c r="H31" i="50"/>
  <c r="F31" i="50"/>
  <c r="I29" i="50"/>
  <c r="J30" i="50" s="1"/>
  <c r="J21" i="50"/>
  <c r="H21" i="50"/>
  <c r="F21" i="50"/>
  <c r="J20" i="50"/>
  <c r="H20" i="50"/>
  <c r="F20" i="50"/>
  <c r="J19" i="50"/>
  <c r="H19" i="50"/>
  <c r="F19" i="50"/>
  <c r="J18" i="50"/>
  <c r="H18" i="50"/>
  <c r="F18" i="50"/>
  <c r="J17" i="50"/>
  <c r="H17" i="50"/>
  <c r="F17" i="50"/>
  <c r="J16" i="50"/>
  <c r="H16" i="50"/>
  <c r="F16" i="50"/>
  <c r="J15" i="50"/>
  <c r="H15" i="50"/>
  <c r="F15" i="50"/>
  <c r="J14" i="50"/>
  <c r="H14" i="50"/>
  <c r="F14" i="50"/>
  <c r="J13" i="50"/>
  <c r="H13" i="50"/>
  <c r="F13" i="50"/>
  <c r="J12" i="50"/>
  <c r="H12" i="50"/>
  <c r="F12" i="50"/>
  <c r="J11" i="50"/>
  <c r="H11" i="50"/>
  <c r="F11" i="50"/>
  <c r="J10" i="50"/>
  <c r="H10" i="50"/>
  <c r="F10" i="50"/>
  <c r="J9" i="50"/>
  <c r="H9" i="50"/>
  <c r="F9" i="50"/>
  <c r="I7" i="50"/>
  <c r="J8" i="50" s="1"/>
  <c r="G7" i="50"/>
  <c r="H8" i="50" s="1"/>
  <c r="L280" i="49"/>
  <c r="L279" i="49"/>
  <c r="L278" i="49"/>
  <c r="L277" i="49"/>
  <c r="L276" i="49"/>
  <c r="L275" i="49"/>
  <c r="L274" i="49"/>
  <c r="L273" i="49"/>
  <c r="K271" i="49"/>
  <c r="L272" i="49" s="1"/>
  <c r="L258" i="49"/>
  <c r="L257" i="49"/>
  <c r="L256" i="49"/>
  <c r="L255" i="49"/>
  <c r="L254" i="49"/>
  <c r="L253" i="49"/>
  <c r="L252" i="49"/>
  <c r="L251" i="49"/>
  <c r="K249" i="49"/>
  <c r="L250" i="49" s="1"/>
  <c r="L236" i="49"/>
  <c r="L235" i="49"/>
  <c r="L234" i="49"/>
  <c r="L233" i="49"/>
  <c r="L232" i="49"/>
  <c r="L231" i="49"/>
  <c r="L230" i="49"/>
  <c r="L229" i="49"/>
  <c r="L228" i="49"/>
  <c r="K227" i="49"/>
  <c r="L214" i="49"/>
  <c r="L213" i="49"/>
  <c r="L212" i="49"/>
  <c r="L211" i="49"/>
  <c r="L210" i="49"/>
  <c r="L209" i="49"/>
  <c r="L208" i="49"/>
  <c r="L207" i="49"/>
  <c r="K205" i="49"/>
  <c r="L206" i="49" s="1"/>
  <c r="L192" i="49"/>
  <c r="L191" i="49"/>
  <c r="L190" i="49"/>
  <c r="L189" i="49"/>
  <c r="L188" i="49"/>
  <c r="L187" i="49"/>
  <c r="L186" i="49"/>
  <c r="L185" i="49"/>
  <c r="L184" i="49"/>
  <c r="K183" i="49"/>
  <c r="L170" i="49"/>
  <c r="L169" i="49"/>
  <c r="L168" i="49"/>
  <c r="L167" i="49"/>
  <c r="L166" i="49"/>
  <c r="L165" i="49"/>
  <c r="L164" i="49"/>
  <c r="L163" i="49"/>
  <c r="K161" i="49"/>
  <c r="L162" i="49" s="1"/>
  <c r="L148" i="49"/>
  <c r="L147" i="49"/>
  <c r="L146" i="49"/>
  <c r="L145" i="49"/>
  <c r="L144" i="49"/>
  <c r="L143" i="49"/>
  <c r="L142" i="49"/>
  <c r="L141" i="49"/>
  <c r="L140" i="49"/>
  <c r="K139" i="49"/>
  <c r="L126" i="49"/>
  <c r="L125" i="49"/>
  <c r="L124" i="49"/>
  <c r="L123" i="49"/>
  <c r="L122" i="49"/>
  <c r="L121" i="49"/>
  <c r="L120" i="49"/>
  <c r="L119" i="49"/>
  <c r="K117" i="49"/>
  <c r="L118" i="49" s="1"/>
  <c r="L104" i="49"/>
  <c r="L103" i="49"/>
  <c r="L102" i="49"/>
  <c r="L101" i="49"/>
  <c r="L100" i="49"/>
  <c r="L99" i="49"/>
  <c r="L98" i="49"/>
  <c r="L97" i="49"/>
  <c r="L96" i="49"/>
  <c r="K95" i="49"/>
  <c r="L82" i="49"/>
  <c r="L81" i="49"/>
  <c r="L80" i="49"/>
  <c r="L79" i="49"/>
  <c r="L78" i="49"/>
  <c r="L77" i="49"/>
  <c r="L76" i="49"/>
  <c r="L75" i="49"/>
  <c r="K73" i="49"/>
  <c r="L74" i="49" s="1"/>
  <c r="L60" i="49"/>
  <c r="L59" i="49"/>
  <c r="L58" i="49"/>
  <c r="L57" i="49"/>
  <c r="L56" i="49"/>
  <c r="L55" i="49"/>
  <c r="L54" i="49"/>
  <c r="L53" i="49"/>
  <c r="L52" i="49"/>
  <c r="K51" i="49"/>
  <c r="L38" i="49"/>
  <c r="L37" i="49"/>
  <c r="L36" i="49"/>
  <c r="L35" i="49"/>
  <c r="L34" i="49"/>
  <c r="L33" i="49"/>
  <c r="L32" i="49"/>
  <c r="L31" i="49"/>
  <c r="K29" i="49"/>
  <c r="L30" i="49" s="1"/>
  <c r="L16" i="49"/>
  <c r="L15" i="49"/>
  <c r="L14" i="49"/>
  <c r="L13" i="49"/>
  <c r="L12" i="49"/>
  <c r="L11" i="49"/>
  <c r="L10" i="49"/>
  <c r="L9" i="49"/>
  <c r="L8" i="49"/>
  <c r="J285" i="49"/>
  <c r="H285" i="49"/>
  <c r="F285" i="49"/>
  <c r="J284" i="49"/>
  <c r="H284" i="49"/>
  <c r="F284" i="49"/>
  <c r="J283" i="49"/>
  <c r="H283" i="49"/>
  <c r="F283" i="49"/>
  <c r="J282" i="49"/>
  <c r="H282" i="49"/>
  <c r="F282" i="49"/>
  <c r="J281" i="49"/>
  <c r="H281" i="49"/>
  <c r="F281" i="49"/>
  <c r="J280" i="49"/>
  <c r="H280" i="49"/>
  <c r="F280" i="49"/>
  <c r="J279" i="49"/>
  <c r="H279" i="49"/>
  <c r="F279" i="49"/>
  <c r="J278" i="49"/>
  <c r="H278" i="49"/>
  <c r="F278" i="49"/>
  <c r="J277" i="49"/>
  <c r="H277" i="49"/>
  <c r="F277" i="49"/>
  <c r="J276" i="49"/>
  <c r="H276" i="49"/>
  <c r="F276" i="49"/>
  <c r="J275" i="49"/>
  <c r="H275" i="49"/>
  <c r="F275" i="49"/>
  <c r="J274" i="49"/>
  <c r="H274" i="49"/>
  <c r="F274" i="49"/>
  <c r="J273" i="49"/>
  <c r="H273" i="49"/>
  <c r="F273" i="49"/>
  <c r="B270" i="49"/>
  <c r="J263" i="49"/>
  <c r="H263" i="49"/>
  <c r="F263" i="49"/>
  <c r="J262" i="49"/>
  <c r="H262" i="49"/>
  <c r="F262" i="49"/>
  <c r="J261" i="49"/>
  <c r="H261" i="49"/>
  <c r="F261" i="49"/>
  <c r="J260" i="49"/>
  <c r="H260" i="49"/>
  <c r="F260" i="49"/>
  <c r="J259" i="49"/>
  <c r="H259" i="49"/>
  <c r="F259" i="49"/>
  <c r="J258" i="49"/>
  <c r="H258" i="49"/>
  <c r="F258" i="49"/>
  <c r="J257" i="49"/>
  <c r="H257" i="49"/>
  <c r="F257" i="49"/>
  <c r="J256" i="49"/>
  <c r="H256" i="49"/>
  <c r="F256" i="49"/>
  <c r="J255" i="49"/>
  <c r="H255" i="49"/>
  <c r="F255" i="49"/>
  <c r="J254" i="49"/>
  <c r="H254" i="49"/>
  <c r="F254" i="49"/>
  <c r="J253" i="49"/>
  <c r="H253" i="49"/>
  <c r="F253" i="49"/>
  <c r="J252" i="49"/>
  <c r="H252" i="49"/>
  <c r="F252" i="49"/>
  <c r="J251" i="49"/>
  <c r="H251" i="49"/>
  <c r="F251" i="49"/>
  <c r="B248" i="49"/>
  <c r="J241" i="49"/>
  <c r="H241" i="49"/>
  <c r="F241" i="49"/>
  <c r="J240" i="49"/>
  <c r="H240" i="49"/>
  <c r="F240" i="49"/>
  <c r="J239" i="49"/>
  <c r="H239" i="49"/>
  <c r="F239" i="49"/>
  <c r="J238" i="49"/>
  <c r="H238" i="49"/>
  <c r="F238" i="49"/>
  <c r="J237" i="49"/>
  <c r="H237" i="49"/>
  <c r="F237" i="49"/>
  <c r="J236" i="49"/>
  <c r="H236" i="49"/>
  <c r="F236" i="49"/>
  <c r="J235" i="49"/>
  <c r="H235" i="49"/>
  <c r="F235" i="49"/>
  <c r="J234" i="49"/>
  <c r="H234" i="49"/>
  <c r="F234" i="49"/>
  <c r="J233" i="49"/>
  <c r="H233" i="49"/>
  <c r="F233" i="49"/>
  <c r="J232" i="49"/>
  <c r="H232" i="49"/>
  <c r="F232" i="49"/>
  <c r="J231" i="49"/>
  <c r="H231" i="49"/>
  <c r="F231" i="49"/>
  <c r="J230" i="49"/>
  <c r="H230" i="49"/>
  <c r="F230" i="49"/>
  <c r="J229" i="49"/>
  <c r="H229" i="49"/>
  <c r="F229" i="49"/>
  <c r="B226" i="49"/>
  <c r="J219" i="49"/>
  <c r="H219" i="49"/>
  <c r="F219" i="49"/>
  <c r="J218" i="49"/>
  <c r="H218" i="49"/>
  <c r="F218" i="49"/>
  <c r="J217" i="49"/>
  <c r="H217" i="49"/>
  <c r="F217" i="49"/>
  <c r="J216" i="49"/>
  <c r="H216" i="49"/>
  <c r="F216" i="49"/>
  <c r="J215" i="49"/>
  <c r="H215" i="49"/>
  <c r="F215" i="49"/>
  <c r="J214" i="49"/>
  <c r="H214" i="49"/>
  <c r="F214" i="49"/>
  <c r="J213" i="49"/>
  <c r="H213" i="49"/>
  <c r="F213" i="49"/>
  <c r="J212" i="49"/>
  <c r="H212" i="49"/>
  <c r="F212" i="49"/>
  <c r="J211" i="49"/>
  <c r="H211" i="49"/>
  <c r="F211" i="49"/>
  <c r="J210" i="49"/>
  <c r="H210" i="49"/>
  <c r="F210" i="49"/>
  <c r="J209" i="49"/>
  <c r="H209" i="49"/>
  <c r="F209" i="49"/>
  <c r="J208" i="49"/>
  <c r="H208" i="49"/>
  <c r="F208" i="49"/>
  <c r="J207" i="49"/>
  <c r="H207" i="49"/>
  <c r="F207" i="49"/>
  <c r="B204" i="49"/>
  <c r="J197" i="49"/>
  <c r="H197" i="49"/>
  <c r="F197" i="49"/>
  <c r="J196" i="49"/>
  <c r="H196" i="49"/>
  <c r="F196" i="49"/>
  <c r="J195" i="49"/>
  <c r="H195" i="49"/>
  <c r="F195" i="49"/>
  <c r="J194" i="49"/>
  <c r="H194" i="49"/>
  <c r="F194" i="49"/>
  <c r="J193" i="49"/>
  <c r="H193" i="49"/>
  <c r="F193" i="49"/>
  <c r="J192" i="49"/>
  <c r="H192" i="49"/>
  <c r="F192" i="49"/>
  <c r="J191" i="49"/>
  <c r="H191" i="49"/>
  <c r="F191" i="49"/>
  <c r="J190" i="49"/>
  <c r="H190" i="49"/>
  <c r="F190" i="49"/>
  <c r="J189" i="49"/>
  <c r="H189" i="49"/>
  <c r="F189" i="49"/>
  <c r="J188" i="49"/>
  <c r="H188" i="49"/>
  <c r="F188" i="49"/>
  <c r="J187" i="49"/>
  <c r="H187" i="49"/>
  <c r="F187" i="49"/>
  <c r="J186" i="49"/>
  <c r="H186" i="49"/>
  <c r="F186" i="49"/>
  <c r="J185" i="49"/>
  <c r="H185" i="49"/>
  <c r="F185" i="49"/>
  <c r="B182" i="49"/>
  <c r="J175" i="49"/>
  <c r="H175" i="49"/>
  <c r="F175" i="49"/>
  <c r="J174" i="49"/>
  <c r="H174" i="49"/>
  <c r="F174" i="49"/>
  <c r="J173" i="49"/>
  <c r="H173" i="49"/>
  <c r="F173" i="49"/>
  <c r="J172" i="49"/>
  <c r="H172" i="49"/>
  <c r="F172" i="49"/>
  <c r="J171" i="49"/>
  <c r="H171" i="49"/>
  <c r="F171" i="49"/>
  <c r="J170" i="49"/>
  <c r="H170" i="49"/>
  <c r="F170" i="49"/>
  <c r="J169" i="49"/>
  <c r="H169" i="49"/>
  <c r="F169" i="49"/>
  <c r="J168" i="49"/>
  <c r="H168" i="49"/>
  <c r="F168" i="49"/>
  <c r="J167" i="49"/>
  <c r="H167" i="49"/>
  <c r="F167" i="49"/>
  <c r="J166" i="49"/>
  <c r="H166" i="49"/>
  <c r="F166" i="49"/>
  <c r="J165" i="49"/>
  <c r="H165" i="49"/>
  <c r="F165" i="49"/>
  <c r="J164" i="49"/>
  <c r="H164" i="49"/>
  <c r="F164" i="49"/>
  <c r="J163" i="49"/>
  <c r="H163" i="49"/>
  <c r="F163" i="49"/>
  <c r="B160" i="49"/>
  <c r="J153" i="49"/>
  <c r="H153" i="49"/>
  <c r="F153" i="49"/>
  <c r="J152" i="49"/>
  <c r="H152" i="49"/>
  <c r="F152" i="49"/>
  <c r="J151" i="49"/>
  <c r="H151" i="49"/>
  <c r="F151" i="49"/>
  <c r="J150" i="49"/>
  <c r="H150" i="49"/>
  <c r="F150" i="49"/>
  <c r="J149" i="49"/>
  <c r="H149" i="49"/>
  <c r="F149" i="49"/>
  <c r="J148" i="49"/>
  <c r="H148" i="49"/>
  <c r="F148" i="49"/>
  <c r="J147" i="49"/>
  <c r="H147" i="49"/>
  <c r="F147" i="49"/>
  <c r="J146" i="49"/>
  <c r="H146" i="49"/>
  <c r="F146" i="49"/>
  <c r="J145" i="49"/>
  <c r="H145" i="49"/>
  <c r="F145" i="49"/>
  <c r="J144" i="49"/>
  <c r="H144" i="49"/>
  <c r="F144" i="49"/>
  <c r="J143" i="49"/>
  <c r="H143" i="49"/>
  <c r="F143" i="49"/>
  <c r="J142" i="49"/>
  <c r="H142" i="49"/>
  <c r="F142" i="49"/>
  <c r="J141" i="49"/>
  <c r="H141" i="49"/>
  <c r="F141" i="49"/>
  <c r="B138" i="49"/>
  <c r="J131" i="49"/>
  <c r="H131" i="49"/>
  <c r="F131" i="49"/>
  <c r="J130" i="49"/>
  <c r="H130" i="49"/>
  <c r="F130" i="49"/>
  <c r="J129" i="49"/>
  <c r="H129" i="49"/>
  <c r="F129" i="49"/>
  <c r="J128" i="49"/>
  <c r="H128" i="49"/>
  <c r="F128" i="49"/>
  <c r="J127" i="49"/>
  <c r="H127" i="49"/>
  <c r="F127" i="49"/>
  <c r="J126" i="49"/>
  <c r="H126" i="49"/>
  <c r="F126" i="49"/>
  <c r="J125" i="49"/>
  <c r="H125" i="49"/>
  <c r="F125" i="49"/>
  <c r="J124" i="49"/>
  <c r="H124" i="49"/>
  <c r="F124" i="49"/>
  <c r="J123" i="49"/>
  <c r="H123" i="49"/>
  <c r="F123" i="49"/>
  <c r="J122" i="49"/>
  <c r="H122" i="49"/>
  <c r="F122" i="49"/>
  <c r="J121" i="49"/>
  <c r="H121" i="49"/>
  <c r="F121" i="49"/>
  <c r="J120" i="49"/>
  <c r="H120" i="49"/>
  <c r="F120" i="49"/>
  <c r="J119" i="49"/>
  <c r="H119" i="49"/>
  <c r="F119" i="49"/>
  <c r="B116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I73" i="49"/>
  <c r="J74" i="49" s="1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I7" i="49"/>
  <c r="I183" i="49" s="1"/>
  <c r="J184" i="49" s="1"/>
  <c r="G7" i="49"/>
  <c r="G183" i="49" s="1"/>
  <c r="H184" i="49" s="1"/>
  <c r="I29" i="52" l="1"/>
  <c r="L30" i="52" s="1"/>
  <c r="G7" i="52"/>
  <c r="J8" i="52" s="1"/>
  <c r="I29" i="51"/>
  <c r="I51" i="51"/>
  <c r="I73" i="51"/>
  <c r="I95" i="51"/>
  <c r="I117" i="51"/>
  <c r="I139" i="51"/>
  <c r="I205" i="51"/>
  <c r="L8" i="51"/>
  <c r="G7" i="51"/>
  <c r="G183" i="51"/>
  <c r="I253" i="51"/>
  <c r="I183" i="51"/>
  <c r="G227" i="51"/>
  <c r="G161" i="51"/>
  <c r="I227" i="51"/>
  <c r="G29" i="50"/>
  <c r="E7" i="50"/>
  <c r="I29" i="49"/>
  <c r="J30" i="49" s="1"/>
  <c r="I139" i="49"/>
  <c r="J140" i="49" s="1"/>
  <c r="G161" i="49"/>
  <c r="H162" i="49" s="1"/>
  <c r="I205" i="49"/>
  <c r="J206" i="49" s="1"/>
  <c r="I271" i="49"/>
  <c r="J272" i="49" s="1"/>
  <c r="G29" i="49"/>
  <c r="H30" i="49" s="1"/>
  <c r="I161" i="49"/>
  <c r="J162" i="49" s="1"/>
  <c r="G139" i="49"/>
  <c r="H140" i="49" s="1"/>
  <c r="E7" i="49"/>
  <c r="G271" i="49"/>
  <c r="H272" i="49" s="1"/>
  <c r="G117" i="49"/>
  <c r="H118" i="49" s="1"/>
  <c r="I117" i="49"/>
  <c r="J118" i="49" s="1"/>
  <c r="G249" i="49"/>
  <c r="H250" i="49" s="1"/>
  <c r="G95" i="49"/>
  <c r="H96" i="49" s="1"/>
  <c r="I249" i="49"/>
  <c r="J250" i="49" s="1"/>
  <c r="H8" i="49"/>
  <c r="I95" i="49"/>
  <c r="J96" i="49" s="1"/>
  <c r="J8" i="49"/>
  <c r="G227" i="49"/>
  <c r="H228" i="49" s="1"/>
  <c r="I227" i="49"/>
  <c r="J228" i="49" s="1"/>
  <c r="G73" i="49"/>
  <c r="H74" i="49" s="1"/>
  <c r="G205" i="49"/>
  <c r="H206" i="49" s="1"/>
  <c r="G51" i="49"/>
  <c r="H52" i="49" s="1"/>
  <c r="I51" i="49"/>
  <c r="J52" i="49" s="1"/>
  <c r="E7" i="52" l="1"/>
  <c r="G29" i="52"/>
  <c r="G95" i="51"/>
  <c r="E7" i="51"/>
  <c r="G205" i="51"/>
  <c r="G139" i="51"/>
  <c r="G73" i="51"/>
  <c r="G51" i="51"/>
  <c r="G29" i="51"/>
  <c r="G117" i="51"/>
  <c r="H8" i="51"/>
  <c r="G253" i="51"/>
  <c r="J8" i="51"/>
  <c r="F8" i="50"/>
  <c r="C7" i="50"/>
  <c r="D8" i="50" s="1"/>
  <c r="H30" i="50"/>
  <c r="E29" i="50"/>
  <c r="E183" i="49"/>
  <c r="F184" i="49" s="1"/>
  <c r="E51" i="49"/>
  <c r="F52" i="49" s="1"/>
  <c r="E205" i="49"/>
  <c r="F206" i="49" s="1"/>
  <c r="E73" i="49"/>
  <c r="F74" i="49" s="1"/>
  <c r="E29" i="49"/>
  <c r="F30" i="49" s="1"/>
  <c r="E227" i="49"/>
  <c r="F228" i="49" s="1"/>
  <c r="F8" i="49"/>
  <c r="E95" i="49"/>
  <c r="F96" i="49" s="1"/>
  <c r="E249" i="49"/>
  <c r="F250" i="49" s="1"/>
  <c r="E117" i="49"/>
  <c r="F118" i="49" s="1"/>
  <c r="E271" i="49"/>
  <c r="F272" i="49" s="1"/>
  <c r="C7" i="49"/>
  <c r="E139" i="49"/>
  <c r="F140" i="49" s="1"/>
  <c r="E161" i="49"/>
  <c r="F162" i="49" s="1"/>
  <c r="J30" i="52" l="1"/>
  <c r="C7" i="52"/>
  <c r="E29" i="52"/>
  <c r="H8" i="52"/>
  <c r="E95" i="51"/>
  <c r="C7" i="51"/>
  <c r="E205" i="51"/>
  <c r="E73" i="51"/>
  <c r="E183" i="51"/>
  <c r="F8" i="51"/>
  <c r="E117" i="51"/>
  <c r="E29" i="51"/>
  <c r="E51" i="51"/>
  <c r="E139" i="51"/>
  <c r="E227" i="51"/>
  <c r="E161" i="51"/>
  <c r="E253" i="51"/>
  <c r="F30" i="50"/>
  <c r="C29" i="50"/>
  <c r="D30" i="50" s="1"/>
  <c r="C161" i="49"/>
  <c r="D162" i="49" s="1"/>
  <c r="C29" i="49"/>
  <c r="D30" i="49" s="1"/>
  <c r="C183" i="49"/>
  <c r="D184" i="49" s="1"/>
  <c r="C51" i="49"/>
  <c r="D52" i="49" s="1"/>
  <c r="C205" i="49"/>
  <c r="D206" i="49" s="1"/>
  <c r="C73" i="49"/>
  <c r="D74" i="49" s="1"/>
  <c r="C227" i="49"/>
  <c r="D228" i="49" s="1"/>
  <c r="D8" i="49"/>
  <c r="C95" i="49"/>
  <c r="D96" i="49" s="1"/>
  <c r="C249" i="49"/>
  <c r="D250" i="49" s="1"/>
  <c r="C117" i="49"/>
  <c r="D118" i="49" s="1"/>
  <c r="C271" i="49"/>
  <c r="D272" i="49" s="1"/>
  <c r="C139" i="49"/>
  <c r="D140" i="49" s="1"/>
  <c r="D8" i="52" l="1"/>
  <c r="C29" i="52"/>
  <c r="D30" i="52" s="1"/>
  <c r="F8" i="52"/>
  <c r="H30" i="52"/>
  <c r="C95" i="51"/>
  <c r="D96" i="51" s="1"/>
  <c r="C29" i="51"/>
  <c r="D30" i="51" s="1"/>
  <c r="C51" i="51"/>
  <c r="D52" i="51" s="1"/>
  <c r="C205" i="51"/>
  <c r="D206" i="51" s="1"/>
  <c r="C227" i="51"/>
  <c r="D228" i="51" s="1"/>
  <c r="C139" i="51"/>
  <c r="D140" i="51" s="1"/>
  <c r="C161" i="51"/>
  <c r="D162" i="51" s="1"/>
  <c r="C73" i="51"/>
  <c r="D74" i="51" s="1"/>
  <c r="C253" i="51"/>
  <c r="D254" i="51" s="1"/>
  <c r="C183" i="51"/>
  <c r="D184" i="51" s="1"/>
  <c r="D8" i="51"/>
  <c r="C117" i="51"/>
  <c r="D118" i="51" s="1"/>
  <c r="F30" i="52" l="1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B9" i="48"/>
  <c r="B10" i="48" s="1"/>
  <c r="B11" i="48" s="1"/>
  <c r="B12" i="48" s="1"/>
  <c r="B13" i="48" s="1"/>
  <c r="B14" i="48" s="1"/>
  <c r="B15" i="48" s="1"/>
  <c r="B16" i="48" s="1"/>
  <c r="B17" i="48" s="1"/>
  <c r="B18" i="48" s="1"/>
  <c r="B19" i="48" s="1"/>
  <c r="B20" i="48" s="1"/>
  <c r="B21" i="48" s="1"/>
  <c r="B22" i="48" s="1"/>
  <c r="D8" i="48"/>
  <c r="D21" i="47"/>
  <c r="D20" i="47"/>
  <c r="D19" i="47"/>
  <c r="D18" i="47"/>
  <c r="D17" i="47"/>
  <c r="D16" i="47"/>
  <c r="D15" i="47"/>
  <c r="D14" i="47"/>
  <c r="D13" i="47"/>
  <c r="D12" i="47"/>
  <c r="D11" i="47"/>
  <c r="D10" i="47"/>
  <c r="B10" i="47"/>
  <c r="B11" i="47" s="1"/>
  <c r="B12" i="47" s="1"/>
  <c r="B13" i="47" s="1"/>
  <c r="B14" i="47" s="1"/>
  <c r="B15" i="47" s="1"/>
  <c r="B16" i="47" s="1"/>
  <c r="B17" i="47" s="1"/>
  <c r="B18" i="47" s="1"/>
  <c r="B19" i="47" s="1"/>
  <c r="B20" i="47" s="1"/>
  <c r="B21" i="47" s="1"/>
  <c r="B22" i="47" s="1"/>
  <c r="D9" i="47"/>
  <c r="B9" i="47"/>
  <c r="D8" i="47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B9" i="46"/>
  <c r="B10" i="46" s="1"/>
  <c r="B11" i="46" s="1"/>
  <c r="B12" i="46" s="1"/>
  <c r="B13" i="46" s="1"/>
  <c r="B14" i="46" s="1"/>
  <c r="B15" i="46" s="1"/>
  <c r="B16" i="46" s="1"/>
  <c r="B17" i="46" s="1"/>
  <c r="B18" i="46" s="1"/>
  <c r="B19" i="46" s="1"/>
  <c r="B20" i="46" s="1"/>
  <c r="B21" i="46" s="1"/>
  <c r="B22" i="46" s="1"/>
  <c r="D8" i="46"/>
  <c r="J146" i="45"/>
  <c r="F146" i="45"/>
  <c r="I146" i="45" s="1"/>
  <c r="E146" i="45"/>
  <c r="D146" i="45"/>
  <c r="C146" i="45"/>
  <c r="O145" i="45"/>
  <c r="N145" i="45"/>
  <c r="M145" i="45"/>
  <c r="L145" i="45"/>
  <c r="I145" i="45"/>
  <c r="H145" i="45"/>
  <c r="K145" i="45" s="1"/>
  <c r="G145" i="45"/>
  <c r="O144" i="45"/>
  <c r="N144" i="45"/>
  <c r="M144" i="45"/>
  <c r="L144" i="45"/>
  <c r="I144" i="45"/>
  <c r="H144" i="45"/>
  <c r="K144" i="45" s="1"/>
  <c r="G144" i="45"/>
  <c r="O143" i="45"/>
  <c r="N143" i="45"/>
  <c r="M143" i="45"/>
  <c r="L143" i="45"/>
  <c r="I143" i="45"/>
  <c r="H143" i="45"/>
  <c r="K143" i="45" s="1"/>
  <c r="G143" i="45"/>
  <c r="O142" i="45"/>
  <c r="N142" i="45"/>
  <c r="M142" i="45"/>
  <c r="L142" i="45"/>
  <c r="I142" i="45"/>
  <c r="H142" i="45"/>
  <c r="K142" i="45" s="1"/>
  <c r="G142" i="45"/>
  <c r="O141" i="45"/>
  <c r="N141" i="45"/>
  <c r="M141" i="45"/>
  <c r="L141" i="45"/>
  <c r="K141" i="45"/>
  <c r="I141" i="45"/>
  <c r="H141" i="45"/>
  <c r="G141" i="45"/>
  <c r="O140" i="45"/>
  <c r="N140" i="45"/>
  <c r="M140" i="45"/>
  <c r="L140" i="45"/>
  <c r="I140" i="45"/>
  <c r="H140" i="45"/>
  <c r="K140" i="45" s="1"/>
  <c r="G140" i="45"/>
  <c r="O139" i="45"/>
  <c r="N139" i="45"/>
  <c r="M139" i="45"/>
  <c r="L139" i="45"/>
  <c r="I139" i="45"/>
  <c r="H139" i="45"/>
  <c r="K139" i="45" s="1"/>
  <c r="G139" i="45"/>
  <c r="O138" i="45"/>
  <c r="N138" i="45"/>
  <c r="M138" i="45"/>
  <c r="L138" i="45"/>
  <c r="I138" i="45"/>
  <c r="H138" i="45"/>
  <c r="K138" i="45" s="1"/>
  <c r="G138" i="45"/>
  <c r="O137" i="45"/>
  <c r="N137" i="45"/>
  <c r="M137" i="45"/>
  <c r="L137" i="45"/>
  <c r="I137" i="45"/>
  <c r="H137" i="45"/>
  <c r="K137" i="45" s="1"/>
  <c r="G137" i="45"/>
  <c r="O136" i="45"/>
  <c r="N136" i="45"/>
  <c r="M136" i="45"/>
  <c r="L136" i="45"/>
  <c r="K136" i="45"/>
  <c r="I136" i="45"/>
  <c r="H136" i="45"/>
  <c r="G136" i="45"/>
  <c r="O135" i="45"/>
  <c r="N135" i="45"/>
  <c r="M135" i="45"/>
  <c r="L135" i="45"/>
  <c r="K135" i="45"/>
  <c r="I135" i="45"/>
  <c r="H135" i="45"/>
  <c r="G135" i="45"/>
  <c r="O16" i="45"/>
  <c r="T16" i="45" s="1"/>
  <c r="L16" i="45"/>
  <c r="K16" i="45"/>
  <c r="N16" i="45" s="1"/>
  <c r="I16" i="45"/>
  <c r="G16" i="45"/>
  <c r="M16" i="45" s="1"/>
  <c r="F16" i="45"/>
  <c r="E16" i="45"/>
  <c r="D16" i="45"/>
  <c r="C16" i="45"/>
  <c r="T15" i="45"/>
  <c r="S15" i="45"/>
  <c r="R15" i="45"/>
  <c r="Q15" i="45"/>
  <c r="P15" i="45"/>
  <c r="N15" i="45"/>
  <c r="M15" i="45"/>
  <c r="L15" i="45"/>
  <c r="J15" i="45"/>
  <c r="I15" i="45"/>
  <c r="H15" i="45"/>
  <c r="F15" i="45"/>
  <c r="T14" i="45"/>
  <c r="S14" i="45"/>
  <c r="R14" i="45"/>
  <c r="Q14" i="45"/>
  <c r="P14" i="45"/>
  <c r="N14" i="45"/>
  <c r="M14" i="45"/>
  <c r="L14" i="45"/>
  <c r="J14" i="45"/>
  <c r="I14" i="45"/>
  <c r="H14" i="45"/>
  <c r="F14" i="45"/>
  <c r="T13" i="45"/>
  <c r="S13" i="45"/>
  <c r="R13" i="45"/>
  <c r="Q13" i="45"/>
  <c r="P13" i="45"/>
  <c r="N13" i="45"/>
  <c r="M13" i="45"/>
  <c r="L13" i="45"/>
  <c r="J13" i="45"/>
  <c r="I13" i="45"/>
  <c r="H13" i="45"/>
  <c r="F13" i="45"/>
  <c r="T12" i="45"/>
  <c r="S12" i="45"/>
  <c r="R12" i="45"/>
  <c r="Q12" i="45"/>
  <c r="P12" i="45"/>
  <c r="N12" i="45"/>
  <c r="M12" i="45"/>
  <c r="L12" i="45"/>
  <c r="J12" i="45"/>
  <c r="I12" i="45"/>
  <c r="H12" i="45"/>
  <c r="F12" i="45"/>
  <c r="T11" i="45"/>
  <c r="S11" i="45"/>
  <c r="R11" i="45"/>
  <c r="Q11" i="45"/>
  <c r="P11" i="45"/>
  <c r="N11" i="45"/>
  <c r="M11" i="45"/>
  <c r="L11" i="45"/>
  <c r="J11" i="45"/>
  <c r="I11" i="45"/>
  <c r="H11" i="45"/>
  <c r="F11" i="45"/>
  <c r="T10" i="45"/>
  <c r="S10" i="45"/>
  <c r="R10" i="45"/>
  <c r="Q10" i="45"/>
  <c r="P10" i="45"/>
  <c r="N10" i="45"/>
  <c r="M10" i="45"/>
  <c r="L10" i="45"/>
  <c r="J10" i="45"/>
  <c r="I10" i="45"/>
  <c r="H10" i="45"/>
  <c r="F10" i="45"/>
  <c r="T9" i="45"/>
  <c r="S9" i="45"/>
  <c r="R9" i="45"/>
  <c r="Q9" i="45"/>
  <c r="P9" i="45"/>
  <c r="N9" i="45"/>
  <c r="M9" i="45"/>
  <c r="L9" i="45"/>
  <c r="J9" i="45"/>
  <c r="I9" i="45"/>
  <c r="H9" i="45"/>
  <c r="F9" i="45"/>
  <c r="T8" i="45"/>
  <c r="S8" i="45"/>
  <c r="R8" i="45"/>
  <c r="Q8" i="45"/>
  <c r="P8" i="45"/>
  <c r="N8" i="45"/>
  <c r="M8" i="45"/>
  <c r="L8" i="45"/>
  <c r="J8" i="45"/>
  <c r="I8" i="45"/>
  <c r="H8" i="45"/>
  <c r="F8" i="45"/>
  <c r="T7" i="45"/>
  <c r="S7" i="45"/>
  <c r="R7" i="45"/>
  <c r="Q7" i="45"/>
  <c r="P7" i="45"/>
  <c r="N7" i="45"/>
  <c r="M7" i="45"/>
  <c r="L7" i="45"/>
  <c r="J7" i="45"/>
  <c r="I7" i="45"/>
  <c r="H7" i="45"/>
  <c r="F7" i="45"/>
  <c r="T6" i="45"/>
  <c r="S6" i="45"/>
  <c r="R6" i="45"/>
  <c r="Q6" i="45"/>
  <c r="P6" i="45"/>
  <c r="N6" i="45"/>
  <c r="M6" i="45"/>
  <c r="L6" i="45"/>
  <c r="J6" i="45"/>
  <c r="I6" i="45"/>
  <c r="H6" i="45"/>
  <c r="F6" i="45"/>
  <c r="T5" i="45"/>
  <c r="S5" i="45"/>
  <c r="R5" i="45"/>
  <c r="Q5" i="45"/>
  <c r="P5" i="45"/>
  <c r="N5" i="45"/>
  <c r="M5" i="45"/>
  <c r="L5" i="45"/>
  <c r="J5" i="45"/>
  <c r="I5" i="45"/>
  <c r="H5" i="45"/>
  <c r="F5" i="45"/>
  <c r="O146" i="44"/>
  <c r="N146" i="44"/>
  <c r="M146" i="44"/>
  <c r="L146" i="44"/>
  <c r="J146" i="44"/>
  <c r="F146" i="44"/>
  <c r="I146" i="44" s="1"/>
  <c r="E146" i="44"/>
  <c r="D146" i="44"/>
  <c r="C146" i="44"/>
  <c r="O145" i="44"/>
  <c r="N145" i="44"/>
  <c r="M145" i="44"/>
  <c r="L145" i="44"/>
  <c r="K145" i="44"/>
  <c r="I145" i="44"/>
  <c r="H145" i="44"/>
  <c r="G145" i="44"/>
  <c r="O144" i="44"/>
  <c r="N144" i="44"/>
  <c r="M144" i="44"/>
  <c r="L144" i="44"/>
  <c r="I144" i="44"/>
  <c r="H144" i="44"/>
  <c r="K144" i="44" s="1"/>
  <c r="G144" i="44"/>
  <c r="O143" i="44"/>
  <c r="N143" i="44"/>
  <c r="M143" i="44"/>
  <c r="L143" i="44"/>
  <c r="I143" i="44"/>
  <c r="H143" i="44"/>
  <c r="K143" i="44" s="1"/>
  <c r="G143" i="44"/>
  <c r="O142" i="44"/>
  <c r="N142" i="44"/>
  <c r="M142" i="44"/>
  <c r="L142" i="44"/>
  <c r="K142" i="44"/>
  <c r="I142" i="44"/>
  <c r="H142" i="44"/>
  <c r="G142" i="44"/>
  <c r="O141" i="44"/>
  <c r="N141" i="44"/>
  <c r="M141" i="44"/>
  <c r="L141" i="44"/>
  <c r="I141" i="44"/>
  <c r="H141" i="44"/>
  <c r="K141" i="44" s="1"/>
  <c r="G141" i="44"/>
  <c r="O140" i="44"/>
  <c r="N140" i="44"/>
  <c r="M140" i="44"/>
  <c r="L140" i="44"/>
  <c r="K140" i="44"/>
  <c r="I140" i="44"/>
  <c r="H140" i="44"/>
  <c r="G140" i="44"/>
  <c r="O139" i="44"/>
  <c r="N139" i="44"/>
  <c r="M139" i="44"/>
  <c r="L139" i="44"/>
  <c r="I139" i="44"/>
  <c r="H139" i="44"/>
  <c r="G139" i="44"/>
  <c r="O138" i="44"/>
  <c r="N138" i="44"/>
  <c r="M138" i="44"/>
  <c r="L138" i="44"/>
  <c r="I138" i="44"/>
  <c r="H138" i="44"/>
  <c r="K138" i="44" s="1"/>
  <c r="G138" i="44"/>
  <c r="O137" i="44"/>
  <c r="N137" i="44"/>
  <c r="M137" i="44"/>
  <c r="L137" i="44"/>
  <c r="K137" i="44"/>
  <c r="I137" i="44"/>
  <c r="H137" i="44"/>
  <c r="G137" i="44"/>
  <c r="O136" i="44"/>
  <c r="N136" i="44"/>
  <c r="M136" i="44"/>
  <c r="L136" i="44"/>
  <c r="I136" i="44"/>
  <c r="H136" i="44"/>
  <c r="K139" i="44" s="1"/>
  <c r="G136" i="44"/>
  <c r="O135" i="44"/>
  <c r="N135" i="44"/>
  <c r="M135" i="44"/>
  <c r="L135" i="44"/>
  <c r="K135" i="44"/>
  <c r="I135" i="44"/>
  <c r="H135" i="44"/>
  <c r="G135" i="44"/>
  <c r="T16" i="44"/>
  <c r="Q16" i="44"/>
  <c r="O16" i="44"/>
  <c r="P16" i="44" s="1"/>
  <c r="K16" i="44"/>
  <c r="N16" i="44" s="1"/>
  <c r="G16" i="44"/>
  <c r="J16" i="44" s="1"/>
  <c r="E16" i="44"/>
  <c r="F16" i="44" s="1"/>
  <c r="D16" i="44"/>
  <c r="C16" i="44"/>
  <c r="T15" i="44"/>
  <c r="S15" i="44"/>
  <c r="R15" i="44"/>
  <c r="Q15" i="44"/>
  <c r="P15" i="44"/>
  <c r="N15" i="44"/>
  <c r="M15" i="44"/>
  <c r="L15" i="44"/>
  <c r="J15" i="44"/>
  <c r="I15" i="44"/>
  <c r="H15" i="44"/>
  <c r="F15" i="44"/>
  <c r="T14" i="44"/>
  <c r="S14" i="44"/>
  <c r="R14" i="44"/>
  <c r="Q14" i="44"/>
  <c r="P14" i="44"/>
  <c r="N14" i="44"/>
  <c r="M14" i="44"/>
  <c r="L14" i="44"/>
  <c r="J14" i="44"/>
  <c r="I14" i="44"/>
  <c r="H14" i="44"/>
  <c r="F14" i="44"/>
  <c r="T13" i="44"/>
  <c r="S13" i="44"/>
  <c r="R13" i="44"/>
  <c r="Q13" i="44"/>
  <c r="P13" i="44"/>
  <c r="N13" i="44"/>
  <c r="M13" i="44"/>
  <c r="L13" i="44"/>
  <c r="J13" i="44"/>
  <c r="I13" i="44"/>
  <c r="H13" i="44"/>
  <c r="F13" i="44"/>
  <c r="T12" i="44"/>
  <c r="S12" i="44"/>
  <c r="R12" i="44"/>
  <c r="Q12" i="44"/>
  <c r="P12" i="44"/>
  <c r="N12" i="44"/>
  <c r="M12" i="44"/>
  <c r="L12" i="44"/>
  <c r="J12" i="44"/>
  <c r="I12" i="44"/>
  <c r="H12" i="44"/>
  <c r="F12" i="44"/>
  <c r="T11" i="44"/>
  <c r="S11" i="44"/>
  <c r="R11" i="44"/>
  <c r="Q11" i="44"/>
  <c r="P11" i="44"/>
  <c r="N11" i="44"/>
  <c r="M11" i="44"/>
  <c r="L11" i="44"/>
  <c r="J11" i="44"/>
  <c r="I11" i="44"/>
  <c r="H11" i="44"/>
  <c r="F11" i="44"/>
  <c r="T10" i="44"/>
  <c r="S10" i="44"/>
  <c r="R10" i="44"/>
  <c r="Q10" i="44"/>
  <c r="P10" i="44"/>
  <c r="N10" i="44"/>
  <c r="M10" i="44"/>
  <c r="L10" i="44"/>
  <c r="J10" i="44"/>
  <c r="I10" i="44"/>
  <c r="H10" i="44"/>
  <c r="F10" i="44"/>
  <c r="T9" i="44"/>
  <c r="S9" i="44"/>
  <c r="R9" i="44"/>
  <c r="Q9" i="44"/>
  <c r="P9" i="44"/>
  <c r="N9" i="44"/>
  <c r="M9" i="44"/>
  <c r="L9" i="44"/>
  <c r="J9" i="44"/>
  <c r="I9" i="44"/>
  <c r="H9" i="44"/>
  <c r="F9" i="44"/>
  <c r="T8" i="44"/>
  <c r="S8" i="44"/>
  <c r="R8" i="44"/>
  <c r="Q8" i="44"/>
  <c r="P8" i="44"/>
  <c r="N8" i="44"/>
  <c r="M8" i="44"/>
  <c r="L8" i="44"/>
  <c r="J8" i="44"/>
  <c r="I8" i="44"/>
  <c r="H8" i="44"/>
  <c r="F8" i="44"/>
  <c r="T7" i="44"/>
  <c r="S7" i="44"/>
  <c r="R7" i="44"/>
  <c r="Q7" i="44"/>
  <c r="P7" i="44"/>
  <c r="N7" i="44"/>
  <c r="M7" i="44"/>
  <c r="L7" i="44"/>
  <c r="J7" i="44"/>
  <c r="I7" i="44"/>
  <c r="H7" i="44"/>
  <c r="F7" i="44"/>
  <c r="T6" i="44"/>
  <c r="S6" i="44"/>
  <c r="R6" i="44"/>
  <c r="Q6" i="44"/>
  <c r="P6" i="44"/>
  <c r="N6" i="44"/>
  <c r="M6" i="44"/>
  <c r="L6" i="44"/>
  <c r="J6" i="44"/>
  <c r="I6" i="44"/>
  <c r="H6" i="44"/>
  <c r="F6" i="44"/>
  <c r="T5" i="44"/>
  <c r="S5" i="44"/>
  <c r="R5" i="44"/>
  <c r="Q5" i="44"/>
  <c r="P5" i="44"/>
  <c r="N5" i="44"/>
  <c r="M5" i="44"/>
  <c r="L5" i="44"/>
  <c r="J5" i="44"/>
  <c r="I5" i="44"/>
  <c r="H5" i="44"/>
  <c r="F5" i="44"/>
  <c r="J146" i="43"/>
  <c r="O146" i="43" s="1"/>
  <c r="I146" i="43"/>
  <c r="F146" i="43"/>
  <c r="E146" i="43"/>
  <c r="G146" i="43" s="1"/>
  <c r="D146" i="43"/>
  <c r="C146" i="43"/>
  <c r="O145" i="43"/>
  <c r="N145" i="43"/>
  <c r="M145" i="43"/>
  <c r="L145" i="43"/>
  <c r="I145" i="43"/>
  <c r="H145" i="43"/>
  <c r="K145" i="43" s="1"/>
  <c r="G145" i="43"/>
  <c r="O144" i="43"/>
  <c r="N144" i="43"/>
  <c r="M144" i="43"/>
  <c r="L144" i="43"/>
  <c r="I144" i="43"/>
  <c r="H144" i="43"/>
  <c r="K144" i="43" s="1"/>
  <c r="G144" i="43"/>
  <c r="O143" i="43"/>
  <c r="N143" i="43"/>
  <c r="M143" i="43"/>
  <c r="L143" i="43"/>
  <c r="K143" i="43"/>
  <c r="I143" i="43"/>
  <c r="H143" i="43"/>
  <c r="G143" i="43"/>
  <c r="O142" i="43"/>
  <c r="N142" i="43"/>
  <c r="M142" i="43"/>
  <c r="L142" i="43"/>
  <c r="I142" i="43"/>
  <c r="H142" i="43"/>
  <c r="G142" i="43"/>
  <c r="O141" i="43"/>
  <c r="N141" i="43"/>
  <c r="M141" i="43"/>
  <c r="L141" i="43"/>
  <c r="I141" i="43"/>
  <c r="H141" i="43"/>
  <c r="K141" i="43" s="1"/>
  <c r="G141" i="43"/>
  <c r="O140" i="43"/>
  <c r="N140" i="43"/>
  <c r="M140" i="43"/>
  <c r="L140" i="43"/>
  <c r="I140" i="43"/>
  <c r="H140" i="43"/>
  <c r="K140" i="43" s="1"/>
  <c r="G140" i="43"/>
  <c r="O139" i="43"/>
  <c r="N139" i="43"/>
  <c r="M139" i="43"/>
  <c r="L139" i="43"/>
  <c r="I139" i="43"/>
  <c r="H139" i="43"/>
  <c r="K139" i="43" s="1"/>
  <c r="G139" i="43"/>
  <c r="O138" i="43"/>
  <c r="N138" i="43"/>
  <c r="M138" i="43"/>
  <c r="L138" i="43"/>
  <c r="K138" i="43"/>
  <c r="I138" i="43"/>
  <c r="H138" i="43"/>
  <c r="G138" i="43"/>
  <c r="O137" i="43"/>
  <c r="N137" i="43"/>
  <c r="M137" i="43"/>
  <c r="L137" i="43"/>
  <c r="I137" i="43"/>
  <c r="H137" i="43"/>
  <c r="G137" i="43"/>
  <c r="O136" i="43"/>
  <c r="N136" i="43"/>
  <c r="M136" i="43"/>
  <c r="L136" i="43"/>
  <c r="I136" i="43"/>
  <c r="H136" i="43"/>
  <c r="K142" i="43" s="1"/>
  <c r="G136" i="43"/>
  <c r="O135" i="43"/>
  <c r="N135" i="43"/>
  <c r="M135" i="43"/>
  <c r="L135" i="43"/>
  <c r="K135" i="43"/>
  <c r="I135" i="43"/>
  <c r="H135" i="43"/>
  <c r="G135" i="43"/>
  <c r="O16" i="43"/>
  <c r="T16" i="43" s="1"/>
  <c r="K16" i="43"/>
  <c r="J16" i="43"/>
  <c r="I16" i="43"/>
  <c r="H16" i="43"/>
  <c r="G16" i="43"/>
  <c r="E16" i="43"/>
  <c r="F16" i="43" s="1"/>
  <c r="D16" i="43"/>
  <c r="C16" i="43"/>
  <c r="T15" i="43"/>
  <c r="S15" i="43"/>
  <c r="R15" i="43"/>
  <c r="Q15" i="43"/>
  <c r="P15" i="43"/>
  <c r="N15" i="43"/>
  <c r="M15" i="43"/>
  <c r="L15" i="43"/>
  <c r="J15" i="43"/>
  <c r="I15" i="43"/>
  <c r="H15" i="43"/>
  <c r="F15" i="43"/>
  <c r="T14" i="43"/>
  <c r="S14" i="43"/>
  <c r="R14" i="43"/>
  <c r="Q14" i="43"/>
  <c r="P14" i="43"/>
  <c r="N14" i="43"/>
  <c r="M14" i="43"/>
  <c r="L14" i="43"/>
  <c r="J14" i="43"/>
  <c r="I14" i="43"/>
  <c r="H14" i="43"/>
  <c r="F14" i="43"/>
  <c r="T13" i="43"/>
  <c r="S13" i="43"/>
  <c r="R13" i="43"/>
  <c r="Q13" i="43"/>
  <c r="P13" i="43"/>
  <c r="N13" i="43"/>
  <c r="M13" i="43"/>
  <c r="L13" i="43"/>
  <c r="J13" i="43"/>
  <c r="I13" i="43"/>
  <c r="H13" i="43"/>
  <c r="F13" i="43"/>
  <c r="T12" i="43"/>
  <c r="S12" i="43"/>
  <c r="R12" i="43"/>
  <c r="Q12" i="43"/>
  <c r="P12" i="43"/>
  <c r="N12" i="43"/>
  <c r="M12" i="43"/>
  <c r="L12" i="43"/>
  <c r="J12" i="43"/>
  <c r="I12" i="43"/>
  <c r="H12" i="43"/>
  <c r="F12" i="43"/>
  <c r="T11" i="43"/>
  <c r="S11" i="43"/>
  <c r="R11" i="43"/>
  <c r="Q11" i="43"/>
  <c r="P11" i="43"/>
  <c r="N11" i="43"/>
  <c r="M11" i="43"/>
  <c r="L11" i="43"/>
  <c r="J11" i="43"/>
  <c r="I11" i="43"/>
  <c r="H11" i="43"/>
  <c r="F11" i="43"/>
  <c r="T10" i="43"/>
  <c r="S10" i="43"/>
  <c r="R10" i="43"/>
  <c r="Q10" i="43"/>
  <c r="P10" i="43"/>
  <c r="N10" i="43"/>
  <c r="M10" i="43"/>
  <c r="L10" i="43"/>
  <c r="J10" i="43"/>
  <c r="I10" i="43"/>
  <c r="H10" i="43"/>
  <c r="F10" i="43"/>
  <c r="T9" i="43"/>
  <c r="S9" i="43"/>
  <c r="R9" i="43"/>
  <c r="Q9" i="43"/>
  <c r="P9" i="43"/>
  <c r="N9" i="43"/>
  <c r="M9" i="43"/>
  <c r="L9" i="43"/>
  <c r="J9" i="43"/>
  <c r="I9" i="43"/>
  <c r="H9" i="43"/>
  <c r="F9" i="43"/>
  <c r="T8" i="43"/>
  <c r="S8" i="43"/>
  <c r="R8" i="43"/>
  <c r="Q8" i="43"/>
  <c r="P8" i="43"/>
  <c r="N8" i="43"/>
  <c r="M8" i="43"/>
  <c r="L8" i="43"/>
  <c r="J8" i="43"/>
  <c r="I8" i="43"/>
  <c r="H8" i="43"/>
  <c r="F8" i="43"/>
  <c r="T7" i="43"/>
  <c r="S7" i="43"/>
  <c r="R7" i="43"/>
  <c r="Q7" i="43"/>
  <c r="P7" i="43"/>
  <c r="N7" i="43"/>
  <c r="M7" i="43"/>
  <c r="L7" i="43"/>
  <c r="J7" i="43"/>
  <c r="I7" i="43"/>
  <c r="H7" i="43"/>
  <c r="F7" i="43"/>
  <c r="T6" i="43"/>
  <c r="S6" i="43"/>
  <c r="R6" i="43"/>
  <c r="Q6" i="43"/>
  <c r="P6" i="43"/>
  <c r="N6" i="43"/>
  <c r="M6" i="43"/>
  <c r="L6" i="43"/>
  <c r="J6" i="43"/>
  <c r="I6" i="43"/>
  <c r="H6" i="43"/>
  <c r="F6" i="43"/>
  <c r="T5" i="43"/>
  <c r="S5" i="43"/>
  <c r="R5" i="43"/>
  <c r="Q5" i="43"/>
  <c r="P5" i="43"/>
  <c r="N5" i="43"/>
  <c r="M5" i="43"/>
  <c r="L5" i="43"/>
  <c r="J5" i="43"/>
  <c r="I5" i="43"/>
  <c r="H5" i="43"/>
  <c r="F5" i="43"/>
  <c r="O138" i="42"/>
  <c r="N138" i="42"/>
  <c r="M138" i="42"/>
  <c r="L138" i="42"/>
  <c r="K138" i="42"/>
  <c r="I138" i="42"/>
  <c r="H138" i="42"/>
  <c r="G138" i="42"/>
  <c r="O137" i="42"/>
  <c r="N137" i="42"/>
  <c r="M137" i="42"/>
  <c r="L137" i="42"/>
  <c r="K137" i="42"/>
  <c r="I137" i="42"/>
  <c r="H137" i="42"/>
  <c r="G137" i="42"/>
  <c r="O136" i="42"/>
  <c r="N136" i="42"/>
  <c r="M136" i="42"/>
  <c r="L136" i="42"/>
  <c r="K136" i="42"/>
  <c r="I136" i="42"/>
  <c r="H136" i="42"/>
  <c r="G136" i="42"/>
  <c r="O135" i="42"/>
  <c r="N135" i="42"/>
  <c r="M135" i="42"/>
  <c r="L135" i="42"/>
  <c r="K135" i="42"/>
  <c r="I135" i="42"/>
  <c r="H135" i="42"/>
  <c r="G135" i="42"/>
  <c r="O134" i="42"/>
  <c r="N134" i="42"/>
  <c r="M134" i="42"/>
  <c r="L134" i="42"/>
  <c r="K134" i="42"/>
  <c r="I134" i="42"/>
  <c r="H134" i="42"/>
  <c r="G134" i="42"/>
  <c r="O133" i="42"/>
  <c r="N133" i="42"/>
  <c r="M133" i="42"/>
  <c r="L133" i="42"/>
  <c r="K133" i="42"/>
  <c r="I133" i="42"/>
  <c r="H133" i="42"/>
  <c r="G133" i="42"/>
  <c r="T12" i="42"/>
  <c r="S12" i="42"/>
  <c r="R12" i="42"/>
  <c r="Q12" i="42"/>
  <c r="P12" i="42"/>
  <c r="N12" i="42"/>
  <c r="M12" i="42"/>
  <c r="L12" i="42"/>
  <c r="J12" i="42"/>
  <c r="I12" i="42"/>
  <c r="H12" i="42"/>
  <c r="F12" i="42"/>
  <c r="T11" i="42"/>
  <c r="S11" i="42"/>
  <c r="R11" i="42"/>
  <c r="Q11" i="42"/>
  <c r="P11" i="42"/>
  <c r="N11" i="42"/>
  <c r="M11" i="42"/>
  <c r="L11" i="42"/>
  <c r="J11" i="42"/>
  <c r="I11" i="42"/>
  <c r="H11" i="42"/>
  <c r="F11" i="42"/>
  <c r="T10" i="42"/>
  <c r="AA20" i="42" s="1"/>
  <c r="S10" i="42"/>
  <c r="R10" i="42"/>
  <c r="Q10" i="42"/>
  <c r="P10" i="42"/>
  <c r="N10" i="42"/>
  <c r="M10" i="42"/>
  <c r="L10" i="42"/>
  <c r="J10" i="42"/>
  <c r="I10" i="42"/>
  <c r="H10" i="42"/>
  <c r="F10" i="42"/>
  <c r="T9" i="42"/>
  <c r="S9" i="42"/>
  <c r="R9" i="42"/>
  <c r="Q9" i="42"/>
  <c r="P9" i="42"/>
  <c r="N9" i="42"/>
  <c r="M9" i="42"/>
  <c r="L9" i="42"/>
  <c r="J9" i="42"/>
  <c r="I9" i="42"/>
  <c r="H9" i="42"/>
  <c r="F9" i="42"/>
  <c r="T8" i="42"/>
  <c r="S8" i="42"/>
  <c r="R8" i="42"/>
  <c r="Q8" i="42"/>
  <c r="P8" i="42"/>
  <c r="N8" i="42"/>
  <c r="M8" i="42"/>
  <c r="L8" i="42"/>
  <c r="J8" i="42"/>
  <c r="I8" i="42"/>
  <c r="H8" i="42"/>
  <c r="F8" i="42"/>
  <c r="T7" i="42"/>
  <c r="AA19" i="42" s="1"/>
  <c r="S7" i="42"/>
  <c r="R7" i="42"/>
  <c r="Q7" i="42"/>
  <c r="P7" i="42"/>
  <c r="N7" i="42"/>
  <c r="M7" i="42"/>
  <c r="L7" i="42"/>
  <c r="J7" i="42"/>
  <c r="I7" i="42"/>
  <c r="H7" i="42"/>
  <c r="F7" i="42"/>
  <c r="T6" i="42"/>
  <c r="S6" i="42"/>
  <c r="R6" i="42"/>
  <c r="Q6" i="42"/>
  <c r="P6" i="42"/>
  <c r="N6" i="42"/>
  <c r="M6" i="42"/>
  <c r="L6" i="42"/>
  <c r="J6" i="42"/>
  <c r="I6" i="42"/>
  <c r="H6" i="42"/>
  <c r="F6" i="42"/>
  <c r="T5" i="42"/>
  <c r="S5" i="42"/>
  <c r="R5" i="42"/>
  <c r="Q5" i="42"/>
  <c r="P5" i="42"/>
  <c r="N5" i="42"/>
  <c r="M5" i="42"/>
  <c r="L5" i="42"/>
  <c r="J5" i="42"/>
  <c r="I5" i="42"/>
  <c r="H5" i="42"/>
  <c r="F5" i="42"/>
  <c r="O138" i="41"/>
  <c r="N138" i="41"/>
  <c r="M138" i="41"/>
  <c r="L138" i="41"/>
  <c r="K138" i="41"/>
  <c r="I138" i="41"/>
  <c r="H138" i="41"/>
  <c r="G138" i="41"/>
  <c r="O137" i="41"/>
  <c r="N137" i="41"/>
  <c r="M137" i="41"/>
  <c r="L137" i="41"/>
  <c r="K137" i="41"/>
  <c r="I137" i="41"/>
  <c r="H137" i="41"/>
  <c r="G137" i="41"/>
  <c r="O136" i="41"/>
  <c r="N136" i="41"/>
  <c r="M136" i="41"/>
  <c r="L136" i="41"/>
  <c r="K136" i="41"/>
  <c r="I136" i="41"/>
  <c r="H136" i="41"/>
  <c r="G136" i="41"/>
  <c r="O135" i="41"/>
  <c r="N135" i="41"/>
  <c r="M135" i="41"/>
  <c r="L135" i="41"/>
  <c r="K135" i="41"/>
  <c r="I135" i="41"/>
  <c r="H135" i="41"/>
  <c r="G135" i="41"/>
  <c r="O134" i="41"/>
  <c r="N134" i="41"/>
  <c r="M134" i="41"/>
  <c r="L134" i="41"/>
  <c r="K134" i="41"/>
  <c r="I134" i="41"/>
  <c r="H134" i="41"/>
  <c r="G134" i="41"/>
  <c r="O133" i="41"/>
  <c r="N133" i="41"/>
  <c r="M133" i="41"/>
  <c r="L133" i="41"/>
  <c r="K133" i="41"/>
  <c r="I133" i="41"/>
  <c r="H133" i="41"/>
  <c r="G133" i="41"/>
  <c r="T12" i="41"/>
  <c r="S12" i="41"/>
  <c r="R12" i="41"/>
  <c r="Q12" i="41"/>
  <c r="P12" i="41"/>
  <c r="N12" i="41"/>
  <c r="M12" i="41"/>
  <c r="L12" i="41"/>
  <c r="J12" i="41"/>
  <c r="I12" i="41"/>
  <c r="H12" i="41"/>
  <c r="F12" i="41"/>
  <c r="T11" i="41"/>
  <c r="S11" i="41"/>
  <c r="R11" i="41"/>
  <c r="Q11" i="41"/>
  <c r="P11" i="41"/>
  <c r="N11" i="41"/>
  <c r="M11" i="41"/>
  <c r="L11" i="41"/>
  <c r="J11" i="41"/>
  <c r="I11" i="41"/>
  <c r="H11" i="41"/>
  <c r="F11" i="41"/>
  <c r="T10" i="41"/>
  <c r="AA20" i="41" s="1"/>
  <c r="S10" i="41"/>
  <c r="R10" i="41"/>
  <c r="Q10" i="41"/>
  <c r="P10" i="41"/>
  <c r="N10" i="41"/>
  <c r="M10" i="41"/>
  <c r="L10" i="41"/>
  <c r="J10" i="41"/>
  <c r="I10" i="41"/>
  <c r="H10" i="41"/>
  <c r="F10" i="41"/>
  <c r="T9" i="41"/>
  <c r="S9" i="41"/>
  <c r="R9" i="41"/>
  <c r="Q9" i="41"/>
  <c r="P9" i="41"/>
  <c r="N9" i="41"/>
  <c r="M9" i="41"/>
  <c r="L9" i="41"/>
  <c r="J9" i="41"/>
  <c r="I9" i="41"/>
  <c r="H9" i="41"/>
  <c r="F9" i="41"/>
  <c r="T8" i="41"/>
  <c r="S8" i="41"/>
  <c r="R8" i="41"/>
  <c r="Q8" i="41"/>
  <c r="P8" i="41"/>
  <c r="N8" i="41"/>
  <c r="M8" i="41"/>
  <c r="L8" i="41"/>
  <c r="J8" i="41"/>
  <c r="I8" i="41"/>
  <c r="H8" i="41"/>
  <c r="F8" i="41"/>
  <c r="T7" i="41"/>
  <c r="AA19" i="41" s="1"/>
  <c r="S7" i="41"/>
  <c r="R7" i="41"/>
  <c r="Q7" i="41"/>
  <c r="P7" i="41"/>
  <c r="N7" i="41"/>
  <c r="M7" i="41"/>
  <c r="L7" i="41"/>
  <c r="J7" i="41"/>
  <c r="I7" i="41"/>
  <c r="H7" i="41"/>
  <c r="F7" i="41"/>
  <c r="T6" i="41"/>
  <c r="S6" i="41"/>
  <c r="R6" i="41"/>
  <c r="Q6" i="41"/>
  <c r="P6" i="41"/>
  <c r="N6" i="41"/>
  <c r="M6" i="41"/>
  <c r="L6" i="41"/>
  <c r="J6" i="41"/>
  <c r="I6" i="41"/>
  <c r="H6" i="41"/>
  <c r="F6" i="41"/>
  <c r="T5" i="41"/>
  <c r="S5" i="41"/>
  <c r="R5" i="41"/>
  <c r="Q5" i="41"/>
  <c r="P5" i="41"/>
  <c r="N5" i="41"/>
  <c r="M5" i="41"/>
  <c r="L5" i="41"/>
  <c r="J5" i="41"/>
  <c r="I5" i="41"/>
  <c r="H5" i="41"/>
  <c r="F5" i="41"/>
  <c r="O138" i="40"/>
  <c r="N138" i="40"/>
  <c r="M138" i="40"/>
  <c r="L138" i="40"/>
  <c r="K138" i="40"/>
  <c r="I138" i="40"/>
  <c r="H138" i="40"/>
  <c r="G138" i="40"/>
  <c r="O137" i="40"/>
  <c r="N137" i="40"/>
  <c r="M137" i="40"/>
  <c r="L137" i="40"/>
  <c r="K137" i="40"/>
  <c r="I137" i="40"/>
  <c r="H137" i="40"/>
  <c r="G137" i="40"/>
  <c r="O136" i="40"/>
  <c r="N136" i="40"/>
  <c r="M136" i="40"/>
  <c r="L136" i="40"/>
  <c r="K136" i="40"/>
  <c r="I136" i="40"/>
  <c r="H136" i="40"/>
  <c r="G136" i="40"/>
  <c r="O135" i="40"/>
  <c r="N135" i="40"/>
  <c r="M135" i="40"/>
  <c r="L135" i="40"/>
  <c r="K135" i="40"/>
  <c r="I135" i="40"/>
  <c r="H135" i="40"/>
  <c r="G135" i="40"/>
  <c r="O134" i="40"/>
  <c r="N134" i="40"/>
  <c r="M134" i="40"/>
  <c r="L134" i="40"/>
  <c r="K134" i="40"/>
  <c r="I134" i="40"/>
  <c r="H134" i="40"/>
  <c r="G134" i="40"/>
  <c r="O133" i="40"/>
  <c r="N133" i="40"/>
  <c r="M133" i="40"/>
  <c r="L133" i="40"/>
  <c r="K133" i="40"/>
  <c r="I133" i="40"/>
  <c r="H133" i="40"/>
  <c r="G133" i="40"/>
  <c r="AA20" i="40"/>
  <c r="T12" i="40"/>
  <c r="S12" i="40"/>
  <c r="R12" i="40"/>
  <c r="Q12" i="40"/>
  <c r="P12" i="40"/>
  <c r="N12" i="40"/>
  <c r="M12" i="40"/>
  <c r="L12" i="40"/>
  <c r="J12" i="40"/>
  <c r="I12" i="40"/>
  <c r="H12" i="40"/>
  <c r="F12" i="40"/>
  <c r="T11" i="40"/>
  <c r="S11" i="40"/>
  <c r="R11" i="40"/>
  <c r="Q11" i="40"/>
  <c r="P11" i="40"/>
  <c r="N11" i="40"/>
  <c r="M11" i="40"/>
  <c r="L11" i="40"/>
  <c r="J11" i="40"/>
  <c r="I11" i="40"/>
  <c r="H11" i="40"/>
  <c r="F11" i="40"/>
  <c r="T10" i="40"/>
  <c r="S10" i="40"/>
  <c r="R10" i="40"/>
  <c r="Q10" i="40"/>
  <c r="P10" i="40"/>
  <c r="N10" i="40"/>
  <c r="M10" i="40"/>
  <c r="L10" i="40"/>
  <c r="J10" i="40"/>
  <c r="I10" i="40"/>
  <c r="H10" i="40"/>
  <c r="F10" i="40"/>
  <c r="T9" i="40"/>
  <c r="S9" i="40"/>
  <c r="R9" i="40"/>
  <c r="Q9" i="40"/>
  <c r="P9" i="40"/>
  <c r="N9" i="40"/>
  <c r="M9" i="40"/>
  <c r="L9" i="40"/>
  <c r="J9" i="40"/>
  <c r="I9" i="40"/>
  <c r="H9" i="40"/>
  <c r="F9" i="40"/>
  <c r="T8" i="40"/>
  <c r="S8" i="40"/>
  <c r="R8" i="40"/>
  <c r="Q8" i="40"/>
  <c r="P8" i="40"/>
  <c r="N8" i="40"/>
  <c r="M8" i="40"/>
  <c r="L8" i="40"/>
  <c r="J8" i="40"/>
  <c r="I8" i="40"/>
  <c r="H8" i="40"/>
  <c r="F8" i="40"/>
  <c r="T7" i="40"/>
  <c r="AA19" i="40" s="1"/>
  <c r="S7" i="40"/>
  <c r="R7" i="40"/>
  <c r="Q7" i="40"/>
  <c r="P7" i="40"/>
  <c r="N7" i="40"/>
  <c r="M7" i="40"/>
  <c r="L7" i="40"/>
  <c r="J7" i="40"/>
  <c r="I7" i="40"/>
  <c r="H7" i="40"/>
  <c r="F7" i="40"/>
  <c r="T6" i="40"/>
  <c r="S6" i="40"/>
  <c r="R6" i="40"/>
  <c r="Q6" i="40"/>
  <c r="P6" i="40"/>
  <c r="N6" i="40"/>
  <c r="M6" i="40"/>
  <c r="L6" i="40"/>
  <c r="J6" i="40"/>
  <c r="I6" i="40"/>
  <c r="H6" i="40"/>
  <c r="F6" i="40"/>
  <c r="T5" i="40"/>
  <c r="S5" i="40"/>
  <c r="R5" i="40"/>
  <c r="Q5" i="40"/>
  <c r="P5" i="40"/>
  <c r="N5" i="40"/>
  <c r="M5" i="40"/>
  <c r="L5" i="40"/>
  <c r="J5" i="40"/>
  <c r="I5" i="40"/>
  <c r="H5" i="40"/>
  <c r="F5" i="40"/>
  <c r="O129" i="39"/>
  <c r="N129" i="39"/>
  <c r="M129" i="39"/>
  <c r="L129" i="39"/>
  <c r="K129" i="39"/>
  <c r="J129" i="39"/>
  <c r="F129" i="39"/>
  <c r="I129" i="39" s="1"/>
  <c r="E129" i="39"/>
  <c r="D129" i="39"/>
  <c r="C129" i="39"/>
  <c r="O128" i="39"/>
  <c r="N128" i="39"/>
  <c r="M128" i="39"/>
  <c r="L128" i="39"/>
  <c r="K128" i="39"/>
  <c r="I128" i="39"/>
  <c r="H128" i="39"/>
  <c r="G128" i="39"/>
  <c r="O127" i="39"/>
  <c r="N127" i="39"/>
  <c r="M127" i="39"/>
  <c r="L127" i="39"/>
  <c r="K127" i="39"/>
  <c r="I127" i="39"/>
  <c r="H127" i="39"/>
  <c r="G127" i="39"/>
  <c r="O126" i="39"/>
  <c r="N126" i="39"/>
  <c r="M126" i="39"/>
  <c r="L126" i="39"/>
  <c r="K126" i="39"/>
  <c r="I126" i="39"/>
  <c r="H126" i="39"/>
  <c r="G126" i="39"/>
  <c r="O125" i="39"/>
  <c r="N125" i="39"/>
  <c r="M125" i="39"/>
  <c r="L125" i="39"/>
  <c r="K125" i="39"/>
  <c r="I125" i="39"/>
  <c r="H125" i="39"/>
  <c r="G125" i="39"/>
  <c r="O124" i="39"/>
  <c r="N124" i="39"/>
  <c r="M124" i="39"/>
  <c r="L124" i="39"/>
  <c r="H124" i="39"/>
  <c r="G124" i="39"/>
  <c r="O123" i="39"/>
  <c r="N123" i="39"/>
  <c r="M123" i="39"/>
  <c r="L123" i="39"/>
  <c r="K123" i="39"/>
  <c r="I123" i="39"/>
  <c r="H123" i="39"/>
  <c r="G123" i="39"/>
  <c r="T11" i="39"/>
  <c r="S11" i="39"/>
  <c r="R11" i="39"/>
  <c r="Q11" i="39"/>
  <c r="P11" i="39"/>
  <c r="O11" i="39"/>
  <c r="N11" i="39"/>
  <c r="J11" i="39"/>
  <c r="M11" i="39" s="1"/>
  <c r="I11" i="39"/>
  <c r="H11" i="39"/>
  <c r="G11" i="39"/>
  <c r="F11" i="39"/>
  <c r="E11" i="39"/>
  <c r="D11" i="39"/>
  <c r="C11" i="39"/>
  <c r="T10" i="39"/>
  <c r="S10" i="39"/>
  <c r="R10" i="39"/>
  <c r="Q10" i="39"/>
  <c r="P10" i="39"/>
  <c r="O10" i="39"/>
  <c r="M10" i="39"/>
  <c r="L10" i="39"/>
  <c r="K10" i="39"/>
  <c r="I10" i="39"/>
  <c r="H10" i="39"/>
  <c r="G10" i="39"/>
  <c r="T9" i="39"/>
  <c r="S9" i="39"/>
  <c r="R9" i="39"/>
  <c r="Q9" i="39"/>
  <c r="P9" i="39"/>
  <c r="O9" i="39"/>
  <c r="M9" i="39"/>
  <c r="L9" i="39"/>
  <c r="K9" i="39"/>
  <c r="I9" i="39"/>
  <c r="H9" i="39"/>
  <c r="G9" i="39"/>
  <c r="T8" i="39"/>
  <c r="S8" i="39"/>
  <c r="R8" i="39"/>
  <c r="Q8" i="39"/>
  <c r="P8" i="39"/>
  <c r="O8" i="39"/>
  <c r="M8" i="39"/>
  <c r="L8" i="39"/>
  <c r="K8" i="39"/>
  <c r="I8" i="39"/>
  <c r="H8" i="39"/>
  <c r="G8" i="39"/>
  <c r="T7" i="39"/>
  <c r="S7" i="39"/>
  <c r="R7" i="39"/>
  <c r="Q7" i="39"/>
  <c r="P7" i="39"/>
  <c r="O7" i="39"/>
  <c r="M7" i="39"/>
  <c r="L7" i="39"/>
  <c r="K7" i="39"/>
  <c r="I7" i="39"/>
  <c r="H7" i="39"/>
  <c r="G7" i="39"/>
  <c r="R6" i="39"/>
  <c r="Q6" i="39"/>
  <c r="P6" i="39"/>
  <c r="O6" i="39"/>
  <c r="L6" i="39"/>
  <c r="K6" i="39"/>
  <c r="H6" i="39"/>
  <c r="G6" i="39"/>
  <c r="T5" i="39"/>
  <c r="S5" i="39"/>
  <c r="R5" i="39"/>
  <c r="Q5" i="39"/>
  <c r="P5" i="39"/>
  <c r="O5" i="39"/>
  <c r="M5" i="39"/>
  <c r="L5" i="39"/>
  <c r="K5" i="39"/>
  <c r="I5" i="39"/>
  <c r="H5" i="39"/>
  <c r="G5" i="39"/>
  <c r="Q51" i="37"/>
  <c r="P51" i="37"/>
  <c r="J51" i="37"/>
  <c r="I51" i="37"/>
  <c r="Q50" i="37"/>
  <c r="P50" i="37"/>
  <c r="J50" i="37"/>
  <c r="I50" i="37"/>
  <c r="Q49" i="37"/>
  <c r="P49" i="37"/>
  <c r="J49" i="37"/>
  <c r="I49" i="37"/>
  <c r="Q48" i="37"/>
  <c r="P48" i="37"/>
  <c r="J48" i="37"/>
  <c r="I48" i="37"/>
  <c r="Q47" i="37"/>
  <c r="P47" i="37"/>
  <c r="J47" i="37"/>
  <c r="I47" i="37"/>
  <c r="Q46" i="37"/>
  <c r="P46" i="37"/>
  <c r="J46" i="37"/>
  <c r="I46" i="37"/>
  <c r="Q45" i="37"/>
  <c r="P45" i="37"/>
  <c r="J45" i="37"/>
  <c r="I45" i="37"/>
  <c r="Q44" i="37"/>
  <c r="P44" i="37"/>
  <c r="J44" i="37"/>
  <c r="I44" i="37"/>
  <c r="Q43" i="37"/>
  <c r="P43" i="37"/>
  <c r="J43" i="37"/>
  <c r="I43" i="37"/>
  <c r="Q42" i="37"/>
  <c r="P42" i="37"/>
  <c r="J42" i="37"/>
  <c r="I42" i="37"/>
  <c r="Q41" i="37"/>
  <c r="P41" i="37"/>
  <c r="J41" i="37"/>
  <c r="I41" i="37"/>
  <c r="Q40" i="37"/>
  <c r="P40" i="37"/>
  <c r="J40" i="37"/>
  <c r="I40" i="37"/>
  <c r="Q39" i="37"/>
  <c r="P39" i="37"/>
  <c r="J39" i="37"/>
  <c r="I39" i="37"/>
  <c r="Q38" i="37"/>
  <c r="P38" i="37"/>
  <c r="J38" i="37"/>
  <c r="I38" i="37"/>
  <c r="Q37" i="37"/>
  <c r="P37" i="37"/>
  <c r="J37" i="37"/>
  <c r="I37" i="37"/>
  <c r="Q36" i="37"/>
  <c r="P36" i="37"/>
  <c r="J36" i="37"/>
  <c r="I36" i="37"/>
  <c r="Q35" i="37"/>
  <c r="P35" i="37"/>
  <c r="J35" i="37"/>
  <c r="I35" i="37"/>
  <c r="Q34" i="37"/>
  <c r="P34" i="37"/>
  <c r="J34" i="37"/>
  <c r="I34" i="37"/>
  <c r="Q33" i="37"/>
  <c r="P33" i="37"/>
  <c r="J33" i="37"/>
  <c r="I33" i="37"/>
  <c r="Q32" i="37"/>
  <c r="P32" i="37"/>
  <c r="J32" i="37"/>
  <c r="I32" i="37"/>
  <c r="Q31" i="37"/>
  <c r="P31" i="37"/>
  <c r="J31" i="37"/>
  <c r="I31" i="37"/>
  <c r="Q30" i="37"/>
  <c r="P30" i="37"/>
  <c r="J30" i="37"/>
  <c r="I30" i="37"/>
  <c r="Q29" i="37"/>
  <c r="P29" i="37"/>
  <c r="J29" i="37"/>
  <c r="I29" i="37"/>
  <c r="Q28" i="37"/>
  <c r="P28" i="37"/>
  <c r="J28" i="37"/>
  <c r="I28" i="37"/>
  <c r="Q27" i="37"/>
  <c r="P27" i="37"/>
  <c r="J27" i="37"/>
  <c r="I27" i="37"/>
  <c r="Q26" i="37"/>
  <c r="P26" i="37"/>
  <c r="J26" i="37"/>
  <c r="I26" i="37"/>
  <c r="Q25" i="37"/>
  <c r="P25" i="37"/>
  <c r="J25" i="37"/>
  <c r="I25" i="37"/>
  <c r="Q24" i="37"/>
  <c r="P24" i="37"/>
  <c r="J24" i="37"/>
  <c r="I24" i="37"/>
  <c r="Q23" i="37"/>
  <c r="P23" i="37"/>
  <c r="J23" i="37"/>
  <c r="I23" i="37"/>
  <c r="Q22" i="37"/>
  <c r="P22" i="37"/>
  <c r="J22" i="37"/>
  <c r="I22" i="37"/>
  <c r="Q21" i="37"/>
  <c r="P21" i="37"/>
  <c r="J21" i="37"/>
  <c r="I21" i="37"/>
  <c r="Q20" i="37"/>
  <c r="P20" i="37"/>
  <c r="J20" i="37"/>
  <c r="I20" i="37"/>
  <c r="Q19" i="37"/>
  <c r="P19" i="37"/>
  <c r="J19" i="37"/>
  <c r="I19" i="37"/>
  <c r="Q18" i="37"/>
  <c r="P18" i="37"/>
  <c r="J18" i="37"/>
  <c r="I18" i="37"/>
  <c r="Q17" i="37"/>
  <c r="P17" i="37"/>
  <c r="J17" i="37"/>
  <c r="I17" i="37"/>
  <c r="Q16" i="37"/>
  <c r="P16" i="37"/>
  <c r="J16" i="37"/>
  <c r="I16" i="37"/>
  <c r="Q15" i="37"/>
  <c r="P15" i="37"/>
  <c r="J15" i="37"/>
  <c r="I15" i="37"/>
  <c r="Q14" i="37"/>
  <c r="P14" i="37"/>
  <c r="J14" i="37"/>
  <c r="I14" i="37"/>
  <c r="Q13" i="37"/>
  <c r="P13" i="37"/>
  <c r="J13" i="37"/>
  <c r="I13" i="37"/>
  <c r="Q12" i="37"/>
  <c r="P12" i="37"/>
  <c r="J12" i="37"/>
  <c r="I12" i="37"/>
  <c r="Q11" i="37"/>
  <c r="P11" i="37"/>
  <c r="J11" i="37"/>
  <c r="I11" i="37"/>
  <c r="Q10" i="37"/>
  <c r="P10" i="37"/>
  <c r="J10" i="37"/>
  <c r="I10" i="37"/>
  <c r="Q9" i="37"/>
  <c r="P9" i="37"/>
  <c r="J9" i="37"/>
  <c r="I9" i="37"/>
  <c r="Q8" i="37"/>
  <c r="P8" i="37"/>
  <c r="J8" i="37"/>
  <c r="I8" i="37"/>
  <c r="Q7" i="37"/>
  <c r="P7" i="37"/>
  <c r="J7" i="37"/>
  <c r="I7" i="37"/>
  <c r="Q6" i="37"/>
  <c r="P6" i="37"/>
  <c r="J6" i="37"/>
  <c r="I6" i="37"/>
  <c r="Q5" i="37"/>
  <c r="P5" i="37"/>
  <c r="J5" i="37"/>
  <c r="I5" i="37"/>
  <c r="B3" i="37"/>
  <c r="Q51" i="36"/>
  <c r="P51" i="36"/>
  <c r="J51" i="36"/>
  <c r="I51" i="36"/>
  <c r="Q50" i="36"/>
  <c r="P50" i="36"/>
  <c r="J50" i="36"/>
  <c r="I50" i="36"/>
  <c r="Q49" i="36"/>
  <c r="P49" i="36"/>
  <c r="J49" i="36"/>
  <c r="I49" i="36"/>
  <c r="Q48" i="36"/>
  <c r="P48" i="36"/>
  <c r="J48" i="36"/>
  <c r="I48" i="36"/>
  <c r="Q47" i="36"/>
  <c r="P47" i="36"/>
  <c r="J47" i="36"/>
  <c r="I47" i="36"/>
  <c r="Q46" i="36"/>
  <c r="P46" i="36"/>
  <c r="J46" i="36"/>
  <c r="I46" i="36"/>
  <c r="Q45" i="36"/>
  <c r="P45" i="36"/>
  <c r="J45" i="36"/>
  <c r="I45" i="36"/>
  <c r="Q44" i="36"/>
  <c r="P44" i="36"/>
  <c r="J44" i="36"/>
  <c r="I44" i="36"/>
  <c r="Q43" i="36"/>
  <c r="P43" i="36"/>
  <c r="J43" i="36"/>
  <c r="I43" i="36"/>
  <c r="Q42" i="36"/>
  <c r="P42" i="36"/>
  <c r="J42" i="36"/>
  <c r="I42" i="36"/>
  <c r="Q41" i="36"/>
  <c r="P41" i="36"/>
  <c r="J41" i="36"/>
  <c r="I41" i="36"/>
  <c r="Q40" i="36"/>
  <c r="P40" i="36"/>
  <c r="J40" i="36"/>
  <c r="I40" i="36"/>
  <c r="Q39" i="36"/>
  <c r="P39" i="36"/>
  <c r="J39" i="36"/>
  <c r="I39" i="36"/>
  <c r="Q38" i="36"/>
  <c r="P38" i="36"/>
  <c r="J38" i="36"/>
  <c r="I38" i="36"/>
  <c r="Q37" i="36"/>
  <c r="P37" i="36"/>
  <c r="J37" i="36"/>
  <c r="I37" i="36"/>
  <c r="Q36" i="36"/>
  <c r="P36" i="36"/>
  <c r="J36" i="36"/>
  <c r="I36" i="36"/>
  <c r="Q35" i="36"/>
  <c r="P35" i="36"/>
  <c r="J35" i="36"/>
  <c r="I35" i="36"/>
  <c r="Q34" i="36"/>
  <c r="P34" i="36"/>
  <c r="J34" i="36"/>
  <c r="I34" i="36"/>
  <c r="Q33" i="36"/>
  <c r="P33" i="36"/>
  <c r="J33" i="36"/>
  <c r="I33" i="36"/>
  <c r="Q32" i="36"/>
  <c r="P32" i="36"/>
  <c r="J32" i="36"/>
  <c r="I32" i="36"/>
  <c r="Q31" i="36"/>
  <c r="P31" i="36"/>
  <c r="J31" i="36"/>
  <c r="I31" i="36"/>
  <c r="Q30" i="36"/>
  <c r="P30" i="36"/>
  <c r="J30" i="36"/>
  <c r="I30" i="36"/>
  <c r="Q29" i="36"/>
  <c r="P29" i="36"/>
  <c r="J29" i="36"/>
  <c r="I29" i="36"/>
  <c r="Q28" i="36"/>
  <c r="P28" i="36"/>
  <c r="J28" i="36"/>
  <c r="I28" i="36"/>
  <c r="Q27" i="36"/>
  <c r="P27" i="36"/>
  <c r="J27" i="36"/>
  <c r="I27" i="36"/>
  <c r="Q26" i="36"/>
  <c r="P26" i="36"/>
  <c r="J26" i="36"/>
  <c r="I26" i="36"/>
  <c r="Q25" i="36"/>
  <c r="P25" i="36"/>
  <c r="J25" i="36"/>
  <c r="I25" i="36"/>
  <c r="Q24" i="36"/>
  <c r="P24" i="36"/>
  <c r="J24" i="36"/>
  <c r="I24" i="36"/>
  <c r="Q23" i="36"/>
  <c r="P23" i="36"/>
  <c r="J23" i="36"/>
  <c r="I23" i="36"/>
  <c r="Q22" i="36"/>
  <c r="P22" i="36"/>
  <c r="J22" i="36"/>
  <c r="I22" i="36"/>
  <c r="Q21" i="36"/>
  <c r="P21" i="36"/>
  <c r="J21" i="36"/>
  <c r="I21" i="36"/>
  <c r="Q20" i="36"/>
  <c r="P20" i="36"/>
  <c r="J20" i="36"/>
  <c r="I20" i="36"/>
  <c r="Q19" i="36"/>
  <c r="P19" i="36"/>
  <c r="J19" i="36"/>
  <c r="I19" i="36"/>
  <c r="Q18" i="36"/>
  <c r="P18" i="36"/>
  <c r="J18" i="36"/>
  <c r="I18" i="36"/>
  <c r="Q17" i="36"/>
  <c r="P17" i="36"/>
  <c r="J17" i="36"/>
  <c r="I17" i="36"/>
  <c r="Q16" i="36"/>
  <c r="P16" i="36"/>
  <c r="J16" i="36"/>
  <c r="I16" i="36"/>
  <c r="Q15" i="36"/>
  <c r="P15" i="36"/>
  <c r="J15" i="36"/>
  <c r="I15" i="36"/>
  <c r="Q14" i="36"/>
  <c r="P14" i="36"/>
  <c r="J14" i="36"/>
  <c r="I14" i="36"/>
  <c r="Q13" i="36"/>
  <c r="P13" i="36"/>
  <c r="J13" i="36"/>
  <c r="I13" i="36"/>
  <c r="Q12" i="36"/>
  <c r="P12" i="36"/>
  <c r="J12" i="36"/>
  <c r="I12" i="36"/>
  <c r="Q11" i="36"/>
  <c r="P11" i="36"/>
  <c r="J11" i="36"/>
  <c r="I11" i="36"/>
  <c r="Q10" i="36"/>
  <c r="P10" i="36"/>
  <c r="J10" i="36"/>
  <c r="I10" i="36"/>
  <c r="Q9" i="36"/>
  <c r="P9" i="36"/>
  <c r="J9" i="36"/>
  <c r="I9" i="36"/>
  <c r="Q8" i="36"/>
  <c r="P8" i="36"/>
  <c r="J8" i="36"/>
  <c r="I8" i="36"/>
  <c r="Q7" i="36"/>
  <c r="P7" i="36"/>
  <c r="J7" i="36"/>
  <c r="I7" i="36"/>
  <c r="Q6" i="36"/>
  <c r="P6" i="36"/>
  <c r="J6" i="36"/>
  <c r="I6" i="36"/>
  <c r="Q5" i="36"/>
  <c r="P5" i="36"/>
  <c r="J5" i="36"/>
  <c r="I5" i="36"/>
  <c r="B3" i="36"/>
  <c r="AL40" i="35"/>
  <c r="AK40" i="35"/>
  <c r="W40" i="35"/>
  <c r="V40" i="35"/>
  <c r="I40" i="35"/>
  <c r="H40" i="35"/>
  <c r="AL39" i="35"/>
  <c r="AK39" i="35"/>
  <c r="W39" i="35"/>
  <c r="V39" i="35"/>
  <c r="I39" i="35"/>
  <c r="H39" i="35"/>
  <c r="AL38" i="35"/>
  <c r="AK38" i="35"/>
  <c r="W38" i="35"/>
  <c r="V38" i="35"/>
  <c r="I38" i="35"/>
  <c r="H38" i="35"/>
  <c r="AL37" i="35"/>
  <c r="AK37" i="35"/>
  <c r="W37" i="35"/>
  <c r="V37" i="35"/>
  <c r="I37" i="35"/>
  <c r="H37" i="35"/>
  <c r="AL36" i="35"/>
  <c r="AK36" i="35"/>
  <c r="W36" i="35"/>
  <c r="V36" i="35"/>
  <c r="I36" i="35"/>
  <c r="H36" i="35"/>
  <c r="AL35" i="35"/>
  <c r="AK35" i="35"/>
  <c r="W35" i="35"/>
  <c r="V35" i="35"/>
  <c r="I35" i="35"/>
  <c r="H35" i="35"/>
  <c r="AL34" i="35"/>
  <c r="AK34" i="35"/>
  <c r="W34" i="35"/>
  <c r="V34" i="35"/>
  <c r="I34" i="35"/>
  <c r="H34" i="35"/>
  <c r="AL33" i="35"/>
  <c r="AK33" i="35"/>
  <c r="W33" i="35"/>
  <c r="V33" i="35"/>
  <c r="I33" i="35"/>
  <c r="H33" i="35"/>
  <c r="AL32" i="35"/>
  <c r="AK32" i="35"/>
  <c r="W32" i="35"/>
  <c r="V32" i="35"/>
  <c r="I32" i="35"/>
  <c r="H32" i="35"/>
  <c r="AL31" i="35"/>
  <c r="AK31" i="35"/>
  <c r="W31" i="35"/>
  <c r="V31" i="35"/>
  <c r="I31" i="35"/>
  <c r="H31" i="35"/>
  <c r="AL30" i="35"/>
  <c r="AK30" i="35"/>
  <c r="W30" i="35"/>
  <c r="V30" i="35"/>
  <c r="I30" i="35"/>
  <c r="H30" i="35"/>
  <c r="AL29" i="35"/>
  <c r="AK29" i="35"/>
  <c r="W29" i="35"/>
  <c r="V29" i="35"/>
  <c r="I29" i="35"/>
  <c r="H29" i="35"/>
  <c r="AQ22" i="35"/>
  <c r="AT18" i="35"/>
  <c r="AS18" i="35"/>
  <c r="AR18" i="35"/>
  <c r="AL18" i="35"/>
  <c r="AK18" i="35"/>
  <c r="AJ18" i="35"/>
  <c r="AB18" i="35"/>
  <c r="V18" i="35"/>
  <c r="N18" i="35"/>
  <c r="H18" i="35"/>
  <c r="AT17" i="35"/>
  <c r="AS17" i="35"/>
  <c r="AR17" i="35"/>
  <c r="AL17" i="35"/>
  <c r="AK17" i="35"/>
  <c r="AJ17" i="35"/>
  <c r="AB17" i="35"/>
  <c r="V17" i="35"/>
  <c r="N17" i="35"/>
  <c r="H17" i="35"/>
  <c r="AT16" i="35"/>
  <c r="AS16" i="35"/>
  <c r="AR16" i="35"/>
  <c r="AL16" i="35"/>
  <c r="AK16" i="35"/>
  <c r="AJ16" i="35"/>
  <c r="AB16" i="35"/>
  <c r="V16" i="35"/>
  <c r="N16" i="35"/>
  <c r="H16" i="35"/>
  <c r="AT15" i="35"/>
  <c r="AS15" i="35"/>
  <c r="AR15" i="35"/>
  <c r="AL15" i="35"/>
  <c r="AK15" i="35"/>
  <c r="AJ15" i="35"/>
  <c r="AB15" i="35"/>
  <c r="V15" i="35"/>
  <c r="N15" i="35"/>
  <c r="H15" i="35"/>
  <c r="AT14" i="35"/>
  <c r="AS14" i="35"/>
  <c r="AR14" i="35"/>
  <c r="AL14" i="35"/>
  <c r="AK14" i="35"/>
  <c r="AJ14" i="35"/>
  <c r="AB14" i="35"/>
  <c r="V14" i="35"/>
  <c r="N14" i="35"/>
  <c r="H14" i="35"/>
  <c r="AT13" i="35"/>
  <c r="AS13" i="35"/>
  <c r="AR13" i="35"/>
  <c r="AL13" i="35"/>
  <c r="AK13" i="35"/>
  <c r="AJ13" i="35"/>
  <c r="AB13" i="35"/>
  <c r="V13" i="35"/>
  <c r="N13" i="35"/>
  <c r="H13" i="35"/>
  <c r="AT12" i="35"/>
  <c r="AS12" i="35"/>
  <c r="AR12" i="35"/>
  <c r="AL12" i="35"/>
  <c r="AK12" i="35"/>
  <c r="AJ12" i="35"/>
  <c r="AB12" i="35"/>
  <c r="V12" i="35"/>
  <c r="N12" i="35"/>
  <c r="H12" i="35"/>
  <c r="AT11" i="35"/>
  <c r="AS11" i="35"/>
  <c r="AR11" i="35"/>
  <c r="AL11" i="35"/>
  <c r="AK11" i="35"/>
  <c r="AJ11" i="35"/>
  <c r="AB11" i="35"/>
  <c r="V11" i="35"/>
  <c r="N11" i="35"/>
  <c r="H11" i="35"/>
  <c r="AT10" i="35"/>
  <c r="AS10" i="35"/>
  <c r="AR10" i="35"/>
  <c r="AL10" i="35"/>
  <c r="AK10" i="35"/>
  <c r="AJ10" i="35"/>
  <c r="AB10" i="35"/>
  <c r="V10" i="35"/>
  <c r="N10" i="35"/>
  <c r="H10" i="35"/>
  <c r="AT9" i="35"/>
  <c r="AS9" i="35"/>
  <c r="AR9" i="35"/>
  <c r="AL9" i="35"/>
  <c r="AK9" i="35"/>
  <c r="AJ9" i="35"/>
  <c r="AB9" i="35"/>
  <c r="V9" i="35"/>
  <c r="N9" i="35"/>
  <c r="H9" i="35"/>
  <c r="AT8" i="35"/>
  <c r="AS8" i="35"/>
  <c r="AR8" i="35"/>
  <c r="AL8" i="35"/>
  <c r="AK8" i="35"/>
  <c r="AJ8" i="35"/>
  <c r="AB8" i="35"/>
  <c r="V8" i="35"/>
  <c r="N8" i="35"/>
  <c r="H8" i="35"/>
  <c r="AT7" i="35"/>
  <c r="AS7" i="35"/>
  <c r="AR7" i="35"/>
  <c r="AL7" i="35"/>
  <c r="AK7" i="35"/>
  <c r="AJ7" i="35"/>
  <c r="AB7" i="35"/>
  <c r="V7" i="35"/>
  <c r="N7" i="35"/>
  <c r="H7" i="35"/>
  <c r="J43" i="33"/>
  <c r="H43" i="33"/>
  <c r="F43" i="33"/>
  <c r="J42" i="33"/>
  <c r="H42" i="33"/>
  <c r="F42" i="33"/>
  <c r="J41" i="33"/>
  <c r="H41" i="33"/>
  <c r="F41" i="33"/>
  <c r="J40" i="33"/>
  <c r="H40" i="33"/>
  <c r="F40" i="33"/>
  <c r="J39" i="33"/>
  <c r="H39" i="33"/>
  <c r="F39" i="33"/>
  <c r="L38" i="33"/>
  <c r="J38" i="33"/>
  <c r="H38" i="33"/>
  <c r="F38" i="33"/>
  <c r="L37" i="33"/>
  <c r="J37" i="33"/>
  <c r="H37" i="33"/>
  <c r="F37" i="33"/>
  <c r="L36" i="33"/>
  <c r="J36" i="33"/>
  <c r="H36" i="33"/>
  <c r="F36" i="33"/>
  <c r="L35" i="33"/>
  <c r="J35" i="33"/>
  <c r="H35" i="33"/>
  <c r="F35" i="33"/>
  <c r="L34" i="33"/>
  <c r="J34" i="33"/>
  <c r="H34" i="33"/>
  <c r="F34" i="33"/>
  <c r="L33" i="33"/>
  <c r="J33" i="33"/>
  <c r="H33" i="33"/>
  <c r="F33" i="33"/>
  <c r="L32" i="33"/>
  <c r="J32" i="33"/>
  <c r="H32" i="33"/>
  <c r="F32" i="33"/>
  <c r="L31" i="33"/>
  <c r="J31" i="33"/>
  <c r="H31" i="33"/>
  <c r="F31" i="33"/>
  <c r="I29" i="33"/>
  <c r="L30" i="33" s="1"/>
  <c r="J21" i="33"/>
  <c r="H21" i="33"/>
  <c r="F21" i="33"/>
  <c r="J20" i="33"/>
  <c r="H20" i="33"/>
  <c r="F20" i="33"/>
  <c r="J19" i="33"/>
  <c r="H19" i="33"/>
  <c r="F19" i="33"/>
  <c r="J18" i="33"/>
  <c r="H18" i="33"/>
  <c r="F18" i="33"/>
  <c r="J17" i="33"/>
  <c r="H17" i="33"/>
  <c r="F17" i="33"/>
  <c r="L16" i="33"/>
  <c r="J16" i="33"/>
  <c r="H16" i="33"/>
  <c r="F16" i="33"/>
  <c r="L15" i="33"/>
  <c r="J15" i="33"/>
  <c r="H15" i="33"/>
  <c r="F15" i="33"/>
  <c r="L14" i="33"/>
  <c r="J14" i="33"/>
  <c r="H14" i="33"/>
  <c r="F14" i="33"/>
  <c r="L13" i="33"/>
  <c r="J13" i="33"/>
  <c r="H13" i="33"/>
  <c r="F13" i="33"/>
  <c r="L12" i="33"/>
  <c r="J12" i="33"/>
  <c r="H12" i="33"/>
  <c r="F12" i="33"/>
  <c r="L11" i="33"/>
  <c r="J11" i="33"/>
  <c r="H11" i="33"/>
  <c r="F11" i="33"/>
  <c r="L10" i="33"/>
  <c r="J10" i="33"/>
  <c r="H10" i="33"/>
  <c r="F10" i="33"/>
  <c r="L9" i="33"/>
  <c r="J9" i="33"/>
  <c r="H9" i="33"/>
  <c r="F9" i="33"/>
  <c r="I7" i="33"/>
  <c r="L8" i="33" s="1"/>
  <c r="J43" i="31"/>
  <c r="H43" i="31"/>
  <c r="F43" i="31"/>
  <c r="J42" i="31"/>
  <c r="H42" i="31"/>
  <c r="F42" i="31"/>
  <c r="J41" i="31"/>
  <c r="H41" i="31"/>
  <c r="F41" i="31"/>
  <c r="J40" i="31"/>
  <c r="H40" i="31"/>
  <c r="F40" i="31"/>
  <c r="J39" i="31"/>
  <c r="H39" i="31"/>
  <c r="F39" i="31"/>
  <c r="L38" i="31"/>
  <c r="J38" i="31"/>
  <c r="H38" i="31"/>
  <c r="F38" i="31"/>
  <c r="L37" i="31"/>
  <c r="J37" i="31"/>
  <c r="H37" i="31"/>
  <c r="F37" i="31"/>
  <c r="L36" i="31"/>
  <c r="J36" i="31"/>
  <c r="H36" i="31"/>
  <c r="F36" i="31"/>
  <c r="L35" i="31"/>
  <c r="J35" i="31"/>
  <c r="H35" i="31"/>
  <c r="F35" i="31"/>
  <c r="L34" i="31"/>
  <c r="J34" i="31"/>
  <c r="H34" i="31"/>
  <c r="F34" i="31"/>
  <c r="L33" i="31"/>
  <c r="J33" i="31"/>
  <c r="H33" i="31"/>
  <c r="F33" i="31"/>
  <c r="L32" i="31"/>
  <c r="J32" i="31"/>
  <c r="H32" i="31"/>
  <c r="F32" i="31"/>
  <c r="L31" i="31"/>
  <c r="J31" i="31"/>
  <c r="H31" i="31"/>
  <c r="F31" i="31"/>
  <c r="I29" i="31"/>
  <c r="L30" i="31" s="1"/>
  <c r="J21" i="31"/>
  <c r="H21" i="31"/>
  <c r="F21" i="31"/>
  <c r="J20" i="31"/>
  <c r="H20" i="31"/>
  <c r="F20" i="31"/>
  <c r="J19" i="31"/>
  <c r="H19" i="31"/>
  <c r="F19" i="31"/>
  <c r="J18" i="31"/>
  <c r="H18" i="31"/>
  <c r="F18" i="31"/>
  <c r="J17" i="31"/>
  <c r="H17" i="31"/>
  <c r="F17" i="31"/>
  <c r="L16" i="31"/>
  <c r="J16" i="31"/>
  <c r="H16" i="31"/>
  <c r="F16" i="31"/>
  <c r="L15" i="31"/>
  <c r="J15" i="31"/>
  <c r="H15" i="31"/>
  <c r="F15" i="31"/>
  <c r="L14" i="31"/>
  <c r="J14" i="31"/>
  <c r="H14" i="31"/>
  <c r="F14" i="31"/>
  <c r="L13" i="31"/>
  <c r="J13" i="31"/>
  <c r="H13" i="31"/>
  <c r="F13" i="31"/>
  <c r="L12" i="31"/>
  <c r="J12" i="31"/>
  <c r="H12" i="31"/>
  <c r="F12" i="31"/>
  <c r="L11" i="31"/>
  <c r="J11" i="31"/>
  <c r="H11" i="31"/>
  <c r="F11" i="31"/>
  <c r="L10" i="31"/>
  <c r="J10" i="31"/>
  <c r="H10" i="31"/>
  <c r="F10" i="31"/>
  <c r="L9" i="31"/>
  <c r="J9" i="31"/>
  <c r="H9" i="31"/>
  <c r="F9" i="31"/>
  <c r="I7" i="31"/>
  <c r="L8" i="31" s="1"/>
  <c r="J285" i="30"/>
  <c r="H285" i="30"/>
  <c r="F285" i="30"/>
  <c r="J284" i="30"/>
  <c r="H284" i="30"/>
  <c r="F284" i="30"/>
  <c r="J283" i="30"/>
  <c r="H283" i="30"/>
  <c r="F283" i="30"/>
  <c r="J282" i="30"/>
  <c r="H282" i="30"/>
  <c r="F282" i="30"/>
  <c r="J281" i="30"/>
  <c r="H281" i="30"/>
  <c r="F281" i="30"/>
  <c r="L280" i="30"/>
  <c r="J280" i="30"/>
  <c r="H280" i="30"/>
  <c r="F280" i="30"/>
  <c r="L279" i="30"/>
  <c r="J279" i="30"/>
  <c r="H279" i="30"/>
  <c r="F279" i="30"/>
  <c r="L278" i="30"/>
  <c r="J278" i="30"/>
  <c r="H278" i="30"/>
  <c r="F278" i="30"/>
  <c r="L277" i="30"/>
  <c r="J277" i="30"/>
  <c r="H277" i="30"/>
  <c r="F277" i="30"/>
  <c r="L276" i="30"/>
  <c r="J276" i="30"/>
  <c r="H276" i="30"/>
  <c r="F276" i="30"/>
  <c r="L275" i="30"/>
  <c r="J275" i="30"/>
  <c r="H275" i="30"/>
  <c r="F275" i="30"/>
  <c r="L274" i="30"/>
  <c r="J274" i="30"/>
  <c r="H274" i="30"/>
  <c r="F274" i="30"/>
  <c r="L273" i="30"/>
  <c r="J273" i="30"/>
  <c r="H273" i="30"/>
  <c r="F273" i="30"/>
  <c r="L272" i="30"/>
  <c r="I271" i="30"/>
  <c r="G271" i="30"/>
  <c r="J272" i="30" s="1"/>
  <c r="B270" i="30"/>
  <c r="J263" i="30"/>
  <c r="H263" i="30"/>
  <c r="F263" i="30"/>
  <c r="J262" i="30"/>
  <c r="H262" i="30"/>
  <c r="F262" i="30"/>
  <c r="J261" i="30"/>
  <c r="H261" i="30"/>
  <c r="F261" i="30"/>
  <c r="J260" i="30"/>
  <c r="H260" i="30"/>
  <c r="F260" i="30"/>
  <c r="J259" i="30"/>
  <c r="H259" i="30"/>
  <c r="F259" i="30"/>
  <c r="L258" i="30"/>
  <c r="J258" i="30"/>
  <c r="H258" i="30"/>
  <c r="F258" i="30"/>
  <c r="L257" i="30"/>
  <c r="J257" i="30"/>
  <c r="H257" i="30"/>
  <c r="F257" i="30"/>
  <c r="L256" i="30"/>
  <c r="J256" i="30"/>
  <c r="H256" i="30"/>
  <c r="F256" i="30"/>
  <c r="L255" i="30"/>
  <c r="J255" i="30"/>
  <c r="H255" i="30"/>
  <c r="F255" i="30"/>
  <c r="L254" i="30"/>
  <c r="J254" i="30"/>
  <c r="H254" i="30"/>
  <c r="F254" i="30"/>
  <c r="L253" i="30"/>
  <c r="J253" i="30"/>
  <c r="H253" i="30"/>
  <c r="F253" i="30"/>
  <c r="L252" i="30"/>
  <c r="J252" i="30"/>
  <c r="H252" i="30"/>
  <c r="F252" i="30"/>
  <c r="L251" i="30"/>
  <c r="J251" i="30"/>
  <c r="H251" i="30"/>
  <c r="F251" i="30"/>
  <c r="L250" i="30"/>
  <c r="I249" i="30"/>
  <c r="G249" i="30" s="1"/>
  <c r="B248" i="30"/>
  <c r="J241" i="30"/>
  <c r="H241" i="30"/>
  <c r="F241" i="30"/>
  <c r="J240" i="30"/>
  <c r="H240" i="30"/>
  <c r="F240" i="30"/>
  <c r="J239" i="30"/>
  <c r="H239" i="30"/>
  <c r="F239" i="30"/>
  <c r="J238" i="30"/>
  <c r="H238" i="30"/>
  <c r="F238" i="30"/>
  <c r="J237" i="30"/>
  <c r="H237" i="30"/>
  <c r="F237" i="30"/>
  <c r="L236" i="30"/>
  <c r="J236" i="30"/>
  <c r="H236" i="30"/>
  <c r="F236" i="30"/>
  <c r="L235" i="30"/>
  <c r="J235" i="30"/>
  <c r="H235" i="30"/>
  <c r="F235" i="30"/>
  <c r="L234" i="30"/>
  <c r="J234" i="30"/>
  <c r="H234" i="30"/>
  <c r="F234" i="30"/>
  <c r="L233" i="30"/>
  <c r="J233" i="30"/>
  <c r="H233" i="30"/>
  <c r="F233" i="30"/>
  <c r="L232" i="30"/>
  <c r="J232" i="30"/>
  <c r="H232" i="30"/>
  <c r="F232" i="30"/>
  <c r="L231" i="30"/>
  <c r="J231" i="30"/>
  <c r="H231" i="30"/>
  <c r="F231" i="30"/>
  <c r="L230" i="30"/>
  <c r="J230" i="30"/>
  <c r="H230" i="30"/>
  <c r="F230" i="30"/>
  <c r="L229" i="30"/>
  <c r="J229" i="30"/>
  <c r="H229" i="30"/>
  <c r="F229" i="30"/>
  <c r="L228" i="30"/>
  <c r="I227" i="30"/>
  <c r="G227" i="30" s="1"/>
  <c r="B226" i="30"/>
  <c r="J219" i="30"/>
  <c r="H219" i="30"/>
  <c r="F219" i="30"/>
  <c r="J218" i="30"/>
  <c r="H218" i="30"/>
  <c r="F218" i="30"/>
  <c r="J217" i="30"/>
  <c r="H217" i="30"/>
  <c r="F217" i="30"/>
  <c r="J216" i="30"/>
  <c r="H216" i="30"/>
  <c r="F216" i="30"/>
  <c r="J215" i="30"/>
  <c r="H215" i="30"/>
  <c r="F215" i="30"/>
  <c r="L214" i="30"/>
  <c r="J214" i="30"/>
  <c r="H214" i="30"/>
  <c r="F214" i="30"/>
  <c r="L213" i="30"/>
  <c r="J213" i="30"/>
  <c r="H213" i="30"/>
  <c r="F213" i="30"/>
  <c r="L212" i="30"/>
  <c r="J212" i="30"/>
  <c r="H212" i="30"/>
  <c r="F212" i="30"/>
  <c r="L211" i="30"/>
  <c r="J211" i="30"/>
  <c r="H211" i="30"/>
  <c r="F211" i="30"/>
  <c r="L210" i="30"/>
  <c r="J210" i="30"/>
  <c r="H210" i="30"/>
  <c r="F210" i="30"/>
  <c r="L209" i="30"/>
  <c r="J209" i="30"/>
  <c r="H209" i="30"/>
  <c r="F209" i="30"/>
  <c r="L208" i="30"/>
  <c r="J208" i="30"/>
  <c r="H208" i="30"/>
  <c r="F208" i="30"/>
  <c r="L207" i="30"/>
  <c r="J207" i="30"/>
  <c r="H207" i="30"/>
  <c r="F207" i="30"/>
  <c r="L206" i="30"/>
  <c r="I205" i="30"/>
  <c r="J206" i="30" s="1"/>
  <c r="G205" i="30"/>
  <c r="B204" i="30"/>
  <c r="J197" i="30"/>
  <c r="H197" i="30"/>
  <c r="F197" i="30"/>
  <c r="J196" i="30"/>
  <c r="H196" i="30"/>
  <c r="F196" i="30"/>
  <c r="J195" i="30"/>
  <c r="H195" i="30"/>
  <c r="F195" i="30"/>
  <c r="J194" i="30"/>
  <c r="H194" i="30"/>
  <c r="F194" i="30"/>
  <c r="J193" i="30"/>
  <c r="H193" i="30"/>
  <c r="F193" i="30"/>
  <c r="L192" i="30"/>
  <c r="J192" i="30"/>
  <c r="H192" i="30"/>
  <c r="F192" i="30"/>
  <c r="L191" i="30"/>
  <c r="J191" i="30"/>
  <c r="H191" i="30"/>
  <c r="F191" i="30"/>
  <c r="L190" i="30"/>
  <c r="J190" i="30"/>
  <c r="H190" i="30"/>
  <c r="F190" i="30"/>
  <c r="L189" i="30"/>
  <c r="J189" i="30"/>
  <c r="H189" i="30"/>
  <c r="F189" i="30"/>
  <c r="L188" i="30"/>
  <c r="J188" i="30"/>
  <c r="H188" i="30"/>
  <c r="F188" i="30"/>
  <c r="L187" i="30"/>
  <c r="J187" i="30"/>
  <c r="H187" i="30"/>
  <c r="F187" i="30"/>
  <c r="L186" i="30"/>
  <c r="J186" i="30"/>
  <c r="H186" i="30"/>
  <c r="F186" i="30"/>
  <c r="L185" i="30"/>
  <c r="J185" i="30"/>
  <c r="H185" i="30"/>
  <c r="F185" i="30"/>
  <c r="I183" i="30"/>
  <c r="L184" i="30" s="1"/>
  <c r="G183" i="30"/>
  <c r="B182" i="30"/>
  <c r="J175" i="30"/>
  <c r="H175" i="30"/>
  <c r="F175" i="30"/>
  <c r="J174" i="30"/>
  <c r="H174" i="30"/>
  <c r="F174" i="30"/>
  <c r="J173" i="30"/>
  <c r="H173" i="30"/>
  <c r="F173" i="30"/>
  <c r="J172" i="30"/>
  <c r="H172" i="30"/>
  <c r="F172" i="30"/>
  <c r="J171" i="30"/>
  <c r="H171" i="30"/>
  <c r="F171" i="30"/>
  <c r="L170" i="30"/>
  <c r="J170" i="30"/>
  <c r="H170" i="30"/>
  <c r="F170" i="30"/>
  <c r="L169" i="30"/>
  <c r="J169" i="30"/>
  <c r="H169" i="30"/>
  <c r="F169" i="30"/>
  <c r="L168" i="30"/>
  <c r="J168" i="30"/>
  <c r="H168" i="30"/>
  <c r="F168" i="30"/>
  <c r="L167" i="30"/>
  <c r="J167" i="30"/>
  <c r="H167" i="30"/>
  <c r="F167" i="30"/>
  <c r="L166" i="30"/>
  <c r="J166" i="30"/>
  <c r="H166" i="30"/>
  <c r="F166" i="30"/>
  <c r="L165" i="30"/>
  <c r="J165" i="30"/>
  <c r="H165" i="30"/>
  <c r="F165" i="30"/>
  <c r="L164" i="30"/>
  <c r="J164" i="30"/>
  <c r="H164" i="30"/>
  <c r="F164" i="30"/>
  <c r="L163" i="30"/>
  <c r="J163" i="30"/>
  <c r="H163" i="30"/>
  <c r="F163" i="30"/>
  <c r="I161" i="30"/>
  <c r="L162" i="30" s="1"/>
  <c r="G161" i="30"/>
  <c r="B160" i="30"/>
  <c r="J153" i="30"/>
  <c r="H153" i="30"/>
  <c r="F153" i="30"/>
  <c r="J152" i="30"/>
  <c r="H152" i="30"/>
  <c r="F152" i="30"/>
  <c r="J151" i="30"/>
  <c r="H151" i="30"/>
  <c r="F151" i="30"/>
  <c r="J150" i="30"/>
  <c r="H150" i="30"/>
  <c r="F150" i="30"/>
  <c r="J149" i="30"/>
  <c r="H149" i="30"/>
  <c r="F149" i="30"/>
  <c r="L148" i="30"/>
  <c r="J148" i="30"/>
  <c r="H148" i="30"/>
  <c r="F148" i="30"/>
  <c r="L147" i="30"/>
  <c r="J147" i="30"/>
  <c r="H147" i="30"/>
  <c r="F147" i="30"/>
  <c r="L146" i="30"/>
  <c r="J146" i="30"/>
  <c r="H146" i="30"/>
  <c r="F146" i="30"/>
  <c r="L145" i="30"/>
  <c r="J145" i="30"/>
  <c r="H145" i="30"/>
  <c r="F145" i="30"/>
  <c r="L144" i="30"/>
  <c r="J144" i="30"/>
  <c r="H144" i="30"/>
  <c r="F144" i="30"/>
  <c r="L143" i="30"/>
  <c r="J143" i="30"/>
  <c r="H143" i="30"/>
  <c r="F143" i="30"/>
  <c r="L142" i="30"/>
  <c r="J142" i="30"/>
  <c r="H142" i="30"/>
  <c r="F142" i="30"/>
  <c r="L141" i="30"/>
  <c r="J141" i="30"/>
  <c r="H141" i="30"/>
  <c r="F141" i="30"/>
  <c r="I139" i="30"/>
  <c r="L140" i="30" s="1"/>
  <c r="B138" i="30"/>
  <c r="J131" i="30"/>
  <c r="H131" i="30"/>
  <c r="F131" i="30"/>
  <c r="J130" i="30"/>
  <c r="H130" i="30"/>
  <c r="F130" i="30"/>
  <c r="J129" i="30"/>
  <c r="H129" i="30"/>
  <c r="F129" i="30"/>
  <c r="J128" i="30"/>
  <c r="H128" i="30"/>
  <c r="F128" i="30"/>
  <c r="J127" i="30"/>
  <c r="H127" i="30"/>
  <c r="F127" i="30"/>
  <c r="L126" i="30"/>
  <c r="J126" i="30"/>
  <c r="H126" i="30"/>
  <c r="F126" i="30"/>
  <c r="L125" i="30"/>
  <c r="J125" i="30"/>
  <c r="H125" i="30"/>
  <c r="F125" i="30"/>
  <c r="L124" i="30"/>
  <c r="J124" i="30"/>
  <c r="H124" i="30"/>
  <c r="F124" i="30"/>
  <c r="L123" i="30"/>
  <c r="J123" i="30"/>
  <c r="H123" i="30"/>
  <c r="F123" i="30"/>
  <c r="L122" i="30"/>
  <c r="J122" i="30"/>
  <c r="H122" i="30"/>
  <c r="F122" i="30"/>
  <c r="L121" i="30"/>
  <c r="J121" i="30"/>
  <c r="H121" i="30"/>
  <c r="F121" i="30"/>
  <c r="L120" i="30"/>
  <c r="J120" i="30"/>
  <c r="H120" i="30"/>
  <c r="F120" i="30"/>
  <c r="L119" i="30"/>
  <c r="J119" i="30"/>
  <c r="H119" i="30"/>
  <c r="F119" i="30"/>
  <c r="L118" i="30"/>
  <c r="I117" i="30"/>
  <c r="G117" i="30" s="1"/>
  <c r="B116" i="30"/>
  <c r="J109" i="30"/>
  <c r="H109" i="30"/>
  <c r="F109" i="30"/>
  <c r="J108" i="30"/>
  <c r="H108" i="30"/>
  <c r="F108" i="30"/>
  <c r="J107" i="30"/>
  <c r="H107" i="30"/>
  <c r="F107" i="30"/>
  <c r="J106" i="30"/>
  <c r="H106" i="30"/>
  <c r="F106" i="30"/>
  <c r="J105" i="30"/>
  <c r="H105" i="30"/>
  <c r="F105" i="30"/>
  <c r="L104" i="30"/>
  <c r="J104" i="30"/>
  <c r="H104" i="30"/>
  <c r="F104" i="30"/>
  <c r="L103" i="30"/>
  <c r="J103" i="30"/>
  <c r="H103" i="30"/>
  <c r="F103" i="30"/>
  <c r="L102" i="30"/>
  <c r="J102" i="30"/>
  <c r="H102" i="30"/>
  <c r="F102" i="30"/>
  <c r="L101" i="30"/>
  <c r="J101" i="30"/>
  <c r="H101" i="30"/>
  <c r="F101" i="30"/>
  <c r="L100" i="30"/>
  <c r="J100" i="30"/>
  <c r="H100" i="30"/>
  <c r="F100" i="30"/>
  <c r="L99" i="30"/>
  <c r="J99" i="30"/>
  <c r="H99" i="30"/>
  <c r="F99" i="30"/>
  <c r="L98" i="30"/>
  <c r="J98" i="30"/>
  <c r="H98" i="30"/>
  <c r="F98" i="30"/>
  <c r="L97" i="30"/>
  <c r="J97" i="30"/>
  <c r="H97" i="30"/>
  <c r="F97" i="30"/>
  <c r="I95" i="30"/>
  <c r="G95" i="30" s="1"/>
  <c r="J87" i="30"/>
  <c r="H87" i="30"/>
  <c r="F87" i="30"/>
  <c r="J86" i="30"/>
  <c r="H86" i="30"/>
  <c r="F86" i="30"/>
  <c r="J85" i="30"/>
  <c r="H85" i="30"/>
  <c r="F85" i="30"/>
  <c r="J84" i="30"/>
  <c r="H84" i="30"/>
  <c r="F84" i="30"/>
  <c r="J83" i="30"/>
  <c r="H83" i="30"/>
  <c r="F83" i="30"/>
  <c r="L82" i="30"/>
  <c r="J82" i="30"/>
  <c r="H82" i="30"/>
  <c r="F82" i="30"/>
  <c r="L81" i="30"/>
  <c r="J81" i="30"/>
  <c r="H81" i="30"/>
  <c r="F81" i="30"/>
  <c r="L80" i="30"/>
  <c r="J80" i="30"/>
  <c r="H80" i="30"/>
  <c r="F80" i="30"/>
  <c r="L79" i="30"/>
  <c r="J79" i="30"/>
  <c r="H79" i="30"/>
  <c r="F79" i="30"/>
  <c r="L78" i="30"/>
  <c r="J78" i="30"/>
  <c r="H78" i="30"/>
  <c r="F78" i="30"/>
  <c r="L77" i="30"/>
  <c r="J77" i="30"/>
  <c r="H77" i="30"/>
  <c r="F77" i="30"/>
  <c r="L76" i="30"/>
  <c r="J76" i="30"/>
  <c r="H76" i="30"/>
  <c r="F76" i="30"/>
  <c r="L75" i="30"/>
  <c r="J75" i="30"/>
  <c r="H75" i="30"/>
  <c r="F75" i="30"/>
  <c r="I73" i="30"/>
  <c r="J65" i="30"/>
  <c r="H65" i="30"/>
  <c r="F65" i="30"/>
  <c r="J64" i="30"/>
  <c r="H64" i="30"/>
  <c r="F64" i="30"/>
  <c r="J63" i="30"/>
  <c r="H63" i="30"/>
  <c r="F63" i="30"/>
  <c r="J62" i="30"/>
  <c r="H62" i="30"/>
  <c r="F62" i="30"/>
  <c r="J61" i="30"/>
  <c r="H61" i="30"/>
  <c r="F61" i="30"/>
  <c r="L60" i="30"/>
  <c r="J60" i="30"/>
  <c r="H60" i="30"/>
  <c r="F60" i="30"/>
  <c r="L59" i="30"/>
  <c r="J59" i="30"/>
  <c r="H59" i="30"/>
  <c r="F59" i="30"/>
  <c r="L58" i="30"/>
  <c r="J58" i="30"/>
  <c r="H58" i="30"/>
  <c r="F58" i="30"/>
  <c r="L57" i="30"/>
  <c r="J57" i="30"/>
  <c r="H57" i="30"/>
  <c r="F57" i="30"/>
  <c r="L56" i="30"/>
  <c r="J56" i="30"/>
  <c r="H56" i="30"/>
  <c r="F56" i="30"/>
  <c r="L55" i="30"/>
  <c r="J55" i="30"/>
  <c r="H55" i="30"/>
  <c r="F55" i="30"/>
  <c r="L54" i="30"/>
  <c r="J54" i="30"/>
  <c r="H54" i="30"/>
  <c r="F54" i="30"/>
  <c r="L53" i="30"/>
  <c r="J53" i="30"/>
  <c r="H53" i="30"/>
  <c r="F53" i="30"/>
  <c r="I51" i="30"/>
  <c r="L52" i="30" s="1"/>
  <c r="G51" i="30"/>
  <c r="J43" i="30"/>
  <c r="H43" i="30"/>
  <c r="F43" i="30"/>
  <c r="J42" i="30"/>
  <c r="H42" i="30"/>
  <c r="F42" i="30"/>
  <c r="J41" i="30"/>
  <c r="H41" i="30"/>
  <c r="F41" i="30"/>
  <c r="J40" i="30"/>
  <c r="H40" i="30"/>
  <c r="F40" i="30"/>
  <c r="J39" i="30"/>
  <c r="H39" i="30"/>
  <c r="F39" i="30"/>
  <c r="L38" i="30"/>
  <c r="J38" i="30"/>
  <c r="H38" i="30"/>
  <c r="F38" i="30"/>
  <c r="L37" i="30"/>
  <c r="J37" i="30"/>
  <c r="H37" i="30"/>
  <c r="F37" i="30"/>
  <c r="L36" i="30"/>
  <c r="J36" i="30"/>
  <c r="H36" i="30"/>
  <c r="F36" i="30"/>
  <c r="L35" i="30"/>
  <c r="J35" i="30"/>
  <c r="H35" i="30"/>
  <c r="F35" i="30"/>
  <c r="L34" i="30"/>
  <c r="J34" i="30"/>
  <c r="H34" i="30"/>
  <c r="F34" i="30"/>
  <c r="L33" i="30"/>
  <c r="J33" i="30"/>
  <c r="H33" i="30"/>
  <c r="F33" i="30"/>
  <c r="L32" i="30"/>
  <c r="J32" i="30"/>
  <c r="H32" i="30"/>
  <c r="F32" i="30"/>
  <c r="L31" i="30"/>
  <c r="J31" i="30"/>
  <c r="H31" i="30"/>
  <c r="F31" i="30"/>
  <c r="I29" i="30"/>
  <c r="L30" i="30" s="1"/>
  <c r="J21" i="30"/>
  <c r="H21" i="30"/>
  <c r="F21" i="30"/>
  <c r="J20" i="30"/>
  <c r="H20" i="30"/>
  <c r="F20" i="30"/>
  <c r="J19" i="30"/>
  <c r="H19" i="30"/>
  <c r="F19" i="30"/>
  <c r="J18" i="30"/>
  <c r="H18" i="30"/>
  <c r="F18" i="30"/>
  <c r="J17" i="30"/>
  <c r="H17" i="30"/>
  <c r="F17" i="30"/>
  <c r="L16" i="30"/>
  <c r="J16" i="30"/>
  <c r="H16" i="30"/>
  <c r="F16" i="30"/>
  <c r="L15" i="30"/>
  <c r="J15" i="30"/>
  <c r="H15" i="30"/>
  <c r="F15" i="30"/>
  <c r="L14" i="30"/>
  <c r="J14" i="30"/>
  <c r="H14" i="30"/>
  <c r="F14" i="30"/>
  <c r="L13" i="30"/>
  <c r="J13" i="30"/>
  <c r="H13" i="30"/>
  <c r="F13" i="30"/>
  <c r="L12" i="30"/>
  <c r="J12" i="30"/>
  <c r="H12" i="30"/>
  <c r="F12" i="30"/>
  <c r="L11" i="30"/>
  <c r="J11" i="30"/>
  <c r="H11" i="30"/>
  <c r="F11" i="30"/>
  <c r="L10" i="30"/>
  <c r="J10" i="30"/>
  <c r="H10" i="30"/>
  <c r="F10" i="30"/>
  <c r="L9" i="30"/>
  <c r="J9" i="30"/>
  <c r="H9" i="30"/>
  <c r="F9" i="30"/>
  <c r="L8" i="30"/>
  <c r="I7" i="30"/>
  <c r="G7" i="30"/>
  <c r="J8" i="30" s="1"/>
  <c r="H160" i="28"/>
  <c r="G160" i="28"/>
  <c r="F160" i="28"/>
  <c r="E160" i="28"/>
  <c r="D160" i="28"/>
  <c r="C160" i="28"/>
  <c r="M159" i="28"/>
  <c r="L159" i="28"/>
  <c r="K159" i="28"/>
  <c r="J159" i="28"/>
  <c r="I159" i="28"/>
  <c r="M158" i="28"/>
  <c r="L158" i="28"/>
  <c r="K158" i="28"/>
  <c r="J158" i="28"/>
  <c r="I158" i="28"/>
  <c r="M157" i="28"/>
  <c r="L157" i="28"/>
  <c r="K157" i="28"/>
  <c r="J157" i="28"/>
  <c r="I157" i="28"/>
  <c r="M156" i="28"/>
  <c r="L156" i="28"/>
  <c r="K156" i="28"/>
  <c r="J156" i="28"/>
  <c r="I156" i="28"/>
  <c r="M155" i="28"/>
  <c r="L155" i="28"/>
  <c r="K155" i="28"/>
  <c r="J155" i="28"/>
  <c r="I155" i="28"/>
  <c r="M154" i="28"/>
  <c r="L154" i="28"/>
  <c r="K154" i="28"/>
  <c r="J154" i="28"/>
  <c r="I154" i="28"/>
  <c r="M153" i="28"/>
  <c r="L153" i="28"/>
  <c r="K153" i="28"/>
  <c r="J153" i="28"/>
  <c r="I153" i="28"/>
  <c r="M152" i="28"/>
  <c r="L152" i="28"/>
  <c r="K152" i="28"/>
  <c r="J152" i="28"/>
  <c r="I152" i="28"/>
  <c r="M151" i="28"/>
  <c r="L151" i="28"/>
  <c r="K151" i="28"/>
  <c r="J151" i="28"/>
  <c r="I151" i="28"/>
  <c r="M150" i="28"/>
  <c r="L150" i="28"/>
  <c r="K150" i="28"/>
  <c r="J150" i="28"/>
  <c r="I150" i="28"/>
  <c r="M149" i="28"/>
  <c r="L149" i="28"/>
  <c r="K149" i="28"/>
  <c r="J149" i="28"/>
  <c r="I149" i="28"/>
  <c r="M148" i="28"/>
  <c r="L148" i="28"/>
  <c r="K148" i="28"/>
  <c r="J148" i="28"/>
  <c r="I148" i="28"/>
  <c r="M146" i="28"/>
  <c r="H146" i="28"/>
  <c r="L146" i="28" s="1"/>
  <c r="G146" i="28"/>
  <c r="F146" i="28"/>
  <c r="E146" i="28"/>
  <c r="D146" i="28"/>
  <c r="C146" i="28"/>
  <c r="M145" i="28"/>
  <c r="L145" i="28"/>
  <c r="K145" i="28"/>
  <c r="J145" i="28"/>
  <c r="I145" i="28"/>
  <c r="M144" i="28"/>
  <c r="L144" i="28"/>
  <c r="K144" i="28"/>
  <c r="J144" i="28"/>
  <c r="I144" i="28"/>
  <c r="M143" i="28"/>
  <c r="L143" i="28"/>
  <c r="K143" i="28"/>
  <c r="J143" i="28"/>
  <c r="I143" i="28"/>
  <c r="M142" i="28"/>
  <c r="L142" i="28"/>
  <c r="K142" i="28"/>
  <c r="J142" i="28"/>
  <c r="I142" i="28"/>
  <c r="M141" i="28"/>
  <c r="L141" i="28"/>
  <c r="K141" i="28"/>
  <c r="J141" i="28"/>
  <c r="I141" i="28"/>
  <c r="M140" i="28"/>
  <c r="L140" i="28"/>
  <c r="K140" i="28"/>
  <c r="J140" i="28"/>
  <c r="I140" i="28"/>
  <c r="M139" i="28"/>
  <c r="L139" i="28"/>
  <c r="K139" i="28"/>
  <c r="J139" i="28"/>
  <c r="I139" i="28"/>
  <c r="M138" i="28"/>
  <c r="L138" i="28"/>
  <c r="K138" i="28"/>
  <c r="J138" i="28"/>
  <c r="I138" i="28"/>
  <c r="M137" i="28"/>
  <c r="L137" i="28"/>
  <c r="K137" i="28"/>
  <c r="J137" i="28"/>
  <c r="I137" i="28"/>
  <c r="M136" i="28"/>
  <c r="L136" i="28"/>
  <c r="K136" i="28"/>
  <c r="J136" i="28"/>
  <c r="I136" i="28"/>
  <c r="M135" i="28"/>
  <c r="L135" i="28"/>
  <c r="K135" i="28"/>
  <c r="J135" i="28"/>
  <c r="I135" i="28"/>
  <c r="M134" i="28"/>
  <c r="L134" i="28"/>
  <c r="K134" i="28"/>
  <c r="J134" i="28"/>
  <c r="I134" i="28"/>
  <c r="M132" i="28"/>
  <c r="J132" i="28"/>
  <c r="H132" i="28"/>
  <c r="L132" i="28" s="1"/>
  <c r="G132" i="28"/>
  <c r="F132" i="28"/>
  <c r="E132" i="28"/>
  <c r="D132" i="28"/>
  <c r="C132" i="28"/>
  <c r="M131" i="28"/>
  <c r="L131" i="28"/>
  <c r="K131" i="28"/>
  <c r="J131" i="28"/>
  <c r="I131" i="28"/>
  <c r="M130" i="28"/>
  <c r="L130" i="28"/>
  <c r="K130" i="28"/>
  <c r="J130" i="28"/>
  <c r="I130" i="28"/>
  <c r="M129" i="28"/>
  <c r="L129" i="28"/>
  <c r="K129" i="28"/>
  <c r="J129" i="28"/>
  <c r="I129" i="28"/>
  <c r="M128" i="28"/>
  <c r="L128" i="28"/>
  <c r="K128" i="28"/>
  <c r="J128" i="28"/>
  <c r="I128" i="28"/>
  <c r="M127" i="28"/>
  <c r="L127" i="28"/>
  <c r="K127" i="28"/>
  <c r="J127" i="28"/>
  <c r="I127" i="28"/>
  <c r="M126" i="28"/>
  <c r="L126" i="28"/>
  <c r="K126" i="28"/>
  <c r="J126" i="28"/>
  <c r="I126" i="28"/>
  <c r="M125" i="28"/>
  <c r="L125" i="28"/>
  <c r="K125" i="28"/>
  <c r="J125" i="28"/>
  <c r="I125" i="28"/>
  <c r="M124" i="28"/>
  <c r="L124" i="28"/>
  <c r="K124" i="28"/>
  <c r="J124" i="28"/>
  <c r="I124" i="28"/>
  <c r="M123" i="28"/>
  <c r="L123" i="28"/>
  <c r="K123" i="28"/>
  <c r="J123" i="28"/>
  <c r="I123" i="28"/>
  <c r="M122" i="28"/>
  <c r="L122" i="28"/>
  <c r="K122" i="28"/>
  <c r="J122" i="28"/>
  <c r="I122" i="28"/>
  <c r="M121" i="28"/>
  <c r="L121" i="28"/>
  <c r="K121" i="28"/>
  <c r="J121" i="28"/>
  <c r="I121" i="28"/>
  <c r="M120" i="28"/>
  <c r="L120" i="28"/>
  <c r="K120" i="28"/>
  <c r="J120" i="28"/>
  <c r="I120" i="28"/>
  <c r="I118" i="28"/>
  <c r="H118" i="28"/>
  <c r="M118" i="28" s="1"/>
  <c r="G118" i="28"/>
  <c r="F118" i="28"/>
  <c r="E118" i="28"/>
  <c r="D118" i="28"/>
  <c r="C118" i="28"/>
  <c r="M117" i="28"/>
  <c r="L117" i="28"/>
  <c r="K117" i="28"/>
  <c r="J117" i="28"/>
  <c r="I117" i="28"/>
  <c r="M116" i="28"/>
  <c r="L116" i="28"/>
  <c r="K116" i="28"/>
  <c r="J116" i="28"/>
  <c r="I116" i="28"/>
  <c r="M115" i="28"/>
  <c r="L115" i="28"/>
  <c r="K115" i="28"/>
  <c r="J115" i="28"/>
  <c r="I115" i="28"/>
  <c r="M114" i="28"/>
  <c r="L114" i="28"/>
  <c r="K114" i="28"/>
  <c r="J114" i="28"/>
  <c r="I114" i="28"/>
  <c r="M113" i="28"/>
  <c r="L113" i="28"/>
  <c r="K113" i="28"/>
  <c r="J113" i="28"/>
  <c r="I113" i="28"/>
  <c r="M112" i="28"/>
  <c r="L112" i="28"/>
  <c r="K112" i="28"/>
  <c r="J112" i="28"/>
  <c r="I112" i="28"/>
  <c r="M111" i="28"/>
  <c r="L111" i="28"/>
  <c r="K111" i="28"/>
  <c r="J111" i="28"/>
  <c r="I111" i="28"/>
  <c r="M110" i="28"/>
  <c r="L110" i="28"/>
  <c r="K110" i="28"/>
  <c r="J110" i="28"/>
  <c r="I110" i="28"/>
  <c r="M109" i="28"/>
  <c r="L109" i="28"/>
  <c r="K109" i="28"/>
  <c r="J109" i="28"/>
  <c r="I109" i="28"/>
  <c r="M108" i="28"/>
  <c r="L108" i="28"/>
  <c r="K108" i="28"/>
  <c r="J108" i="28"/>
  <c r="I108" i="28"/>
  <c r="M107" i="28"/>
  <c r="L107" i="28"/>
  <c r="K107" i="28"/>
  <c r="J107" i="28"/>
  <c r="I107" i="28"/>
  <c r="M106" i="28"/>
  <c r="L106" i="28"/>
  <c r="K106" i="28"/>
  <c r="J106" i="28"/>
  <c r="I106" i="28"/>
  <c r="L104" i="28"/>
  <c r="I104" i="28"/>
  <c r="H104" i="28"/>
  <c r="M104" i="28" s="1"/>
  <c r="G104" i="28"/>
  <c r="F104" i="28"/>
  <c r="E104" i="28"/>
  <c r="D104" i="28"/>
  <c r="C104" i="28"/>
  <c r="M103" i="28"/>
  <c r="L103" i="28"/>
  <c r="K103" i="28"/>
  <c r="J103" i="28"/>
  <c r="I103" i="28"/>
  <c r="M102" i="28"/>
  <c r="L102" i="28"/>
  <c r="K102" i="28"/>
  <c r="J102" i="28"/>
  <c r="I102" i="28"/>
  <c r="M101" i="28"/>
  <c r="L101" i="28"/>
  <c r="K101" i="28"/>
  <c r="J101" i="28"/>
  <c r="I101" i="28"/>
  <c r="M100" i="28"/>
  <c r="L100" i="28"/>
  <c r="K100" i="28"/>
  <c r="J100" i="28"/>
  <c r="I100" i="28"/>
  <c r="M99" i="28"/>
  <c r="L99" i="28"/>
  <c r="K99" i="28"/>
  <c r="J99" i="28"/>
  <c r="I99" i="28"/>
  <c r="M98" i="28"/>
  <c r="L98" i="28"/>
  <c r="K98" i="28"/>
  <c r="J98" i="28"/>
  <c r="I98" i="28"/>
  <c r="M97" i="28"/>
  <c r="L97" i="28"/>
  <c r="K97" i="28"/>
  <c r="J97" i="28"/>
  <c r="I97" i="28"/>
  <c r="M96" i="28"/>
  <c r="L96" i="28"/>
  <c r="K96" i="28"/>
  <c r="J96" i="28"/>
  <c r="I96" i="28"/>
  <c r="M95" i="28"/>
  <c r="L95" i="28"/>
  <c r="K95" i="28"/>
  <c r="J95" i="28"/>
  <c r="I95" i="28"/>
  <c r="M94" i="28"/>
  <c r="L94" i="28"/>
  <c r="K94" i="28"/>
  <c r="J94" i="28"/>
  <c r="I94" i="28"/>
  <c r="M93" i="28"/>
  <c r="L93" i="28"/>
  <c r="K93" i="28"/>
  <c r="J93" i="28"/>
  <c r="I93" i="28"/>
  <c r="M92" i="28"/>
  <c r="L92" i="28"/>
  <c r="K92" i="28"/>
  <c r="J92" i="28"/>
  <c r="I92" i="28"/>
  <c r="H90" i="28"/>
  <c r="M90" i="28" s="1"/>
  <c r="G90" i="28"/>
  <c r="F90" i="28"/>
  <c r="E90" i="28"/>
  <c r="D90" i="28"/>
  <c r="C90" i="28"/>
  <c r="M89" i="28"/>
  <c r="L89" i="28"/>
  <c r="K89" i="28"/>
  <c r="J89" i="28"/>
  <c r="I89" i="28"/>
  <c r="M88" i="28"/>
  <c r="L88" i="28"/>
  <c r="K88" i="28"/>
  <c r="J88" i="28"/>
  <c r="I88" i="28"/>
  <c r="M87" i="28"/>
  <c r="L87" i="28"/>
  <c r="K87" i="28"/>
  <c r="J87" i="28"/>
  <c r="I87" i="28"/>
  <c r="M86" i="28"/>
  <c r="L86" i="28"/>
  <c r="K86" i="28"/>
  <c r="J86" i="28"/>
  <c r="I86" i="28"/>
  <c r="M85" i="28"/>
  <c r="L85" i="28"/>
  <c r="K85" i="28"/>
  <c r="J85" i="28"/>
  <c r="I85" i="28"/>
  <c r="M84" i="28"/>
  <c r="L84" i="28"/>
  <c r="K84" i="28"/>
  <c r="J84" i="28"/>
  <c r="I84" i="28"/>
  <c r="M83" i="28"/>
  <c r="L83" i="28"/>
  <c r="K83" i="28"/>
  <c r="J83" i="28"/>
  <c r="I83" i="28"/>
  <c r="M82" i="28"/>
  <c r="L82" i="28"/>
  <c r="K82" i="28"/>
  <c r="J82" i="28"/>
  <c r="I82" i="28"/>
  <c r="M81" i="28"/>
  <c r="L81" i="28"/>
  <c r="K81" i="28"/>
  <c r="J81" i="28"/>
  <c r="I81" i="28"/>
  <c r="M80" i="28"/>
  <c r="L80" i="28"/>
  <c r="K80" i="28"/>
  <c r="J80" i="28"/>
  <c r="I80" i="28"/>
  <c r="M79" i="28"/>
  <c r="L79" i="28"/>
  <c r="K79" i="28"/>
  <c r="J79" i="28"/>
  <c r="I79" i="28"/>
  <c r="M78" i="28"/>
  <c r="L78" i="28"/>
  <c r="K78" i="28"/>
  <c r="J78" i="28"/>
  <c r="I78" i="28"/>
  <c r="K76" i="28"/>
  <c r="H76" i="28"/>
  <c r="J76" i="28" s="1"/>
  <c r="G76" i="28"/>
  <c r="F76" i="28"/>
  <c r="E76" i="28"/>
  <c r="D76" i="28"/>
  <c r="C76" i="28"/>
  <c r="M75" i="28"/>
  <c r="L75" i="28"/>
  <c r="K75" i="28"/>
  <c r="J75" i="28"/>
  <c r="I75" i="28"/>
  <c r="M74" i="28"/>
  <c r="L74" i="28"/>
  <c r="K74" i="28"/>
  <c r="J74" i="28"/>
  <c r="I74" i="28"/>
  <c r="M73" i="28"/>
  <c r="L73" i="28"/>
  <c r="K73" i="28"/>
  <c r="J73" i="28"/>
  <c r="I73" i="28"/>
  <c r="M72" i="28"/>
  <c r="L72" i="28"/>
  <c r="K72" i="28"/>
  <c r="J72" i="28"/>
  <c r="I72" i="28"/>
  <c r="M71" i="28"/>
  <c r="L71" i="28"/>
  <c r="K71" i="28"/>
  <c r="J71" i="28"/>
  <c r="I71" i="28"/>
  <c r="M70" i="28"/>
  <c r="L70" i="28"/>
  <c r="K70" i="28"/>
  <c r="J70" i="28"/>
  <c r="I70" i="28"/>
  <c r="M69" i="28"/>
  <c r="L69" i="28"/>
  <c r="K69" i="28"/>
  <c r="J69" i="28"/>
  <c r="I69" i="28"/>
  <c r="M68" i="28"/>
  <c r="L68" i="28"/>
  <c r="K68" i="28"/>
  <c r="J68" i="28"/>
  <c r="I68" i="28"/>
  <c r="M67" i="28"/>
  <c r="L67" i="28"/>
  <c r="K67" i="28"/>
  <c r="J67" i="28"/>
  <c r="I67" i="28"/>
  <c r="M66" i="28"/>
  <c r="L66" i="28"/>
  <c r="K66" i="28"/>
  <c r="J66" i="28"/>
  <c r="I66" i="28"/>
  <c r="M65" i="28"/>
  <c r="L65" i="28"/>
  <c r="K65" i="28"/>
  <c r="J65" i="28"/>
  <c r="I65" i="28"/>
  <c r="M64" i="28"/>
  <c r="L64" i="28"/>
  <c r="K64" i="28"/>
  <c r="J64" i="28"/>
  <c r="I64" i="28"/>
  <c r="H62" i="28"/>
  <c r="G62" i="28"/>
  <c r="F62" i="28"/>
  <c r="E62" i="28"/>
  <c r="D62" i="28"/>
  <c r="C62" i="28"/>
  <c r="M61" i="28"/>
  <c r="L61" i="28"/>
  <c r="K61" i="28"/>
  <c r="J61" i="28"/>
  <c r="I61" i="28"/>
  <c r="M60" i="28"/>
  <c r="L60" i="28"/>
  <c r="K60" i="28"/>
  <c r="J60" i="28"/>
  <c r="I60" i="28"/>
  <c r="M59" i="28"/>
  <c r="L59" i="28"/>
  <c r="K59" i="28"/>
  <c r="J59" i="28"/>
  <c r="I59" i="28"/>
  <c r="M58" i="28"/>
  <c r="L58" i="28"/>
  <c r="K58" i="28"/>
  <c r="J58" i="28"/>
  <c r="I58" i="28"/>
  <c r="M57" i="28"/>
  <c r="L57" i="28"/>
  <c r="K57" i="28"/>
  <c r="J57" i="28"/>
  <c r="I57" i="28"/>
  <c r="M56" i="28"/>
  <c r="L56" i="28"/>
  <c r="K56" i="28"/>
  <c r="J56" i="28"/>
  <c r="I56" i="28"/>
  <c r="M55" i="28"/>
  <c r="L55" i="28"/>
  <c r="K55" i="28"/>
  <c r="J55" i="28"/>
  <c r="I55" i="28"/>
  <c r="M54" i="28"/>
  <c r="L54" i="28"/>
  <c r="K54" i="28"/>
  <c r="J54" i="28"/>
  <c r="I54" i="28"/>
  <c r="M53" i="28"/>
  <c r="L53" i="28"/>
  <c r="K53" i="28"/>
  <c r="J53" i="28"/>
  <c r="I53" i="28"/>
  <c r="M52" i="28"/>
  <c r="L52" i="28"/>
  <c r="K52" i="28"/>
  <c r="J52" i="28"/>
  <c r="I52" i="28"/>
  <c r="M51" i="28"/>
  <c r="L51" i="28"/>
  <c r="K51" i="28"/>
  <c r="J51" i="28"/>
  <c r="I51" i="28"/>
  <c r="M50" i="28"/>
  <c r="L50" i="28"/>
  <c r="K50" i="28"/>
  <c r="J50" i="28"/>
  <c r="I50" i="28"/>
  <c r="M48" i="28"/>
  <c r="H48" i="28"/>
  <c r="L48" i="28" s="1"/>
  <c r="G48" i="28"/>
  <c r="F48" i="28"/>
  <c r="E48" i="28"/>
  <c r="D48" i="28"/>
  <c r="C48" i="28"/>
  <c r="M47" i="28"/>
  <c r="L47" i="28"/>
  <c r="K47" i="28"/>
  <c r="J47" i="28"/>
  <c r="I47" i="28"/>
  <c r="M46" i="28"/>
  <c r="L46" i="28"/>
  <c r="K46" i="28"/>
  <c r="J46" i="28"/>
  <c r="I46" i="28"/>
  <c r="M45" i="28"/>
  <c r="L45" i="28"/>
  <c r="K45" i="28"/>
  <c r="J45" i="28"/>
  <c r="I45" i="28"/>
  <c r="M44" i="28"/>
  <c r="L44" i="28"/>
  <c r="K44" i="28"/>
  <c r="J44" i="28"/>
  <c r="I44" i="28"/>
  <c r="M43" i="28"/>
  <c r="L43" i="28"/>
  <c r="K43" i="28"/>
  <c r="J43" i="28"/>
  <c r="I43" i="28"/>
  <c r="M42" i="28"/>
  <c r="L42" i="28"/>
  <c r="K42" i="28"/>
  <c r="J42" i="28"/>
  <c r="I42" i="28"/>
  <c r="M41" i="28"/>
  <c r="L41" i="28"/>
  <c r="K41" i="28"/>
  <c r="J41" i="28"/>
  <c r="I41" i="28"/>
  <c r="M40" i="28"/>
  <c r="L40" i="28"/>
  <c r="K40" i="28"/>
  <c r="J40" i="28"/>
  <c r="I40" i="28"/>
  <c r="M39" i="28"/>
  <c r="L39" i="28"/>
  <c r="K39" i="28"/>
  <c r="J39" i="28"/>
  <c r="I39" i="28"/>
  <c r="M38" i="28"/>
  <c r="L38" i="28"/>
  <c r="K38" i="28"/>
  <c r="J38" i="28"/>
  <c r="I38" i="28"/>
  <c r="M37" i="28"/>
  <c r="L37" i="28"/>
  <c r="K37" i="28"/>
  <c r="J37" i="28"/>
  <c r="I37" i="28"/>
  <c r="M36" i="28"/>
  <c r="L36" i="28"/>
  <c r="K36" i="28"/>
  <c r="J36" i="28"/>
  <c r="I36" i="28"/>
  <c r="L34" i="28"/>
  <c r="J34" i="28"/>
  <c r="H34" i="28"/>
  <c r="M34" i="28" s="1"/>
  <c r="G34" i="28"/>
  <c r="K34" i="28" s="1"/>
  <c r="F34" i="28"/>
  <c r="E34" i="28"/>
  <c r="D34" i="28"/>
  <c r="C34" i="28"/>
  <c r="M33" i="28"/>
  <c r="L33" i="28"/>
  <c r="K33" i="28"/>
  <c r="J33" i="28"/>
  <c r="I33" i="28"/>
  <c r="M32" i="28"/>
  <c r="L32" i="28"/>
  <c r="K32" i="28"/>
  <c r="J32" i="28"/>
  <c r="I32" i="28"/>
  <c r="M31" i="28"/>
  <c r="L31" i="28"/>
  <c r="K31" i="28"/>
  <c r="J31" i="28"/>
  <c r="I31" i="28"/>
  <c r="M30" i="28"/>
  <c r="L30" i="28"/>
  <c r="K30" i="28"/>
  <c r="J30" i="28"/>
  <c r="I30" i="28"/>
  <c r="M29" i="28"/>
  <c r="L29" i="28"/>
  <c r="K29" i="28"/>
  <c r="J29" i="28"/>
  <c r="I29" i="28"/>
  <c r="M28" i="28"/>
  <c r="L28" i="28"/>
  <c r="K28" i="28"/>
  <c r="J28" i="28"/>
  <c r="I28" i="28"/>
  <c r="M27" i="28"/>
  <c r="L27" i="28"/>
  <c r="K27" i="28"/>
  <c r="J27" i="28"/>
  <c r="I27" i="28"/>
  <c r="M26" i="28"/>
  <c r="L26" i="28"/>
  <c r="K26" i="28"/>
  <c r="J26" i="28"/>
  <c r="I26" i="28"/>
  <c r="M25" i="28"/>
  <c r="L25" i="28"/>
  <c r="K25" i="28"/>
  <c r="J25" i="28"/>
  <c r="I25" i="28"/>
  <c r="M24" i="28"/>
  <c r="L24" i="28"/>
  <c r="K24" i="28"/>
  <c r="J24" i="28"/>
  <c r="I24" i="28"/>
  <c r="M23" i="28"/>
  <c r="L23" i="28"/>
  <c r="K23" i="28"/>
  <c r="J23" i="28"/>
  <c r="I23" i="28"/>
  <c r="M22" i="28"/>
  <c r="L22" i="28"/>
  <c r="K22" i="28"/>
  <c r="J22" i="28"/>
  <c r="I22" i="28"/>
  <c r="H20" i="28"/>
  <c r="M20" i="28" s="1"/>
  <c r="G20" i="28"/>
  <c r="F20" i="28"/>
  <c r="E20" i="28"/>
  <c r="D20" i="28"/>
  <c r="C20" i="28"/>
  <c r="M19" i="28"/>
  <c r="L19" i="28"/>
  <c r="K19" i="28"/>
  <c r="J19" i="28"/>
  <c r="I19" i="28"/>
  <c r="M18" i="28"/>
  <c r="L18" i="28"/>
  <c r="K18" i="28"/>
  <c r="J18" i="28"/>
  <c r="I18" i="28"/>
  <c r="M17" i="28"/>
  <c r="L17" i="28"/>
  <c r="K17" i="28"/>
  <c r="J17" i="28"/>
  <c r="I17" i="28"/>
  <c r="M16" i="28"/>
  <c r="L16" i="28"/>
  <c r="K16" i="28"/>
  <c r="J16" i="28"/>
  <c r="I16" i="28"/>
  <c r="M15" i="28"/>
  <c r="L15" i="28"/>
  <c r="K15" i="28"/>
  <c r="J15" i="28"/>
  <c r="I15" i="28"/>
  <c r="M14" i="28"/>
  <c r="L14" i="28"/>
  <c r="K14" i="28"/>
  <c r="J14" i="28"/>
  <c r="I14" i="28"/>
  <c r="M13" i="28"/>
  <c r="L13" i="28"/>
  <c r="K13" i="28"/>
  <c r="J13" i="28"/>
  <c r="I13" i="28"/>
  <c r="M12" i="28"/>
  <c r="L12" i="28"/>
  <c r="K12" i="28"/>
  <c r="J12" i="28"/>
  <c r="I12" i="28"/>
  <c r="M11" i="28"/>
  <c r="L11" i="28"/>
  <c r="K11" i="28"/>
  <c r="J11" i="28"/>
  <c r="I11" i="28"/>
  <c r="M10" i="28"/>
  <c r="L10" i="28"/>
  <c r="K10" i="28"/>
  <c r="J10" i="28"/>
  <c r="I10" i="28"/>
  <c r="M9" i="28"/>
  <c r="L9" i="28"/>
  <c r="K9" i="28"/>
  <c r="J9" i="28"/>
  <c r="I9" i="28"/>
  <c r="M8" i="28"/>
  <c r="L8" i="28"/>
  <c r="K8" i="28"/>
  <c r="J8" i="28"/>
  <c r="I8" i="28"/>
  <c r="M6" i="28"/>
  <c r="L6" i="28"/>
  <c r="K6" i="28"/>
  <c r="J6" i="28"/>
  <c r="I6" i="28"/>
  <c r="B4" i="28"/>
  <c r="J160" i="27"/>
  <c r="H160" i="27"/>
  <c r="I160" i="27" s="1"/>
  <c r="G160" i="27"/>
  <c r="F160" i="27"/>
  <c r="E160" i="27"/>
  <c r="D160" i="27"/>
  <c r="C160" i="27"/>
  <c r="K159" i="27"/>
  <c r="J159" i="27"/>
  <c r="I159" i="27"/>
  <c r="K158" i="27"/>
  <c r="J158" i="27"/>
  <c r="I158" i="27"/>
  <c r="K157" i="27"/>
  <c r="J157" i="27"/>
  <c r="I157" i="27"/>
  <c r="K156" i="27"/>
  <c r="J156" i="27"/>
  <c r="I156" i="27"/>
  <c r="K155" i="27"/>
  <c r="J155" i="27"/>
  <c r="I155" i="27"/>
  <c r="K154" i="27"/>
  <c r="J154" i="27"/>
  <c r="I154" i="27"/>
  <c r="K153" i="27"/>
  <c r="J153" i="27"/>
  <c r="I153" i="27"/>
  <c r="K152" i="27"/>
  <c r="J152" i="27"/>
  <c r="I152" i="27"/>
  <c r="K151" i="27"/>
  <c r="J151" i="27"/>
  <c r="I151" i="27"/>
  <c r="K150" i="27"/>
  <c r="J150" i="27"/>
  <c r="I150" i="27"/>
  <c r="K149" i="27"/>
  <c r="J149" i="27"/>
  <c r="I149" i="27"/>
  <c r="K148" i="27"/>
  <c r="J148" i="27"/>
  <c r="I148" i="27"/>
  <c r="H146" i="27"/>
  <c r="K146" i="27" s="1"/>
  <c r="G146" i="27"/>
  <c r="F146" i="27"/>
  <c r="E146" i="27"/>
  <c r="D146" i="27"/>
  <c r="C146" i="27"/>
  <c r="K145" i="27"/>
  <c r="J145" i="27"/>
  <c r="I145" i="27"/>
  <c r="K144" i="27"/>
  <c r="J144" i="27"/>
  <c r="I144" i="27"/>
  <c r="K143" i="27"/>
  <c r="J143" i="27"/>
  <c r="I143" i="27"/>
  <c r="K142" i="27"/>
  <c r="J142" i="27"/>
  <c r="I142" i="27"/>
  <c r="K141" i="27"/>
  <c r="J141" i="27"/>
  <c r="I141" i="27"/>
  <c r="K140" i="27"/>
  <c r="J140" i="27"/>
  <c r="I140" i="27"/>
  <c r="K139" i="27"/>
  <c r="J139" i="27"/>
  <c r="I139" i="27"/>
  <c r="K138" i="27"/>
  <c r="J138" i="27"/>
  <c r="I138" i="27"/>
  <c r="K137" i="27"/>
  <c r="J137" i="27"/>
  <c r="I137" i="27"/>
  <c r="K136" i="27"/>
  <c r="J136" i="27"/>
  <c r="I136" i="27"/>
  <c r="K135" i="27"/>
  <c r="J135" i="27"/>
  <c r="I135" i="27"/>
  <c r="K134" i="27"/>
  <c r="J134" i="27"/>
  <c r="I134" i="27"/>
  <c r="H132" i="27"/>
  <c r="K132" i="27" s="1"/>
  <c r="G132" i="27"/>
  <c r="F132" i="27"/>
  <c r="E132" i="27"/>
  <c r="D132" i="27"/>
  <c r="C132" i="27"/>
  <c r="K131" i="27"/>
  <c r="J131" i="27"/>
  <c r="I131" i="27"/>
  <c r="K130" i="27"/>
  <c r="J130" i="27"/>
  <c r="I130" i="27"/>
  <c r="K129" i="27"/>
  <c r="J129" i="27"/>
  <c r="I129" i="27"/>
  <c r="K128" i="27"/>
  <c r="J128" i="27"/>
  <c r="I128" i="27"/>
  <c r="K127" i="27"/>
  <c r="J127" i="27"/>
  <c r="I127" i="27"/>
  <c r="K126" i="27"/>
  <c r="J126" i="27"/>
  <c r="I126" i="27"/>
  <c r="K125" i="27"/>
  <c r="J125" i="27"/>
  <c r="I125" i="27"/>
  <c r="K124" i="27"/>
  <c r="J124" i="27"/>
  <c r="I124" i="27"/>
  <c r="K123" i="27"/>
  <c r="J123" i="27"/>
  <c r="I123" i="27"/>
  <c r="K122" i="27"/>
  <c r="J122" i="27"/>
  <c r="I122" i="27"/>
  <c r="K121" i="27"/>
  <c r="J121" i="27"/>
  <c r="I121" i="27"/>
  <c r="K120" i="27"/>
  <c r="J120" i="27"/>
  <c r="I120" i="27"/>
  <c r="H118" i="27"/>
  <c r="G118" i="27"/>
  <c r="F118" i="27"/>
  <c r="E118" i="27"/>
  <c r="D118" i="27"/>
  <c r="C118" i="27"/>
  <c r="K117" i="27"/>
  <c r="J117" i="27"/>
  <c r="I117" i="27"/>
  <c r="K116" i="27"/>
  <c r="J116" i="27"/>
  <c r="I116" i="27"/>
  <c r="K115" i="27"/>
  <c r="J115" i="27"/>
  <c r="I115" i="27"/>
  <c r="K114" i="27"/>
  <c r="J114" i="27"/>
  <c r="I114" i="27"/>
  <c r="K113" i="27"/>
  <c r="J113" i="27"/>
  <c r="I113" i="27"/>
  <c r="K112" i="27"/>
  <c r="J112" i="27"/>
  <c r="I112" i="27"/>
  <c r="K111" i="27"/>
  <c r="J111" i="27"/>
  <c r="I111" i="27"/>
  <c r="K110" i="27"/>
  <c r="J110" i="27"/>
  <c r="I110" i="27"/>
  <c r="K109" i="27"/>
  <c r="J109" i="27"/>
  <c r="I109" i="27"/>
  <c r="K108" i="27"/>
  <c r="J108" i="27"/>
  <c r="I108" i="27"/>
  <c r="K107" i="27"/>
  <c r="J107" i="27"/>
  <c r="I107" i="27"/>
  <c r="K106" i="27"/>
  <c r="J106" i="27"/>
  <c r="I106" i="27"/>
  <c r="J104" i="27"/>
  <c r="H104" i="27"/>
  <c r="I104" i="27" s="1"/>
  <c r="G104" i="27"/>
  <c r="F104" i="27"/>
  <c r="E104" i="27"/>
  <c r="D104" i="27"/>
  <c r="C104" i="27"/>
  <c r="K103" i="27"/>
  <c r="J103" i="27"/>
  <c r="I103" i="27"/>
  <c r="K102" i="27"/>
  <c r="J102" i="27"/>
  <c r="I102" i="27"/>
  <c r="K101" i="27"/>
  <c r="J101" i="27"/>
  <c r="I101" i="27"/>
  <c r="K100" i="27"/>
  <c r="J100" i="27"/>
  <c r="I100" i="27"/>
  <c r="K99" i="27"/>
  <c r="J99" i="27"/>
  <c r="I99" i="27"/>
  <c r="K98" i="27"/>
  <c r="J98" i="27"/>
  <c r="I98" i="27"/>
  <c r="K97" i="27"/>
  <c r="J97" i="27"/>
  <c r="I97" i="27"/>
  <c r="K96" i="27"/>
  <c r="J96" i="27"/>
  <c r="I96" i="27"/>
  <c r="K95" i="27"/>
  <c r="J95" i="27"/>
  <c r="I95" i="27"/>
  <c r="K94" i="27"/>
  <c r="J94" i="27"/>
  <c r="I94" i="27"/>
  <c r="K93" i="27"/>
  <c r="J93" i="27"/>
  <c r="I93" i="27"/>
  <c r="K92" i="27"/>
  <c r="J92" i="27"/>
  <c r="I92" i="27"/>
  <c r="H90" i="27"/>
  <c r="K90" i="27" s="1"/>
  <c r="G90" i="27"/>
  <c r="F90" i="27"/>
  <c r="E90" i="27"/>
  <c r="D90" i="27"/>
  <c r="C90" i="27"/>
  <c r="K89" i="27"/>
  <c r="J89" i="27"/>
  <c r="I89" i="27"/>
  <c r="K88" i="27"/>
  <c r="J88" i="27"/>
  <c r="I88" i="27"/>
  <c r="K87" i="27"/>
  <c r="J87" i="27"/>
  <c r="I87" i="27"/>
  <c r="K86" i="27"/>
  <c r="J86" i="27"/>
  <c r="I86" i="27"/>
  <c r="K85" i="27"/>
  <c r="J85" i="27"/>
  <c r="I85" i="27"/>
  <c r="K84" i="27"/>
  <c r="J84" i="27"/>
  <c r="I84" i="27"/>
  <c r="K83" i="27"/>
  <c r="J83" i="27"/>
  <c r="I83" i="27"/>
  <c r="K82" i="27"/>
  <c r="J82" i="27"/>
  <c r="I82" i="27"/>
  <c r="K81" i="27"/>
  <c r="J81" i="27"/>
  <c r="I81" i="27"/>
  <c r="K80" i="27"/>
  <c r="J80" i="27"/>
  <c r="I80" i="27"/>
  <c r="K79" i="27"/>
  <c r="J79" i="27"/>
  <c r="I79" i="27"/>
  <c r="K78" i="27"/>
  <c r="J78" i="27"/>
  <c r="I78" i="27"/>
  <c r="H76" i="27"/>
  <c r="K76" i="27" s="1"/>
  <c r="G76" i="27"/>
  <c r="F76" i="27"/>
  <c r="E76" i="27"/>
  <c r="D76" i="27"/>
  <c r="C76" i="27"/>
  <c r="K75" i="27"/>
  <c r="J75" i="27"/>
  <c r="I75" i="27"/>
  <c r="K74" i="27"/>
  <c r="J74" i="27"/>
  <c r="I74" i="27"/>
  <c r="K73" i="27"/>
  <c r="J73" i="27"/>
  <c r="I73" i="27"/>
  <c r="K72" i="27"/>
  <c r="J72" i="27"/>
  <c r="I72" i="27"/>
  <c r="K71" i="27"/>
  <c r="J71" i="27"/>
  <c r="I71" i="27"/>
  <c r="K70" i="27"/>
  <c r="J70" i="27"/>
  <c r="I70" i="27"/>
  <c r="K69" i="27"/>
  <c r="J69" i="27"/>
  <c r="I69" i="27"/>
  <c r="K68" i="27"/>
  <c r="J68" i="27"/>
  <c r="I68" i="27"/>
  <c r="K67" i="27"/>
  <c r="J67" i="27"/>
  <c r="I67" i="27"/>
  <c r="K66" i="27"/>
  <c r="J66" i="27"/>
  <c r="I66" i="27"/>
  <c r="K65" i="27"/>
  <c r="J65" i="27"/>
  <c r="I65" i="27"/>
  <c r="K64" i="27"/>
  <c r="J64" i="27"/>
  <c r="I64" i="27"/>
  <c r="H62" i="27"/>
  <c r="G62" i="27"/>
  <c r="F62" i="27"/>
  <c r="E62" i="27"/>
  <c r="D62" i="27"/>
  <c r="C62" i="27"/>
  <c r="K61" i="27"/>
  <c r="J61" i="27"/>
  <c r="I61" i="27"/>
  <c r="K60" i="27"/>
  <c r="J60" i="27"/>
  <c r="I60" i="27"/>
  <c r="K59" i="27"/>
  <c r="J59" i="27"/>
  <c r="I59" i="27"/>
  <c r="K58" i="27"/>
  <c r="J58" i="27"/>
  <c r="I58" i="27"/>
  <c r="K57" i="27"/>
  <c r="J57" i="27"/>
  <c r="I57" i="27"/>
  <c r="K56" i="27"/>
  <c r="J56" i="27"/>
  <c r="I56" i="27"/>
  <c r="K55" i="27"/>
  <c r="J55" i="27"/>
  <c r="I55" i="27"/>
  <c r="K54" i="27"/>
  <c r="J54" i="27"/>
  <c r="I54" i="27"/>
  <c r="K53" i="27"/>
  <c r="J53" i="27"/>
  <c r="I53" i="27"/>
  <c r="K52" i="27"/>
  <c r="J52" i="27"/>
  <c r="I52" i="27"/>
  <c r="K51" i="27"/>
  <c r="J51" i="27"/>
  <c r="I51" i="27"/>
  <c r="K50" i="27"/>
  <c r="J50" i="27"/>
  <c r="I50" i="27"/>
  <c r="J48" i="27"/>
  <c r="H48" i="27"/>
  <c r="I48" i="27" s="1"/>
  <c r="G48" i="27"/>
  <c r="F48" i="27"/>
  <c r="E48" i="27"/>
  <c r="D48" i="27"/>
  <c r="C48" i="27"/>
  <c r="K47" i="27"/>
  <c r="J47" i="27"/>
  <c r="I47" i="27"/>
  <c r="K46" i="27"/>
  <c r="J46" i="27"/>
  <c r="I46" i="27"/>
  <c r="K45" i="27"/>
  <c r="J45" i="27"/>
  <c r="I45" i="27"/>
  <c r="K44" i="27"/>
  <c r="J44" i="27"/>
  <c r="I44" i="27"/>
  <c r="K43" i="27"/>
  <c r="J43" i="27"/>
  <c r="I43" i="27"/>
  <c r="K42" i="27"/>
  <c r="J42" i="27"/>
  <c r="I42" i="27"/>
  <c r="K41" i="27"/>
  <c r="J41" i="27"/>
  <c r="I41" i="27"/>
  <c r="K40" i="27"/>
  <c r="J40" i="27"/>
  <c r="I40" i="27"/>
  <c r="K39" i="27"/>
  <c r="J39" i="27"/>
  <c r="I39" i="27"/>
  <c r="K38" i="27"/>
  <c r="J38" i="27"/>
  <c r="I38" i="27"/>
  <c r="K37" i="27"/>
  <c r="J37" i="27"/>
  <c r="I37" i="27"/>
  <c r="K36" i="27"/>
  <c r="J36" i="27"/>
  <c r="I36" i="27"/>
  <c r="H34" i="27"/>
  <c r="K34" i="27" s="1"/>
  <c r="G34" i="27"/>
  <c r="F34" i="27"/>
  <c r="E34" i="27"/>
  <c r="D34" i="27"/>
  <c r="C34" i="27"/>
  <c r="K33" i="27"/>
  <c r="J33" i="27"/>
  <c r="I33" i="27"/>
  <c r="K32" i="27"/>
  <c r="J32" i="27"/>
  <c r="I32" i="27"/>
  <c r="K31" i="27"/>
  <c r="J31" i="27"/>
  <c r="I31" i="27"/>
  <c r="K30" i="27"/>
  <c r="J30" i="27"/>
  <c r="I30" i="27"/>
  <c r="K29" i="27"/>
  <c r="J29" i="27"/>
  <c r="I29" i="27"/>
  <c r="K28" i="27"/>
  <c r="J28" i="27"/>
  <c r="I28" i="27"/>
  <c r="K27" i="27"/>
  <c r="J27" i="27"/>
  <c r="I27" i="27"/>
  <c r="K26" i="27"/>
  <c r="J26" i="27"/>
  <c r="I26" i="27"/>
  <c r="K25" i="27"/>
  <c r="J25" i="27"/>
  <c r="I25" i="27"/>
  <c r="K24" i="27"/>
  <c r="J24" i="27"/>
  <c r="I24" i="27"/>
  <c r="K23" i="27"/>
  <c r="J23" i="27"/>
  <c r="I23" i="27"/>
  <c r="K22" i="27"/>
  <c r="J22" i="27"/>
  <c r="I22" i="27"/>
  <c r="K20" i="27"/>
  <c r="H20" i="27"/>
  <c r="I20" i="27" s="1"/>
  <c r="G20" i="27"/>
  <c r="J20" i="27" s="1"/>
  <c r="F20" i="27"/>
  <c r="E20" i="27"/>
  <c r="D20" i="27"/>
  <c r="C20" i="27"/>
  <c r="K19" i="27"/>
  <c r="J19" i="27"/>
  <c r="I19" i="27"/>
  <c r="K18" i="27"/>
  <c r="J18" i="27"/>
  <c r="I18" i="27"/>
  <c r="K17" i="27"/>
  <c r="J17" i="27"/>
  <c r="I17" i="27"/>
  <c r="K16" i="27"/>
  <c r="J16" i="27"/>
  <c r="I16" i="27"/>
  <c r="K15" i="27"/>
  <c r="J15" i="27"/>
  <c r="I15" i="27"/>
  <c r="K14" i="27"/>
  <c r="J14" i="27"/>
  <c r="I14" i="27"/>
  <c r="K13" i="27"/>
  <c r="J13" i="27"/>
  <c r="I13" i="27"/>
  <c r="K12" i="27"/>
  <c r="J12" i="27"/>
  <c r="I12" i="27"/>
  <c r="K11" i="27"/>
  <c r="J11" i="27"/>
  <c r="I11" i="27"/>
  <c r="K10" i="27"/>
  <c r="J10" i="27"/>
  <c r="I10" i="27"/>
  <c r="K9" i="27"/>
  <c r="J9" i="27"/>
  <c r="I9" i="27"/>
  <c r="K8" i="27"/>
  <c r="J8" i="27"/>
  <c r="I8" i="27"/>
  <c r="K6" i="27"/>
  <c r="J6" i="27"/>
  <c r="I6" i="27"/>
  <c r="B3" i="27"/>
  <c r="I160" i="26"/>
  <c r="H160" i="26"/>
  <c r="K160" i="26" s="1"/>
  <c r="G160" i="26"/>
  <c r="F160" i="26"/>
  <c r="E160" i="26"/>
  <c r="D160" i="26"/>
  <c r="C160" i="26"/>
  <c r="K159" i="26"/>
  <c r="J159" i="26"/>
  <c r="I159" i="26"/>
  <c r="K158" i="26"/>
  <c r="J158" i="26"/>
  <c r="I158" i="26"/>
  <c r="K157" i="26"/>
  <c r="J157" i="26"/>
  <c r="I157" i="26"/>
  <c r="K156" i="26"/>
  <c r="J156" i="26"/>
  <c r="I156" i="26"/>
  <c r="K155" i="26"/>
  <c r="J155" i="26"/>
  <c r="I155" i="26"/>
  <c r="K154" i="26"/>
  <c r="J154" i="26"/>
  <c r="I154" i="26"/>
  <c r="K153" i="26"/>
  <c r="J153" i="26"/>
  <c r="I153" i="26"/>
  <c r="K152" i="26"/>
  <c r="J152" i="26"/>
  <c r="I152" i="26"/>
  <c r="K151" i="26"/>
  <c r="J151" i="26"/>
  <c r="I151" i="26"/>
  <c r="K150" i="26"/>
  <c r="J150" i="26"/>
  <c r="I150" i="26"/>
  <c r="K149" i="26"/>
  <c r="J149" i="26"/>
  <c r="I149" i="26"/>
  <c r="K148" i="26"/>
  <c r="J148" i="26"/>
  <c r="I148" i="26"/>
  <c r="H146" i="26"/>
  <c r="K146" i="26" s="1"/>
  <c r="G146" i="26"/>
  <c r="F146" i="26"/>
  <c r="E146" i="26"/>
  <c r="D146" i="26"/>
  <c r="C146" i="26"/>
  <c r="K145" i="26"/>
  <c r="J145" i="26"/>
  <c r="I145" i="26"/>
  <c r="K144" i="26"/>
  <c r="J144" i="26"/>
  <c r="I144" i="26"/>
  <c r="K143" i="26"/>
  <c r="J143" i="26"/>
  <c r="I143" i="26"/>
  <c r="K142" i="26"/>
  <c r="J142" i="26"/>
  <c r="I142" i="26"/>
  <c r="K141" i="26"/>
  <c r="J141" i="26"/>
  <c r="I141" i="26"/>
  <c r="K140" i="26"/>
  <c r="J140" i="26"/>
  <c r="I140" i="26"/>
  <c r="K139" i="26"/>
  <c r="J139" i="26"/>
  <c r="I139" i="26"/>
  <c r="K138" i="26"/>
  <c r="J138" i="26"/>
  <c r="I138" i="26"/>
  <c r="K137" i="26"/>
  <c r="J137" i="26"/>
  <c r="I137" i="26"/>
  <c r="K136" i="26"/>
  <c r="J136" i="26"/>
  <c r="I136" i="26"/>
  <c r="K135" i="26"/>
  <c r="J135" i="26"/>
  <c r="I135" i="26"/>
  <c r="K134" i="26"/>
  <c r="J134" i="26"/>
  <c r="I134" i="26"/>
  <c r="K132" i="26"/>
  <c r="H132" i="26"/>
  <c r="J132" i="26" s="1"/>
  <c r="G132" i="26"/>
  <c r="F132" i="26"/>
  <c r="E132" i="26"/>
  <c r="D132" i="26"/>
  <c r="C132" i="26"/>
  <c r="K131" i="26"/>
  <c r="J131" i="26"/>
  <c r="I131" i="26"/>
  <c r="K130" i="26"/>
  <c r="J130" i="26"/>
  <c r="I130" i="26"/>
  <c r="K129" i="26"/>
  <c r="J129" i="26"/>
  <c r="I129" i="26"/>
  <c r="K128" i="26"/>
  <c r="J128" i="26"/>
  <c r="I128" i="26"/>
  <c r="K127" i="26"/>
  <c r="J127" i="26"/>
  <c r="I127" i="26"/>
  <c r="K126" i="26"/>
  <c r="J126" i="26"/>
  <c r="I126" i="26"/>
  <c r="K125" i="26"/>
  <c r="J125" i="26"/>
  <c r="I125" i="26"/>
  <c r="K124" i="26"/>
  <c r="J124" i="26"/>
  <c r="I124" i="26"/>
  <c r="K123" i="26"/>
  <c r="J123" i="26"/>
  <c r="I123" i="26"/>
  <c r="K122" i="26"/>
  <c r="J122" i="26"/>
  <c r="I122" i="26"/>
  <c r="K121" i="26"/>
  <c r="J121" i="26"/>
  <c r="I121" i="26"/>
  <c r="K120" i="26"/>
  <c r="J120" i="26"/>
  <c r="I120" i="26"/>
  <c r="J118" i="26"/>
  <c r="H118" i="26"/>
  <c r="K118" i="26" s="1"/>
  <c r="G118" i="26"/>
  <c r="F118" i="26"/>
  <c r="E118" i="26"/>
  <c r="D118" i="26"/>
  <c r="C118" i="26"/>
  <c r="K117" i="26"/>
  <c r="J117" i="26"/>
  <c r="I117" i="26"/>
  <c r="K116" i="26"/>
  <c r="J116" i="26"/>
  <c r="I116" i="26"/>
  <c r="K115" i="26"/>
  <c r="J115" i="26"/>
  <c r="I115" i="26"/>
  <c r="K114" i="26"/>
  <c r="J114" i="26"/>
  <c r="I114" i="26"/>
  <c r="K113" i="26"/>
  <c r="J113" i="26"/>
  <c r="I113" i="26"/>
  <c r="K112" i="26"/>
  <c r="J112" i="26"/>
  <c r="I112" i="26"/>
  <c r="K111" i="26"/>
  <c r="J111" i="26"/>
  <c r="I111" i="26"/>
  <c r="K110" i="26"/>
  <c r="J110" i="26"/>
  <c r="I110" i="26"/>
  <c r="K109" i="26"/>
  <c r="J109" i="26"/>
  <c r="I109" i="26"/>
  <c r="K108" i="26"/>
  <c r="J108" i="26"/>
  <c r="I108" i="26"/>
  <c r="K107" i="26"/>
  <c r="J107" i="26"/>
  <c r="I107" i="26"/>
  <c r="K106" i="26"/>
  <c r="J106" i="26"/>
  <c r="I106" i="26"/>
  <c r="I104" i="26"/>
  <c r="H104" i="26"/>
  <c r="K104" i="26" s="1"/>
  <c r="G104" i="26"/>
  <c r="F104" i="26"/>
  <c r="E104" i="26"/>
  <c r="D104" i="26"/>
  <c r="C104" i="26"/>
  <c r="K103" i="26"/>
  <c r="J103" i="26"/>
  <c r="I103" i="26"/>
  <c r="K102" i="26"/>
  <c r="J102" i="26"/>
  <c r="I102" i="26"/>
  <c r="K101" i="26"/>
  <c r="J101" i="26"/>
  <c r="I101" i="26"/>
  <c r="K100" i="26"/>
  <c r="J100" i="26"/>
  <c r="I100" i="26"/>
  <c r="K99" i="26"/>
  <c r="J99" i="26"/>
  <c r="I99" i="26"/>
  <c r="K98" i="26"/>
  <c r="J98" i="26"/>
  <c r="I98" i="26"/>
  <c r="K97" i="26"/>
  <c r="J97" i="26"/>
  <c r="I97" i="26"/>
  <c r="K96" i="26"/>
  <c r="J96" i="26"/>
  <c r="I96" i="26"/>
  <c r="K95" i="26"/>
  <c r="J95" i="26"/>
  <c r="I95" i="26"/>
  <c r="K94" i="26"/>
  <c r="J94" i="26"/>
  <c r="I94" i="26"/>
  <c r="K93" i="26"/>
  <c r="J93" i="26"/>
  <c r="I93" i="26"/>
  <c r="K92" i="26"/>
  <c r="J92" i="26"/>
  <c r="I92" i="26"/>
  <c r="H90" i="26"/>
  <c r="K90" i="26" s="1"/>
  <c r="G90" i="26"/>
  <c r="F90" i="26"/>
  <c r="E90" i="26"/>
  <c r="D90" i="26"/>
  <c r="C90" i="26"/>
  <c r="K89" i="26"/>
  <c r="J89" i="26"/>
  <c r="I89" i="26"/>
  <c r="K88" i="26"/>
  <c r="J88" i="26"/>
  <c r="I88" i="26"/>
  <c r="K87" i="26"/>
  <c r="J87" i="26"/>
  <c r="I87" i="26"/>
  <c r="K86" i="26"/>
  <c r="J86" i="26"/>
  <c r="I86" i="26"/>
  <c r="K85" i="26"/>
  <c r="J85" i="26"/>
  <c r="I85" i="26"/>
  <c r="K84" i="26"/>
  <c r="J84" i="26"/>
  <c r="I84" i="26"/>
  <c r="K83" i="26"/>
  <c r="J83" i="26"/>
  <c r="I83" i="26"/>
  <c r="K82" i="26"/>
  <c r="J82" i="26"/>
  <c r="I82" i="26"/>
  <c r="K81" i="26"/>
  <c r="J81" i="26"/>
  <c r="I81" i="26"/>
  <c r="K80" i="26"/>
  <c r="J80" i="26"/>
  <c r="I80" i="26"/>
  <c r="K79" i="26"/>
  <c r="J79" i="26"/>
  <c r="I79" i="26"/>
  <c r="K78" i="26"/>
  <c r="J78" i="26"/>
  <c r="I78" i="26"/>
  <c r="H76" i="26"/>
  <c r="K76" i="26" s="1"/>
  <c r="G76" i="26"/>
  <c r="F76" i="26"/>
  <c r="E76" i="26"/>
  <c r="D76" i="26"/>
  <c r="C76" i="26"/>
  <c r="K75" i="26"/>
  <c r="J75" i="26"/>
  <c r="I75" i="26"/>
  <c r="K74" i="26"/>
  <c r="J74" i="26"/>
  <c r="I74" i="26"/>
  <c r="K73" i="26"/>
  <c r="J73" i="26"/>
  <c r="I73" i="26"/>
  <c r="K72" i="26"/>
  <c r="J72" i="26"/>
  <c r="I72" i="26"/>
  <c r="K71" i="26"/>
  <c r="J71" i="26"/>
  <c r="I71" i="26"/>
  <c r="K70" i="26"/>
  <c r="J70" i="26"/>
  <c r="I70" i="26"/>
  <c r="K69" i="26"/>
  <c r="J69" i="26"/>
  <c r="I69" i="26"/>
  <c r="K68" i="26"/>
  <c r="J68" i="26"/>
  <c r="I68" i="26"/>
  <c r="K67" i="26"/>
  <c r="J67" i="26"/>
  <c r="I67" i="26"/>
  <c r="K66" i="26"/>
  <c r="J66" i="26"/>
  <c r="I66" i="26"/>
  <c r="K65" i="26"/>
  <c r="J65" i="26"/>
  <c r="I65" i="26"/>
  <c r="K64" i="26"/>
  <c r="J64" i="26"/>
  <c r="I64" i="26"/>
  <c r="K62" i="26"/>
  <c r="J62" i="26"/>
  <c r="H62" i="26"/>
  <c r="G62" i="26"/>
  <c r="F62" i="26"/>
  <c r="E62" i="26"/>
  <c r="D62" i="26"/>
  <c r="C62" i="26"/>
  <c r="K61" i="26"/>
  <c r="J61" i="26"/>
  <c r="I61" i="26"/>
  <c r="K60" i="26"/>
  <c r="J60" i="26"/>
  <c r="I60" i="26"/>
  <c r="K59" i="26"/>
  <c r="J59" i="26"/>
  <c r="I59" i="26"/>
  <c r="K58" i="26"/>
  <c r="J58" i="26"/>
  <c r="I58" i="26"/>
  <c r="K57" i="26"/>
  <c r="J57" i="26"/>
  <c r="I57" i="26"/>
  <c r="K56" i="26"/>
  <c r="J56" i="26"/>
  <c r="I56" i="26"/>
  <c r="K55" i="26"/>
  <c r="J55" i="26"/>
  <c r="I55" i="26"/>
  <c r="K54" i="26"/>
  <c r="J54" i="26"/>
  <c r="I54" i="26"/>
  <c r="K53" i="26"/>
  <c r="J53" i="26"/>
  <c r="I53" i="26"/>
  <c r="K52" i="26"/>
  <c r="J52" i="26"/>
  <c r="I52" i="26"/>
  <c r="K51" i="26"/>
  <c r="J51" i="26"/>
  <c r="I51" i="26"/>
  <c r="K50" i="26"/>
  <c r="J50" i="26"/>
  <c r="I50" i="26"/>
  <c r="J48" i="26"/>
  <c r="I48" i="26"/>
  <c r="H48" i="26"/>
  <c r="K48" i="26" s="1"/>
  <c r="G48" i="26"/>
  <c r="F48" i="26"/>
  <c r="E48" i="26"/>
  <c r="D48" i="26"/>
  <c r="C48" i="26"/>
  <c r="K47" i="26"/>
  <c r="J47" i="26"/>
  <c r="I47" i="26"/>
  <c r="K46" i="26"/>
  <c r="J46" i="26"/>
  <c r="I46" i="26"/>
  <c r="K45" i="26"/>
  <c r="J45" i="26"/>
  <c r="I45" i="26"/>
  <c r="K44" i="26"/>
  <c r="J44" i="26"/>
  <c r="I44" i="26"/>
  <c r="K43" i="26"/>
  <c r="J43" i="26"/>
  <c r="I43" i="26"/>
  <c r="K42" i="26"/>
  <c r="J42" i="26"/>
  <c r="I42" i="26"/>
  <c r="K41" i="26"/>
  <c r="J41" i="26"/>
  <c r="I41" i="26"/>
  <c r="K40" i="26"/>
  <c r="J40" i="26"/>
  <c r="I40" i="26"/>
  <c r="K39" i="26"/>
  <c r="J39" i="26"/>
  <c r="I39" i="26"/>
  <c r="K38" i="26"/>
  <c r="J38" i="26"/>
  <c r="I38" i="26"/>
  <c r="K37" i="26"/>
  <c r="J37" i="26"/>
  <c r="I37" i="26"/>
  <c r="K36" i="26"/>
  <c r="J36" i="26"/>
  <c r="I36" i="26"/>
  <c r="H34" i="26"/>
  <c r="K34" i="26" s="1"/>
  <c r="G34" i="26"/>
  <c r="F34" i="26"/>
  <c r="E34" i="26"/>
  <c r="D34" i="26"/>
  <c r="C34" i="26"/>
  <c r="K33" i="26"/>
  <c r="J33" i="26"/>
  <c r="I33" i="26"/>
  <c r="K32" i="26"/>
  <c r="J32" i="26"/>
  <c r="I32" i="26"/>
  <c r="K31" i="26"/>
  <c r="J31" i="26"/>
  <c r="I31" i="26"/>
  <c r="K30" i="26"/>
  <c r="J30" i="26"/>
  <c r="I30" i="26"/>
  <c r="K29" i="26"/>
  <c r="J29" i="26"/>
  <c r="I29" i="26"/>
  <c r="K28" i="26"/>
  <c r="J28" i="26"/>
  <c r="I28" i="26"/>
  <c r="K27" i="26"/>
  <c r="J27" i="26"/>
  <c r="I27" i="26"/>
  <c r="K26" i="26"/>
  <c r="J26" i="26"/>
  <c r="I26" i="26"/>
  <c r="K25" i="26"/>
  <c r="J25" i="26"/>
  <c r="I25" i="26"/>
  <c r="K24" i="26"/>
  <c r="J24" i="26"/>
  <c r="I24" i="26"/>
  <c r="K23" i="26"/>
  <c r="J23" i="26"/>
  <c r="I23" i="26"/>
  <c r="K22" i="26"/>
  <c r="J22" i="26"/>
  <c r="I22" i="26"/>
  <c r="H20" i="26"/>
  <c r="K20" i="26" s="1"/>
  <c r="G20" i="26"/>
  <c r="F20" i="26"/>
  <c r="E20" i="26"/>
  <c r="D20" i="26"/>
  <c r="C20" i="26"/>
  <c r="K19" i="26"/>
  <c r="J19" i="26"/>
  <c r="I19" i="26"/>
  <c r="K18" i="26"/>
  <c r="J18" i="26"/>
  <c r="I18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K13" i="26"/>
  <c r="J13" i="26"/>
  <c r="I13" i="26"/>
  <c r="K12" i="26"/>
  <c r="J12" i="26"/>
  <c r="I12" i="26"/>
  <c r="K11" i="26"/>
  <c r="J11" i="26"/>
  <c r="I11" i="26"/>
  <c r="K10" i="26"/>
  <c r="J10" i="26"/>
  <c r="I10" i="26"/>
  <c r="K9" i="26"/>
  <c r="J9" i="26"/>
  <c r="I9" i="26"/>
  <c r="K8" i="26"/>
  <c r="J8" i="26"/>
  <c r="I8" i="26"/>
  <c r="K6" i="26"/>
  <c r="J6" i="26"/>
  <c r="I6" i="26"/>
  <c r="B4" i="26"/>
  <c r="I161" i="22"/>
  <c r="L161" i="22" s="1"/>
  <c r="H161" i="22"/>
  <c r="G161" i="22"/>
  <c r="F161" i="22"/>
  <c r="E161" i="22"/>
  <c r="D161" i="22"/>
  <c r="C161" i="22"/>
  <c r="L160" i="22"/>
  <c r="K160" i="22"/>
  <c r="J160" i="22"/>
  <c r="L159" i="22"/>
  <c r="K159" i="22"/>
  <c r="J159" i="22"/>
  <c r="L158" i="22"/>
  <c r="K158" i="22"/>
  <c r="J158" i="22"/>
  <c r="L157" i="22"/>
  <c r="K157" i="22"/>
  <c r="J157" i="22"/>
  <c r="L156" i="22"/>
  <c r="K156" i="22"/>
  <c r="J156" i="22"/>
  <c r="L155" i="22"/>
  <c r="K155" i="22"/>
  <c r="J155" i="22"/>
  <c r="L154" i="22"/>
  <c r="K154" i="22"/>
  <c r="J154" i="22"/>
  <c r="L153" i="22"/>
  <c r="K153" i="22"/>
  <c r="J153" i="22"/>
  <c r="L152" i="22"/>
  <c r="K152" i="22"/>
  <c r="J152" i="22"/>
  <c r="L151" i="22"/>
  <c r="K151" i="22"/>
  <c r="J151" i="22"/>
  <c r="L150" i="22"/>
  <c r="K150" i="22"/>
  <c r="J150" i="22"/>
  <c r="L149" i="22"/>
  <c r="K149" i="22"/>
  <c r="J149" i="22"/>
  <c r="K147" i="22"/>
  <c r="I147" i="22"/>
  <c r="L147" i="22" s="1"/>
  <c r="H147" i="22"/>
  <c r="G147" i="22"/>
  <c r="F147" i="22"/>
  <c r="E147" i="22"/>
  <c r="D147" i="22"/>
  <c r="C147" i="22"/>
  <c r="L146" i="22"/>
  <c r="K146" i="22"/>
  <c r="J146" i="22"/>
  <c r="L145" i="22"/>
  <c r="K145" i="22"/>
  <c r="J145" i="22"/>
  <c r="L144" i="22"/>
  <c r="K144" i="22"/>
  <c r="J144" i="22"/>
  <c r="L143" i="22"/>
  <c r="K143" i="22"/>
  <c r="J143" i="22"/>
  <c r="L142" i="22"/>
  <c r="K142" i="22"/>
  <c r="J142" i="22"/>
  <c r="L141" i="22"/>
  <c r="K141" i="22"/>
  <c r="J141" i="22"/>
  <c r="L140" i="22"/>
  <c r="K140" i="22"/>
  <c r="J140" i="22"/>
  <c r="L139" i="22"/>
  <c r="K139" i="22"/>
  <c r="J139" i="22"/>
  <c r="L138" i="22"/>
  <c r="K138" i="22"/>
  <c r="J138" i="22"/>
  <c r="L137" i="22"/>
  <c r="K137" i="22"/>
  <c r="J137" i="22"/>
  <c r="L136" i="22"/>
  <c r="K136" i="22"/>
  <c r="J136" i="22"/>
  <c r="L135" i="22"/>
  <c r="K135" i="22"/>
  <c r="J135" i="22"/>
  <c r="K133" i="22"/>
  <c r="I133" i="22"/>
  <c r="J133" i="22" s="1"/>
  <c r="H133" i="22"/>
  <c r="G133" i="22"/>
  <c r="F133" i="22"/>
  <c r="E133" i="22"/>
  <c r="D133" i="22"/>
  <c r="C133" i="22"/>
  <c r="L132" i="22"/>
  <c r="K132" i="22"/>
  <c r="J132" i="22"/>
  <c r="L131" i="22"/>
  <c r="K131" i="22"/>
  <c r="J131" i="22"/>
  <c r="L130" i="22"/>
  <c r="K130" i="22"/>
  <c r="J130" i="22"/>
  <c r="L129" i="22"/>
  <c r="K129" i="22"/>
  <c r="J129" i="22"/>
  <c r="L128" i="22"/>
  <c r="K128" i="22"/>
  <c r="J128" i="22"/>
  <c r="L127" i="22"/>
  <c r="K127" i="22"/>
  <c r="J127" i="22"/>
  <c r="L126" i="22"/>
  <c r="K126" i="22"/>
  <c r="J126" i="22"/>
  <c r="L125" i="22"/>
  <c r="K125" i="22"/>
  <c r="J125" i="22"/>
  <c r="L124" i="22"/>
  <c r="K124" i="22"/>
  <c r="J124" i="22"/>
  <c r="L123" i="22"/>
  <c r="K123" i="22"/>
  <c r="J123" i="22"/>
  <c r="L122" i="22"/>
  <c r="K122" i="22"/>
  <c r="J122" i="22"/>
  <c r="L121" i="22"/>
  <c r="K121" i="22"/>
  <c r="J121" i="22"/>
  <c r="I119" i="22"/>
  <c r="L119" i="22" s="1"/>
  <c r="H119" i="22"/>
  <c r="G119" i="22"/>
  <c r="F119" i="22"/>
  <c r="E119" i="22"/>
  <c r="D119" i="22"/>
  <c r="C119" i="22"/>
  <c r="L118" i="22"/>
  <c r="K118" i="22"/>
  <c r="J118" i="22"/>
  <c r="L117" i="22"/>
  <c r="K117" i="22"/>
  <c r="J117" i="22"/>
  <c r="L116" i="22"/>
  <c r="K116" i="22"/>
  <c r="J116" i="22"/>
  <c r="L115" i="22"/>
  <c r="K115" i="22"/>
  <c r="J115" i="22"/>
  <c r="L114" i="22"/>
  <c r="K114" i="22"/>
  <c r="J114" i="22"/>
  <c r="L113" i="22"/>
  <c r="K113" i="22"/>
  <c r="J113" i="22"/>
  <c r="L112" i="22"/>
  <c r="K112" i="22"/>
  <c r="J112" i="22"/>
  <c r="L111" i="22"/>
  <c r="K111" i="22"/>
  <c r="J111" i="22"/>
  <c r="L110" i="22"/>
  <c r="K110" i="22"/>
  <c r="J110" i="22"/>
  <c r="L109" i="22"/>
  <c r="K109" i="22"/>
  <c r="J109" i="22"/>
  <c r="L108" i="22"/>
  <c r="K108" i="22"/>
  <c r="J108" i="22"/>
  <c r="L107" i="22"/>
  <c r="K107" i="22"/>
  <c r="J107" i="22"/>
  <c r="I105" i="22"/>
  <c r="H105" i="22"/>
  <c r="G105" i="22"/>
  <c r="F105" i="22"/>
  <c r="E105" i="22"/>
  <c r="D105" i="22"/>
  <c r="C105" i="22"/>
  <c r="L104" i="22"/>
  <c r="K104" i="22"/>
  <c r="J104" i="22"/>
  <c r="L103" i="22"/>
  <c r="K103" i="22"/>
  <c r="J103" i="22"/>
  <c r="L102" i="22"/>
  <c r="K102" i="22"/>
  <c r="J102" i="22"/>
  <c r="L101" i="22"/>
  <c r="K101" i="22"/>
  <c r="J101" i="22"/>
  <c r="L100" i="22"/>
  <c r="K100" i="22"/>
  <c r="J100" i="22"/>
  <c r="L99" i="22"/>
  <c r="K99" i="22"/>
  <c r="J99" i="22"/>
  <c r="L98" i="22"/>
  <c r="K98" i="22"/>
  <c r="J98" i="22"/>
  <c r="L97" i="22"/>
  <c r="K97" i="22"/>
  <c r="J97" i="22"/>
  <c r="L96" i="22"/>
  <c r="K96" i="22"/>
  <c r="J96" i="22"/>
  <c r="L95" i="22"/>
  <c r="K95" i="22"/>
  <c r="J95" i="22"/>
  <c r="L94" i="22"/>
  <c r="K94" i="22"/>
  <c r="J94" i="22"/>
  <c r="L93" i="22"/>
  <c r="K93" i="22"/>
  <c r="J93" i="22"/>
  <c r="L91" i="22"/>
  <c r="I91" i="22"/>
  <c r="H91" i="22"/>
  <c r="G91" i="22"/>
  <c r="F91" i="22"/>
  <c r="E91" i="22"/>
  <c r="D91" i="22"/>
  <c r="C91" i="22"/>
  <c r="L90" i="22"/>
  <c r="K90" i="22"/>
  <c r="J90" i="22"/>
  <c r="L89" i="22"/>
  <c r="K89" i="22"/>
  <c r="J89" i="22"/>
  <c r="L88" i="22"/>
  <c r="K88" i="22"/>
  <c r="J88" i="22"/>
  <c r="L87" i="22"/>
  <c r="K87" i="22"/>
  <c r="J87" i="22"/>
  <c r="L86" i="22"/>
  <c r="K86" i="22"/>
  <c r="J86" i="22"/>
  <c r="L85" i="22"/>
  <c r="K85" i="22"/>
  <c r="J85" i="22"/>
  <c r="L84" i="22"/>
  <c r="K84" i="22"/>
  <c r="J84" i="22"/>
  <c r="L83" i="22"/>
  <c r="K83" i="22"/>
  <c r="J83" i="22"/>
  <c r="L82" i="22"/>
  <c r="K82" i="22"/>
  <c r="J82" i="22"/>
  <c r="L81" i="22"/>
  <c r="K81" i="22"/>
  <c r="J81" i="22"/>
  <c r="L80" i="22"/>
  <c r="K80" i="22"/>
  <c r="J80" i="22"/>
  <c r="L79" i="22"/>
  <c r="K79" i="22"/>
  <c r="J79" i="22"/>
  <c r="L77" i="22"/>
  <c r="I77" i="22"/>
  <c r="K77" i="22" s="1"/>
  <c r="H77" i="22"/>
  <c r="G77" i="22"/>
  <c r="F77" i="22"/>
  <c r="E77" i="22"/>
  <c r="D77" i="22"/>
  <c r="C77" i="22"/>
  <c r="L76" i="22"/>
  <c r="K76" i="22"/>
  <c r="J76" i="22"/>
  <c r="L75" i="22"/>
  <c r="K75" i="22"/>
  <c r="J75" i="22"/>
  <c r="L74" i="22"/>
  <c r="K74" i="22"/>
  <c r="J74" i="22"/>
  <c r="L73" i="22"/>
  <c r="K73" i="22"/>
  <c r="J73" i="22"/>
  <c r="L72" i="22"/>
  <c r="K72" i="22"/>
  <c r="J72" i="22"/>
  <c r="L71" i="22"/>
  <c r="K71" i="22"/>
  <c r="J71" i="22"/>
  <c r="L70" i="22"/>
  <c r="K70" i="22"/>
  <c r="J70" i="22"/>
  <c r="L69" i="22"/>
  <c r="K69" i="22"/>
  <c r="J69" i="22"/>
  <c r="L68" i="22"/>
  <c r="K68" i="22"/>
  <c r="J68" i="22"/>
  <c r="L67" i="22"/>
  <c r="K67" i="22"/>
  <c r="J67" i="22"/>
  <c r="L66" i="22"/>
  <c r="K66" i="22"/>
  <c r="J66" i="22"/>
  <c r="L65" i="22"/>
  <c r="K65" i="22"/>
  <c r="J65" i="22"/>
  <c r="I63" i="22"/>
  <c r="L63" i="22" s="1"/>
  <c r="H63" i="22"/>
  <c r="G63" i="22"/>
  <c r="F63" i="22"/>
  <c r="E63" i="22"/>
  <c r="D63" i="22"/>
  <c r="C63" i="22"/>
  <c r="L62" i="22"/>
  <c r="K62" i="22"/>
  <c r="J62" i="22"/>
  <c r="L61" i="22"/>
  <c r="K61" i="22"/>
  <c r="J61" i="22"/>
  <c r="L60" i="22"/>
  <c r="K60" i="22"/>
  <c r="J60" i="22"/>
  <c r="L59" i="22"/>
  <c r="K59" i="22"/>
  <c r="J59" i="22"/>
  <c r="L58" i="22"/>
  <c r="K58" i="22"/>
  <c r="J58" i="22"/>
  <c r="L57" i="22"/>
  <c r="K57" i="22"/>
  <c r="J57" i="22"/>
  <c r="L56" i="22"/>
  <c r="K56" i="22"/>
  <c r="J56" i="22"/>
  <c r="L55" i="22"/>
  <c r="K55" i="22"/>
  <c r="J55" i="22"/>
  <c r="L54" i="22"/>
  <c r="K54" i="22"/>
  <c r="J54" i="22"/>
  <c r="L53" i="22"/>
  <c r="K53" i="22"/>
  <c r="J53" i="22"/>
  <c r="L52" i="22"/>
  <c r="K52" i="22"/>
  <c r="J52" i="22"/>
  <c r="L51" i="22"/>
  <c r="K51" i="22"/>
  <c r="J51" i="22"/>
  <c r="J49" i="22"/>
  <c r="I49" i="22"/>
  <c r="L49" i="22" s="1"/>
  <c r="H49" i="22"/>
  <c r="G49" i="22"/>
  <c r="F49" i="22"/>
  <c r="E49" i="22"/>
  <c r="D49" i="22"/>
  <c r="C49" i="22"/>
  <c r="L48" i="22"/>
  <c r="K48" i="22"/>
  <c r="J48" i="22"/>
  <c r="L47" i="22"/>
  <c r="K47" i="22"/>
  <c r="J47" i="22"/>
  <c r="L46" i="22"/>
  <c r="K46" i="22"/>
  <c r="J46" i="22"/>
  <c r="L45" i="22"/>
  <c r="K45" i="22"/>
  <c r="J45" i="22"/>
  <c r="L44" i="22"/>
  <c r="K44" i="22"/>
  <c r="J44" i="22"/>
  <c r="L43" i="22"/>
  <c r="K43" i="22"/>
  <c r="J43" i="22"/>
  <c r="L42" i="22"/>
  <c r="K42" i="22"/>
  <c r="J42" i="22"/>
  <c r="L41" i="22"/>
  <c r="K41" i="22"/>
  <c r="J41" i="22"/>
  <c r="L40" i="22"/>
  <c r="K40" i="22"/>
  <c r="J40" i="22"/>
  <c r="L39" i="22"/>
  <c r="K39" i="22"/>
  <c r="J39" i="22"/>
  <c r="L38" i="22"/>
  <c r="K38" i="22"/>
  <c r="J38" i="22"/>
  <c r="L37" i="22"/>
  <c r="K37" i="22"/>
  <c r="J37" i="22"/>
  <c r="I35" i="22"/>
  <c r="L35" i="22" s="1"/>
  <c r="H35" i="22"/>
  <c r="G35" i="22"/>
  <c r="F35" i="22"/>
  <c r="E35" i="22"/>
  <c r="D35" i="22"/>
  <c r="C35" i="22"/>
  <c r="L34" i="22"/>
  <c r="K34" i="22"/>
  <c r="J34" i="22"/>
  <c r="L33" i="22"/>
  <c r="K33" i="22"/>
  <c r="J33" i="22"/>
  <c r="L32" i="22"/>
  <c r="K32" i="22"/>
  <c r="J32" i="22"/>
  <c r="L31" i="22"/>
  <c r="K31" i="22"/>
  <c r="J31" i="22"/>
  <c r="L30" i="22"/>
  <c r="K30" i="22"/>
  <c r="J30" i="22"/>
  <c r="L29" i="22"/>
  <c r="K29" i="22"/>
  <c r="J29" i="22"/>
  <c r="L28" i="22"/>
  <c r="K28" i="22"/>
  <c r="J28" i="22"/>
  <c r="L27" i="22"/>
  <c r="K27" i="22"/>
  <c r="J27" i="22"/>
  <c r="L26" i="22"/>
  <c r="K26" i="22"/>
  <c r="J26" i="22"/>
  <c r="L25" i="22"/>
  <c r="K25" i="22"/>
  <c r="J25" i="22"/>
  <c r="L24" i="22"/>
  <c r="K24" i="22"/>
  <c r="J24" i="22"/>
  <c r="L23" i="22"/>
  <c r="K23" i="22"/>
  <c r="J23" i="22"/>
  <c r="U21" i="22"/>
  <c r="X21" i="22" s="1"/>
  <c r="T21" i="22"/>
  <c r="S21" i="22"/>
  <c r="R21" i="22"/>
  <c r="Q21" i="22"/>
  <c r="P21" i="22"/>
  <c r="I21" i="22"/>
  <c r="L21" i="22" s="1"/>
  <c r="H21" i="22"/>
  <c r="K21" i="22" s="1"/>
  <c r="G21" i="22"/>
  <c r="F21" i="22"/>
  <c r="E21" i="22"/>
  <c r="D21" i="22"/>
  <c r="C21" i="22"/>
  <c r="X20" i="22"/>
  <c r="W20" i="22"/>
  <c r="V20" i="22"/>
  <c r="L20" i="22"/>
  <c r="K20" i="22"/>
  <c r="J20" i="22"/>
  <c r="X19" i="22"/>
  <c r="W19" i="22"/>
  <c r="V19" i="22"/>
  <c r="L19" i="22"/>
  <c r="K19" i="22"/>
  <c r="J19" i="22"/>
  <c r="X18" i="22"/>
  <c r="W18" i="22"/>
  <c r="V18" i="22"/>
  <c r="L18" i="22"/>
  <c r="K18" i="22"/>
  <c r="J18" i="22"/>
  <c r="X17" i="22"/>
  <c r="W17" i="22"/>
  <c r="V17" i="22"/>
  <c r="L17" i="22"/>
  <c r="K17" i="22"/>
  <c r="J17" i="22"/>
  <c r="X16" i="22"/>
  <c r="W16" i="22"/>
  <c r="V16" i="22"/>
  <c r="L16" i="22"/>
  <c r="K16" i="22"/>
  <c r="J16" i="22"/>
  <c r="X15" i="22"/>
  <c r="W15" i="22"/>
  <c r="V15" i="22"/>
  <c r="L15" i="22"/>
  <c r="K15" i="22"/>
  <c r="J15" i="22"/>
  <c r="X14" i="22"/>
  <c r="W14" i="22"/>
  <c r="V14" i="22"/>
  <c r="L14" i="22"/>
  <c r="K14" i="22"/>
  <c r="J14" i="22"/>
  <c r="X13" i="22"/>
  <c r="W13" i="22"/>
  <c r="V13" i="22"/>
  <c r="L13" i="22"/>
  <c r="K13" i="22"/>
  <c r="J13" i="22"/>
  <c r="X12" i="22"/>
  <c r="W12" i="22"/>
  <c r="V12" i="22"/>
  <c r="L12" i="22"/>
  <c r="K12" i="22"/>
  <c r="J12" i="22"/>
  <c r="X11" i="22"/>
  <c r="W11" i="22"/>
  <c r="V11" i="22"/>
  <c r="L11" i="22"/>
  <c r="K11" i="22"/>
  <c r="J11" i="22"/>
  <c r="X10" i="22"/>
  <c r="W10" i="22"/>
  <c r="V10" i="22"/>
  <c r="L10" i="22"/>
  <c r="K10" i="22"/>
  <c r="J10" i="22"/>
  <c r="X9" i="22"/>
  <c r="W9" i="22"/>
  <c r="V9" i="22"/>
  <c r="L9" i="22"/>
  <c r="K9" i="22"/>
  <c r="J9" i="22"/>
  <c r="X7" i="22"/>
  <c r="W7" i="22"/>
  <c r="V7" i="22"/>
  <c r="L7" i="22"/>
  <c r="K7" i="22"/>
  <c r="J7" i="22"/>
  <c r="B4" i="22"/>
  <c r="I162" i="21"/>
  <c r="G162" i="21"/>
  <c r="H162" i="21" s="1"/>
  <c r="F162" i="21"/>
  <c r="E162" i="21"/>
  <c r="D162" i="21"/>
  <c r="C162" i="21"/>
  <c r="I161" i="21"/>
  <c r="H161" i="21"/>
  <c r="I160" i="21"/>
  <c r="H160" i="21"/>
  <c r="I159" i="21"/>
  <c r="H159" i="21"/>
  <c r="I158" i="21"/>
  <c r="H158" i="21"/>
  <c r="I157" i="21"/>
  <c r="H157" i="21"/>
  <c r="I156" i="21"/>
  <c r="H156" i="21"/>
  <c r="I155" i="21"/>
  <c r="H155" i="21"/>
  <c r="I154" i="21"/>
  <c r="H154" i="21"/>
  <c r="I153" i="21"/>
  <c r="H153" i="21"/>
  <c r="I152" i="21"/>
  <c r="H152" i="21"/>
  <c r="I151" i="21"/>
  <c r="H151" i="21"/>
  <c r="I150" i="21"/>
  <c r="H150" i="21"/>
  <c r="H148" i="21"/>
  <c r="G148" i="21"/>
  <c r="I148" i="21" s="1"/>
  <c r="F148" i="21"/>
  <c r="E148" i="21"/>
  <c r="D148" i="21"/>
  <c r="C148" i="21"/>
  <c r="I147" i="21"/>
  <c r="H147" i="21"/>
  <c r="I146" i="21"/>
  <c r="H146" i="21"/>
  <c r="I145" i="21"/>
  <c r="H145" i="21"/>
  <c r="I144" i="21"/>
  <c r="H144" i="21"/>
  <c r="I143" i="21"/>
  <c r="H143" i="21"/>
  <c r="I142" i="21"/>
  <c r="H142" i="21"/>
  <c r="I141" i="21"/>
  <c r="H141" i="21"/>
  <c r="I140" i="21"/>
  <c r="H140" i="21"/>
  <c r="I139" i="21"/>
  <c r="H139" i="21"/>
  <c r="I138" i="21"/>
  <c r="H138" i="21"/>
  <c r="I137" i="21"/>
  <c r="H137" i="21"/>
  <c r="I136" i="21"/>
  <c r="H136" i="21"/>
  <c r="G134" i="21"/>
  <c r="I134" i="21" s="1"/>
  <c r="F134" i="21"/>
  <c r="E134" i="21"/>
  <c r="D134" i="21"/>
  <c r="C134" i="21"/>
  <c r="I133" i="21"/>
  <c r="H133" i="21"/>
  <c r="I132" i="21"/>
  <c r="H132" i="21"/>
  <c r="I131" i="21"/>
  <c r="H131" i="21"/>
  <c r="I130" i="21"/>
  <c r="H130" i="21"/>
  <c r="I129" i="21"/>
  <c r="H129" i="21"/>
  <c r="I128" i="21"/>
  <c r="H128" i="21"/>
  <c r="I127" i="21"/>
  <c r="H127" i="21"/>
  <c r="I126" i="21"/>
  <c r="H126" i="21"/>
  <c r="I125" i="21"/>
  <c r="H125" i="21"/>
  <c r="I124" i="21"/>
  <c r="H124" i="21"/>
  <c r="I123" i="21"/>
  <c r="H123" i="21"/>
  <c r="I122" i="21"/>
  <c r="H122" i="21"/>
  <c r="G120" i="21"/>
  <c r="F120" i="21"/>
  <c r="E120" i="21"/>
  <c r="D120" i="21"/>
  <c r="C120" i="21"/>
  <c r="I119" i="21"/>
  <c r="H119" i="21"/>
  <c r="I118" i="21"/>
  <c r="H118" i="21"/>
  <c r="I117" i="21"/>
  <c r="H117" i="21"/>
  <c r="I116" i="21"/>
  <c r="H116" i="21"/>
  <c r="I115" i="21"/>
  <c r="H115" i="21"/>
  <c r="I114" i="21"/>
  <c r="H114" i="21"/>
  <c r="I113" i="21"/>
  <c r="H113" i="21"/>
  <c r="I112" i="21"/>
  <c r="H112" i="21"/>
  <c r="I111" i="21"/>
  <c r="H111" i="21"/>
  <c r="I110" i="21"/>
  <c r="H110" i="21"/>
  <c r="I109" i="21"/>
  <c r="H109" i="21"/>
  <c r="I108" i="21"/>
  <c r="H108" i="21"/>
  <c r="G106" i="21"/>
  <c r="I106" i="21" s="1"/>
  <c r="F106" i="21"/>
  <c r="E106" i="21"/>
  <c r="D106" i="21"/>
  <c r="C106" i="21"/>
  <c r="I105" i="21"/>
  <c r="H105" i="21"/>
  <c r="I104" i="21"/>
  <c r="H104" i="21"/>
  <c r="I103" i="21"/>
  <c r="H103" i="21"/>
  <c r="I102" i="21"/>
  <c r="H102" i="21"/>
  <c r="I101" i="21"/>
  <c r="H101" i="21"/>
  <c r="I100" i="21"/>
  <c r="H100" i="21"/>
  <c r="I99" i="21"/>
  <c r="H99" i="21"/>
  <c r="I98" i="21"/>
  <c r="H98" i="21"/>
  <c r="I97" i="21"/>
  <c r="H97" i="21"/>
  <c r="I96" i="21"/>
  <c r="H96" i="21"/>
  <c r="I95" i="21"/>
  <c r="H95" i="21"/>
  <c r="I94" i="21"/>
  <c r="H94" i="21"/>
  <c r="I92" i="21"/>
  <c r="G92" i="21"/>
  <c r="H92" i="21" s="1"/>
  <c r="F92" i="21"/>
  <c r="E92" i="21"/>
  <c r="D92" i="21"/>
  <c r="C92" i="21"/>
  <c r="I91" i="21"/>
  <c r="H91" i="21"/>
  <c r="I90" i="21"/>
  <c r="H90" i="21"/>
  <c r="I89" i="21"/>
  <c r="H89" i="21"/>
  <c r="I88" i="21"/>
  <c r="H88" i="21"/>
  <c r="I87" i="21"/>
  <c r="H87" i="21"/>
  <c r="I86" i="21"/>
  <c r="H86" i="21"/>
  <c r="I85" i="21"/>
  <c r="H85" i="21"/>
  <c r="I84" i="21"/>
  <c r="H84" i="21"/>
  <c r="I83" i="21"/>
  <c r="H83" i="21"/>
  <c r="I82" i="21"/>
  <c r="H82" i="21"/>
  <c r="I81" i="21"/>
  <c r="H81" i="21"/>
  <c r="I80" i="21"/>
  <c r="H80" i="21"/>
  <c r="G78" i="21"/>
  <c r="I78" i="21" s="1"/>
  <c r="F78" i="21"/>
  <c r="H78" i="21" s="1"/>
  <c r="E78" i="21"/>
  <c r="D78" i="21"/>
  <c r="C78" i="21"/>
  <c r="I77" i="21"/>
  <c r="H77" i="21"/>
  <c r="I76" i="21"/>
  <c r="H76" i="21"/>
  <c r="I75" i="21"/>
  <c r="H75" i="21"/>
  <c r="I74" i="21"/>
  <c r="H74" i="21"/>
  <c r="I73" i="21"/>
  <c r="H73" i="21"/>
  <c r="I72" i="21"/>
  <c r="H72" i="21"/>
  <c r="I71" i="21"/>
  <c r="H71" i="21"/>
  <c r="I70" i="21"/>
  <c r="H70" i="21"/>
  <c r="I69" i="21"/>
  <c r="H69" i="21"/>
  <c r="I68" i="21"/>
  <c r="H68" i="21"/>
  <c r="I67" i="21"/>
  <c r="H67" i="21"/>
  <c r="I66" i="21"/>
  <c r="H66" i="21"/>
  <c r="G64" i="21"/>
  <c r="I64" i="21" s="1"/>
  <c r="F64" i="21"/>
  <c r="E64" i="21"/>
  <c r="D64" i="21"/>
  <c r="C64" i="21"/>
  <c r="I63" i="21"/>
  <c r="H6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I52" i="21"/>
  <c r="H52" i="21"/>
  <c r="H50" i="21"/>
  <c r="G50" i="21"/>
  <c r="I50" i="21" s="1"/>
  <c r="F50" i="21"/>
  <c r="E50" i="21"/>
  <c r="D50" i="21"/>
  <c r="C50" i="21"/>
  <c r="I49" i="21"/>
  <c r="H49" i="21"/>
  <c r="I48" i="21"/>
  <c r="H48" i="21"/>
  <c r="I47" i="21"/>
  <c r="H47" i="21"/>
  <c r="I46" i="21"/>
  <c r="H46" i="21"/>
  <c r="I45" i="21"/>
  <c r="H45" i="21"/>
  <c r="I44" i="21"/>
  <c r="H44" i="21"/>
  <c r="I43" i="21"/>
  <c r="H43" i="21"/>
  <c r="I42" i="21"/>
  <c r="H42" i="21"/>
  <c r="I41" i="21"/>
  <c r="H41" i="21"/>
  <c r="I40" i="21"/>
  <c r="H40" i="21"/>
  <c r="I39" i="21"/>
  <c r="H39" i="21"/>
  <c r="I38" i="21"/>
  <c r="H38" i="21"/>
  <c r="G36" i="21"/>
  <c r="I36" i="21" s="1"/>
  <c r="F36" i="21"/>
  <c r="E36" i="21"/>
  <c r="D36" i="21"/>
  <c r="C36" i="21"/>
  <c r="I35" i="21"/>
  <c r="H35" i="21"/>
  <c r="I34" i="21"/>
  <c r="H34" i="21"/>
  <c r="I33" i="21"/>
  <c r="H33" i="21"/>
  <c r="I32" i="21"/>
  <c r="H32" i="21"/>
  <c r="I31" i="21"/>
  <c r="H31" i="21"/>
  <c r="I30" i="21"/>
  <c r="H30" i="21"/>
  <c r="I29" i="21"/>
  <c r="H29" i="21"/>
  <c r="I28" i="21"/>
  <c r="H28" i="21"/>
  <c r="I27" i="21"/>
  <c r="H27" i="21"/>
  <c r="I26" i="21"/>
  <c r="H26" i="21"/>
  <c r="I25" i="21"/>
  <c r="H25" i="21"/>
  <c r="I24" i="21"/>
  <c r="H24" i="21"/>
  <c r="P22" i="21"/>
  <c r="O22" i="21"/>
  <c r="N22" i="21"/>
  <c r="M22" i="21"/>
  <c r="L22" i="21"/>
  <c r="G22" i="21"/>
  <c r="I22" i="21" s="1"/>
  <c r="F22" i="21"/>
  <c r="E22" i="21"/>
  <c r="D22" i="21"/>
  <c r="C22" i="21"/>
  <c r="R21" i="21"/>
  <c r="Q21" i="21"/>
  <c r="I21" i="21"/>
  <c r="H21" i="21"/>
  <c r="R20" i="21"/>
  <c r="Q20" i="21"/>
  <c r="I20" i="21"/>
  <c r="H20" i="21"/>
  <c r="R19" i="21"/>
  <c r="Q19" i="21"/>
  <c r="I19" i="21"/>
  <c r="H19" i="21"/>
  <c r="R18" i="21"/>
  <c r="Q18" i="21"/>
  <c r="I18" i="21"/>
  <c r="H18" i="21"/>
  <c r="R17" i="21"/>
  <c r="Q17" i="21"/>
  <c r="I17" i="21"/>
  <c r="H17" i="21"/>
  <c r="R16" i="21"/>
  <c r="Q16" i="21"/>
  <c r="I16" i="21"/>
  <c r="H16" i="21"/>
  <c r="R15" i="21"/>
  <c r="Q15" i="21"/>
  <c r="I15" i="21"/>
  <c r="H15" i="21"/>
  <c r="R14" i="21"/>
  <c r="Q14" i="21"/>
  <c r="I14" i="21"/>
  <c r="H14" i="21"/>
  <c r="R13" i="21"/>
  <c r="Q13" i="21"/>
  <c r="I13" i="21"/>
  <c r="H13" i="21"/>
  <c r="R12" i="21"/>
  <c r="Q12" i="21"/>
  <c r="I12" i="21"/>
  <c r="H12" i="21"/>
  <c r="R11" i="21"/>
  <c r="Q11" i="21"/>
  <c r="I11" i="21"/>
  <c r="H11" i="21"/>
  <c r="R10" i="21"/>
  <c r="Q10" i="21"/>
  <c r="I10" i="21"/>
  <c r="H10" i="21"/>
  <c r="R8" i="21"/>
  <c r="Q8" i="21"/>
  <c r="I8" i="21"/>
  <c r="H8" i="21"/>
  <c r="B5" i="21"/>
  <c r="X161" i="19"/>
  <c r="W161" i="19"/>
  <c r="Y161" i="19" s="1"/>
  <c r="V161" i="19"/>
  <c r="U161" i="19"/>
  <c r="T161" i="19"/>
  <c r="S161" i="19"/>
  <c r="O161" i="19"/>
  <c r="R161" i="19" s="1"/>
  <c r="N161" i="19"/>
  <c r="M161" i="19"/>
  <c r="L161" i="19"/>
  <c r="K161" i="19"/>
  <c r="H161" i="19"/>
  <c r="G161" i="19"/>
  <c r="F161" i="19"/>
  <c r="E161" i="19"/>
  <c r="D161" i="19"/>
  <c r="C161" i="19"/>
  <c r="Y160" i="19"/>
  <c r="X160" i="19"/>
  <c r="Q160" i="19"/>
  <c r="P160" i="19"/>
  <c r="I160" i="19"/>
  <c r="H160" i="19"/>
  <c r="Y159" i="19"/>
  <c r="X159" i="19"/>
  <c r="Q159" i="19"/>
  <c r="P159" i="19"/>
  <c r="I159" i="19"/>
  <c r="H159" i="19"/>
  <c r="Y158" i="19"/>
  <c r="X158" i="19"/>
  <c r="Q158" i="19"/>
  <c r="P158" i="19"/>
  <c r="I158" i="19"/>
  <c r="H158" i="19"/>
  <c r="Y157" i="19"/>
  <c r="X157" i="19"/>
  <c r="Q157" i="19"/>
  <c r="P157" i="19"/>
  <c r="I157" i="19"/>
  <c r="H157" i="19"/>
  <c r="Y156" i="19"/>
  <c r="X156" i="19"/>
  <c r="Q156" i="19"/>
  <c r="P156" i="19"/>
  <c r="I156" i="19"/>
  <c r="H156" i="19"/>
  <c r="Y155" i="19"/>
  <c r="X155" i="19"/>
  <c r="R155" i="19"/>
  <c r="Q155" i="19"/>
  <c r="P155" i="19"/>
  <c r="I155" i="19"/>
  <c r="H155" i="19"/>
  <c r="Z154" i="19"/>
  <c r="Y154" i="19"/>
  <c r="X154" i="19"/>
  <c r="Q154" i="19"/>
  <c r="P154" i="19"/>
  <c r="I154" i="19"/>
  <c r="H154" i="19"/>
  <c r="Y153" i="19"/>
  <c r="X153" i="19"/>
  <c r="Q153" i="19"/>
  <c r="P153" i="19"/>
  <c r="I153" i="19"/>
  <c r="H153" i="19"/>
  <c r="Y152" i="19"/>
  <c r="X152" i="19"/>
  <c r="Q152" i="19"/>
  <c r="P152" i="19"/>
  <c r="I152" i="19"/>
  <c r="H152" i="19"/>
  <c r="Y151" i="19"/>
  <c r="X151" i="19"/>
  <c r="Q151" i="19"/>
  <c r="P151" i="19"/>
  <c r="I151" i="19"/>
  <c r="H151" i="19"/>
  <c r="Y150" i="19"/>
  <c r="X150" i="19"/>
  <c r="Q150" i="19"/>
  <c r="P150" i="19"/>
  <c r="I150" i="19"/>
  <c r="H150" i="19"/>
  <c r="W149" i="19"/>
  <c r="Y149" i="19" s="1"/>
  <c r="V149" i="19"/>
  <c r="U149" i="19"/>
  <c r="T149" i="19"/>
  <c r="S149" i="19"/>
  <c r="Q149" i="19"/>
  <c r="O149" i="19"/>
  <c r="R149" i="19" s="1"/>
  <c r="N149" i="19"/>
  <c r="M149" i="19"/>
  <c r="L149" i="19"/>
  <c r="K149" i="19"/>
  <c r="G149" i="19"/>
  <c r="F149" i="19"/>
  <c r="E149" i="19"/>
  <c r="D149" i="19"/>
  <c r="C149" i="19"/>
  <c r="W147" i="19"/>
  <c r="Y147" i="19" s="1"/>
  <c r="V147" i="19"/>
  <c r="U147" i="19"/>
  <c r="T147" i="19"/>
  <c r="S147" i="19"/>
  <c r="R147" i="19"/>
  <c r="O147" i="19"/>
  <c r="N147" i="19"/>
  <c r="M147" i="19"/>
  <c r="L147" i="19"/>
  <c r="K147" i="19"/>
  <c r="G147" i="19"/>
  <c r="F147" i="19"/>
  <c r="E147" i="19"/>
  <c r="D147" i="19"/>
  <c r="C147" i="19"/>
  <c r="Y146" i="19"/>
  <c r="X146" i="19"/>
  <c r="Q146" i="19"/>
  <c r="P146" i="19"/>
  <c r="I146" i="19"/>
  <c r="H146" i="19"/>
  <c r="Y145" i="19"/>
  <c r="X145" i="19"/>
  <c r="Q145" i="19"/>
  <c r="P145" i="19"/>
  <c r="I145" i="19"/>
  <c r="H145" i="19"/>
  <c r="Y144" i="19"/>
  <c r="X144" i="19"/>
  <c r="R144" i="19"/>
  <c r="Q144" i="19"/>
  <c r="P144" i="19"/>
  <c r="J144" i="19"/>
  <c r="I144" i="19"/>
  <c r="H144" i="19"/>
  <c r="Y143" i="19"/>
  <c r="X143" i="19"/>
  <c r="Q143" i="19"/>
  <c r="P143" i="19"/>
  <c r="I143" i="19"/>
  <c r="H143" i="19"/>
  <c r="Y142" i="19"/>
  <c r="X142" i="19"/>
  <c r="Q142" i="19"/>
  <c r="P142" i="19"/>
  <c r="I142" i="19"/>
  <c r="H142" i="19"/>
  <c r="Y141" i="19"/>
  <c r="X141" i="19"/>
  <c r="Q141" i="19"/>
  <c r="P141" i="19"/>
  <c r="I141" i="19"/>
  <c r="H141" i="19"/>
  <c r="Y140" i="19"/>
  <c r="X140" i="19"/>
  <c r="Q140" i="19"/>
  <c r="P140" i="19"/>
  <c r="I140" i="19"/>
  <c r="H140" i="19"/>
  <c r="Y139" i="19"/>
  <c r="X139" i="19"/>
  <c r="Q139" i="19"/>
  <c r="P139" i="19"/>
  <c r="I139" i="19"/>
  <c r="H139" i="19"/>
  <c r="Y138" i="19"/>
  <c r="X138" i="19"/>
  <c r="Q138" i="19"/>
  <c r="P138" i="19"/>
  <c r="I138" i="19"/>
  <c r="H138" i="19"/>
  <c r="Z137" i="19"/>
  <c r="Y137" i="19"/>
  <c r="X137" i="19"/>
  <c r="R137" i="19"/>
  <c r="Q137" i="19"/>
  <c r="P137" i="19"/>
  <c r="I137" i="19"/>
  <c r="H137" i="19"/>
  <c r="Y136" i="19"/>
  <c r="X136" i="19"/>
  <c r="Q136" i="19"/>
  <c r="P136" i="19"/>
  <c r="I136" i="19"/>
  <c r="H136" i="19"/>
  <c r="Y135" i="19"/>
  <c r="X135" i="19"/>
  <c r="W135" i="19"/>
  <c r="V135" i="19"/>
  <c r="U135" i="19"/>
  <c r="T135" i="19"/>
  <c r="S135" i="19"/>
  <c r="R135" i="19"/>
  <c r="O135" i="19"/>
  <c r="Q135" i="19" s="1"/>
  <c r="N135" i="19"/>
  <c r="M135" i="19"/>
  <c r="L135" i="19"/>
  <c r="K135" i="19"/>
  <c r="G135" i="19"/>
  <c r="I135" i="19" s="1"/>
  <c r="F135" i="19"/>
  <c r="E135" i="19"/>
  <c r="D135" i="19"/>
  <c r="C135" i="19"/>
  <c r="Y133" i="19"/>
  <c r="W133" i="19"/>
  <c r="V133" i="19"/>
  <c r="U133" i="19"/>
  <c r="T133" i="19"/>
  <c r="S133" i="19"/>
  <c r="O133" i="19"/>
  <c r="R133" i="19" s="1"/>
  <c r="N133" i="19"/>
  <c r="M133" i="19"/>
  <c r="L133" i="19"/>
  <c r="K133" i="19"/>
  <c r="H133" i="19"/>
  <c r="G133" i="19"/>
  <c r="F133" i="19"/>
  <c r="E133" i="19"/>
  <c r="D133" i="19"/>
  <c r="C133" i="19"/>
  <c r="Y132" i="19"/>
  <c r="X132" i="19"/>
  <c r="Q132" i="19"/>
  <c r="P132" i="19"/>
  <c r="I132" i="19"/>
  <c r="H132" i="19"/>
  <c r="Y131" i="19"/>
  <c r="X131" i="19"/>
  <c r="Q131" i="19"/>
  <c r="P131" i="19"/>
  <c r="I131" i="19"/>
  <c r="H131" i="19"/>
  <c r="Y130" i="19"/>
  <c r="X130" i="19"/>
  <c r="Q130" i="19"/>
  <c r="P130" i="19"/>
  <c r="I130" i="19"/>
  <c r="H130" i="19"/>
  <c r="Y129" i="19"/>
  <c r="X129" i="19"/>
  <c r="Q129" i="19"/>
  <c r="P129" i="19"/>
  <c r="I129" i="19"/>
  <c r="H129" i="19"/>
  <c r="Y128" i="19"/>
  <c r="X128" i="19"/>
  <c r="Q128" i="19"/>
  <c r="P128" i="19"/>
  <c r="I128" i="19"/>
  <c r="H128" i="19"/>
  <c r="Y127" i="19"/>
  <c r="X127" i="19"/>
  <c r="Q127" i="19"/>
  <c r="P127" i="19"/>
  <c r="I127" i="19"/>
  <c r="H127" i="19"/>
  <c r="Y126" i="19"/>
  <c r="X126" i="19"/>
  <c r="R126" i="19"/>
  <c r="Q126" i="19"/>
  <c r="P126" i="19"/>
  <c r="I126" i="19"/>
  <c r="H126" i="19"/>
  <c r="Y125" i="19"/>
  <c r="X125" i="19"/>
  <c r="Q125" i="19"/>
  <c r="P125" i="19"/>
  <c r="I125" i="19"/>
  <c r="H125" i="19"/>
  <c r="Y124" i="19"/>
  <c r="X124" i="19"/>
  <c r="Q124" i="19"/>
  <c r="P124" i="19"/>
  <c r="I124" i="19"/>
  <c r="H124" i="19"/>
  <c r="Y123" i="19"/>
  <c r="X123" i="19"/>
  <c r="Q123" i="19"/>
  <c r="P123" i="19"/>
  <c r="I123" i="19"/>
  <c r="H123" i="19"/>
  <c r="Y122" i="19"/>
  <c r="X122" i="19"/>
  <c r="Q122" i="19"/>
  <c r="P122" i="19"/>
  <c r="I122" i="19"/>
  <c r="H122" i="19"/>
  <c r="Y121" i="19"/>
  <c r="W121" i="19"/>
  <c r="X121" i="19" s="1"/>
  <c r="V121" i="19"/>
  <c r="U121" i="19"/>
  <c r="T121" i="19"/>
  <c r="S121" i="19"/>
  <c r="O121" i="19"/>
  <c r="R121" i="19" s="1"/>
  <c r="N121" i="19"/>
  <c r="M121" i="19"/>
  <c r="L121" i="19"/>
  <c r="K121" i="19"/>
  <c r="H121" i="19"/>
  <c r="G121" i="19"/>
  <c r="F121" i="19"/>
  <c r="E121" i="19"/>
  <c r="D121" i="19"/>
  <c r="C121" i="19"/>
  <c r="W119" i="19"/>
  <c r="Y119" i="19" s="1"/>
  <c r="V119" i="19"/>
  <c r="U119" i="19"/>
  <c r="T119" i="19"/>
  <c r="S119" i="19"/>
  <c r="O119" i="19"/>
  <c r="N119" i="19"/>
  <c r="M119" i="19"/>
  <c r="L119" i="19"/>
  <c r="K119" i="19"/>
  <c r="I119" i="19"/>
  <c r="G119" i="19"/>
  <c r="H119" i="19" s="1"/>
  <c r="F119" i="19"/>
  <c r="E119" i="19"/>
  <c r="D119" i="19"/>
  <c r="C119" i="19"/>
  <c r="Y118" i="19"/>
  <c r="X118" i="19"/>
  <c r="Q118" i="19"/>
  <c r="P118" i="19"/>
  <c r="I118" i="19"/>
  <c r="H118" i="19"/>
  <c r="Y117" i="19"/>
  <c r="X117" i="19"/>
  <c r="Q117" i="19"/>
  <c r="P117" i="19"/>
  <c r="I117" i="19"/>
  <c r="H117" i="19"/>
  <c r="Y116" i="19"/>
  <c r="X116" i="19"/>
  <c r="Q116" i="19"/>
  <c r="P116" i="19"/>
  <c r="I116" i="19"/>
  <c r="H116" i="19"/>
  <c r="Y115" i="19"/>
  <c r="X115" i="19"/>
  <c r="R115" i="19"/>
  <c r="Q115" i="19"/>
  <c r="P115" i="19"/>
  <c r="I115" i="19"/>
  <c r="H115" i="19"/>
  <c r="Y114" i="19"/>
  <c r="X114" i="19"/>
  <c r="Q114" i="19"/>
  <c r="P114" i="19"/>
  <c r="I114" i="19"/>
  <c r="H114" i="19"/>
  <c r="Y113" i="19"/>
  <c r="X113" i="19"/>
  <c r="Q113" i="19"/>
  <c r="P113" i="19"/>
  <c r="I113" i="19"/>
  <c r="H113" i="19"/>
  <c r="Y112" i="19"/>
  <c r="X112" i="19"/>
  <c r="Q112" i="19"/>
  <c r="P112" i="19"/>
  <c r="I112" i="19"/>
  <c r="H112" i="19"/>
  <c r="Y111" i="19"/>
  <c r="X111" i="19"/>
  <c r="Q111" i="19"/>
  <c r="P111" i="19"/>
  <c r="I111" i="19"/>
  <c r="H111" i="19"/>
  <c r="Y110" i="19"/>
  <c r="X110" i="19"/>
  <c r="Q110" i="19"/>
  <c r="P110" i="19"/>
  <c r="I110" i="19"/>
  <c r="H110" i="19"/>
  <c r="Y109" i="19"/>
  <c r="X109" i="19"/>
  <c r="Q109" i="19"/>
  <c r="P109" i="19"/>
  <c r="I109" i="19"/>
  <c r="H109" i="19"/>
  <c r="Z108" i="19"/>
  <c r="Y108" i="19"/>
  <c r="X108" i="19"/>
  <c r="R108" i="19"/>
  <c r="Q108" i="19"/>
  <c r="P108" i="19"/>
  <c r="I108" i="19"/>
  <c r="H108" i="19"/>
  <c r="W107" i="19"/>
  <c r="Y107" i="19" s="1"/>
  <c r="V107" i="19"/>
  <c r="U107" i="19"/>
  <c r="T107" i="19"/>
  <c r="S107" i="19"/>
  <c r="O107" i="19"/>
  <c r="N107" i="19"/>
  <c r="M107" i="19"/>
  <c r="L107" i="19"/>
  <c r="K107" i="19"/>
  <c r="G107" i="19"/>
  <c r="F107" i="19"/>
  <c r="E107" i="19"/>
  <c r="D107" i="19"/>
  <c r="C107" i="19"/>
  <c r="W105" i="19"/>
  <c r="V105" i="19"/>
  <c r="U105" i="19"/>
  <c r="Z105" i="19" s="1"/>
  <c r="T105" i="19"/>
  <c r="S105" i="19"/>
  <c r="P105" i="19"/>
  <c r="O105" i="19"/>
  <c r="R105" i="19" s="1"/>
  <c r="N105" i="19"/>
  <c r="M105" i="19"/>
  <c r="L105" i="19"/>
  <c r="K105" i="19"/>
  <c r="G105" i="19"/>
  <c r="F105" i="19"/>
  <c r="E105" i="19"/>
  <c r="D105" i="19"/>
  <c r="C105" i="19"/>
  <c r="Z104" i="19"/>
  <c r="Y104" i="19"/>
  <c r="X104" i="19"/>
  <c r="R104" i="19"/>
  <c r="Q104" i="19"/>
  <c r="P104" i="19"/>
  <c r="I104" i="19"/>
  <c r="H104" i="19"/>
  <c r="Y103" i="19"/>
  <c r="X103" i="19"/>
  <c r="Q103" i="19"/>
  <c r="P103" i="19"/>
  <c r="I103" i="19"/>
  <c r="H103" i="19"/>
  <c r="Y102" i="19"/>
  <c r="X102" i="19"/>
  <c r="Q102" i="19"/>
  <c r="P102" i="19"/>
  <c r="I102" i="19"/>
  <c r="H102" i="19"/>
  <c r="Y101" i="19"/>
  <c r="X101" i="19"/>
  <c r="Q101" i="19"/>
  <c r="P101" i="19"/>
  <c r="I101" i="19"/>
  <c r="H101" i="19"/>
  <c r="Y100" i="19"/>
  <c r="X100" i="19"/>
  <c r="Q100" i="19"/>
  <c r="P100" i="19"/>
  <c r="I100" i="19"/>
  <c r="H100" i="19"/>
  <c r="Y99" i="19"/>
  <c r="X99" i="19"/>
  <c r="Q99" i="19"/>
  <c r="P99" i="19"/>
  <c r="I99" i="19"/>
  <c r="H99" i="19"/>
  <c r="Y98" i="19"/>
  <c r="X98" i="19"/>
  <c r="Q98" i="19"/>
  <c r="P98" i="19"/>
  <c r="J98" i="19"/>
  <c r="I98" i="19"/>
  <c r="H98" i="19"/>
  <c r="Z97" i="19"/>
  <c r="Y97" i="19"/>
  <c r="X97" i="19"/>
  <c r="R97" i="19"/>
  <c r="Q97" i="19"/>
  <c r="P97" i="19"/>
  <c r="I97" i="19"/>
  <c r="H97" i="19"/>
  <c r="Y96" i="19"/>
  <c r="X96" i="19"/>
  <c r="Q96" i="19"/>
  <c r="P96" i="19"/>
  <c r="I96" i="19"/>
  <c r="H96" i="19"/>
  <c r="Y95" i="19"/>
  <c r="X95" i="19"/>
  <c r="Q95" i="19"/>
  <c r="P95" i="19"/>
  <c r="I95" i="19"/>
  <c r="H95" i="19"/>
  <c r="Y94" i="19"/>
  <c r="X94" i="19"/>
  <c r="Q94" i="19"/>
  <c r="P94" i="19"/>
  <c r="I94" i="19"/>
  <c r="H94" i="19"/>
  <c r="W93" i="19"/>
  <c r="V93" i="19"/>
  <c r="U93" i="19"/>
  <c r="Z93" i="19" s="1"/>
  <c r="T93" i="19"/>
  <c r="S93" i="19"/>
  <c r="Y93" i="19" s="1"/>
  <c r="O93" i="19"/>
  <c r="R93" i="19" s="1"/>
  <c r="N93" i="19"/>
  <c r="M93" i="19"/>
  <c r="L93" i="19"/>
  <c r="K93" i="19"/>
  <c r="G93" i="19"/>
  <c r="J93" i="19" s="1"/>
  <c r="F93" i="19"/>
  <c r="E93" i="19"/>
  <c r="D93" i="19"/>
  <c r="C93" i="19"/>
  <c r="W91" i="19"/>
  <c r="V91" i="19"/>
  <c r="U91" i="19"/>
  <c r="T91" i="19"/>
  <c r="S91" i="19"/>
  <c r="O91" i="19"/>
  <c r="R91" i="19" s="1"/>
  <c r="N91" i="19"/>
  <c r="M91" i="19"/>
  <c r="L91" i="19"/>
  <c r="K91" i="19"/>
  <c r="I91" i="19"/>
  <c r="G91" i="19"/>
  <c r="F91" i="19"/>
  <c r="E91" i="19"/>
  <c r="D91" i="19"/>
  <c r="C91" i="19"/>
  <c r="Y90" i="19"/>
  <c r="X90" i="19"/>
  <c r="Q90" i="19"/>
  <c r="P90" i="19"/>
  <c r="I90" i="19"/>
  <c r="H90" i="19"/>
  <c r="Y89" i="19"/>
  <c r="X89" i="19"/>
  <c r="Q89" i="19"/>
  <c r="P89" i="19"/>
  <c r="I89" i="19"/>
  <c r="H89" i="19"/>
  <c r="Y88" i="19"/>
  <c r="X88" i="19"/>
  <c r="Q88" i="19"/>
  <c r="P88" i="19"/>
  <c r="I88" i="19"/>
  <c r="H88" i="19"/>
  <c r="Y87" i="19"/>
  <c r="X87" i="19"/>
  <c r="Q87" i="19"/>
  <c r="P87" i="19"/>
  <c r="I87" i="19"/>
  <c r="H87" i="19"/>
  <c r="Y86" i="19"/>
  <c r="X86" i="19"/>
  <c r="R86" i="19"/>
  <c r="Q86" i="19"/>
  <c r="P86" i="19"/>
  <c r="I86" i="19"/>
  <c r="H86" i="19"/>
  <c r="Y85" i="19"/>
  <c r="X85" i="19"/>
  <c r="Q85" i="19"/>
  <c r="P85" i="19"/>
  <c r="I85" i="19"/>
  <c r="H85" i="19"/>
  <c r="Y84" i="19"/>
  <c r="X84" i="19"/>
  <c r="Q84" i="19"/>
  <c r="P84" i="19"/>
  <c r="I84" i="19"/>
  <c r="H84" i="19"/>
  <c r="Y83" i="19"/>
  <c r="X83" i="19"/>
  <c r="Q83" i="19"/>
  <c r="P83" i="19"/>
  <c r="I83" i="19"/>
  <c r="H83" i="19"/>
  <c r="Y82" i="19"/>
  <c r="X82" i="19"/>
  <c r="Q82" i="19"/>
  <c r="P82" i="19"/>
  <c r="I82" i="19"/>
  <c r="H82" i="19"/>
  <c r="Y81" i="19"/>
  <c r="X81" i="19"/>
  <c r="Q81" i="19"/>
  <c r="P81" i="19"/>
  <c r="I81" i="19"/>
  <c r="H81" i="19"/>
  <c r="Y80" i="19"/>
  <c r="X80" i="19"/>
  <c r="R80" i="19"/>
  <c r="Q80" i="19"/>
  <c r="P80" i="19"/>
  <c r="I80" i="19"/>
  <c r="H80" i="19"/>
  <c r="W79" i="19"/>
  <c r="Y79" i="19" s="1"/>
  <c r="V79" i="19"/>
  <c r="U79" i="19"/>
  <c r="T79" i="19"/>
  <c r="S79" i="19"/>
  <c r="O79" i="19"/>
  <c r="R79" i="19" s="1"/>
  <c r="N79" i="19"/>
  <c r="M79" i="19"/>
  <c r="L79" i="19"/>
  <c r="K79" i="19"/>
  <c r="I79" i="19"/>
  <c r="G79" i="19"/>
  <c r="F79" i="19"/>
  <c r="E79" i="19"/>
  <c r="D79" i="19"/>
  <c r="C79" i="19"/>
  <c r="W77" i="19"/>
  <c r="Y77" i="19" s="1"/>
  <c r="V77" i="19"/>
  <c r="U77" i="19"/>
  <c r="Z77" i="19" s="1"/>
  <c r="T77" i="19"/>
  <c r="S77" i="19"/>
  <c r="P77" i="19"/>
  <c r="O77" i="19"/>
  <c r="R77" i="19" s="1"/>
  <c r="N77" i="19"/>
  <c r="M77" i="19"/>
  <c r="L77" i="19"/>
  <c r="K77" i="19"/>
  <c r="G77" i="19"/>
  <c r="I77" i="19" s="1"/>
  <c r="F77" i="19"/>
  <c r="E77" i="19"/>
  <c r="D77" i="19"/>
  <c r="C77" i="19"/>
  <c r="Y76" i="19"/>
  <c r="X76" i="19"/>
  <c r="Q76" i="19"/>
  <c r="P76" i="19"/>
  <c r="I76" i="19"/>
  <c r="H76" i="19"/>
  <c r="Y75" i="19"/>
  <c r="X75" i="19"/>
  <c r="R75" i="19"/>
  <c r="Q75" i="19"/>
  <c r="P75" i="19"/>
  <c r="I75" i="19"/>
  <c r="H75" i="19"/>
  <c r="Y74" i="19"/>
  <c r="X74" i="19"/>
  <c r="Q74" i="19"/>
  <c r="P74" i="19"/>
  <c r="I74" i="19"/>
  <c r="H74" i="19"/>
  <c r="Y73" i="19"/>
  <c r="X73" i="19"/>
  <c r="Q73" i="19"/>
  <c r="P73" i="19"/>
  <c r="I73" i="19"/>
  <c r="H73" i="19"/>
  <c r="Y72" i="19"/>
  <c r="X72" i="19"/>
  <c r="Q72" i="19"/>
  <c r="P72" i="19"/>
  <c r="I72" i="19"/>
  <c r="H72" i="19"/>
  <c r="Y71" i="19"/>
  <c r="X71" i="19"/>
  <c r="Q71" i="19"/>
  <c r="P71" i="19"/>
  <c r="I71" i="19"/>
  <c r="H71" i="19"/>
  <c r="Y70" i="19"/>
  <c r="X70" i="19"/>
  <c r="Q70" i="19"/>
  <c r="P70" i="19"/>
  <c r="I70" i="19"/>
  <c r="H70" i="19"/>
  <c r="Y69" i="19"/>
  <c r="X69" i="19"/>
  <c r="R69" i="19"/>
  <c r="Q69" i="19"/>
  <c r="P69" i="19"/>
  <c r="I69" i="19"/>
  <c r="H69" i="19"/>
  <c r="Z68" i="19"/>
  <c r="Y68" i="19"/>
  <c r="X68" i="19"/>
  <c r="Q68" i="19"/>
  <c r="P68" i="19"/>
  <c r="I68" i="19"/>
  <c r="H68" i="19"/>
  <c r="Y67" i="19"/>
  <c r="X67" i="19"/>
  <c r="Q67" i="19"/>
  <c r="P67" i="19"/>
  <c r="I67" i="19"/>
  <c r="H67" i="19"/>
  <c r="Y66" i="19"/>
  <c r="X66" i="19"/>
  <c r="Q66" i="19"/>
  <c r="P66" i="19"/>
  <c r="I66" i="19"/>
  <c r="H66" i="19"/>
  <c r="W65" i="19"/>
  <c r="V65" i="19"/>
  <c r="U65" i="19"/>
  <c r="T65" i="19"/>
  <c r="S65" i="19"/>
  <c r="P65" i="19"/>
  <c r="O65" i="19"/>
  <c r="R65" i="19" s="1"/>
  <c r="N65" i="19"/>
  <c r="M65" i="19"/>
  <c r="L65" i="19"/>
  <c r="K65" i="19"/>
  <c r="G65" i="19"/>
  <c r="F65" i="19"/>
  <c r="E65" i="19"/>
  <c r="D65" i="19"/>
  <c r="C65" i="19"/>
  <c r="W63" i="19"/>
  <c r="V63" i="19"/>
  <c r="U63" i="19"/>
  <c r="Z63" i="19" s="1"/>
  <c r="T63" i="19"/>
  <c r="S63" i="19"/>
  <c r="Q63" i="19"/>
  <c r="O63" i="19"/>
  <c r="P63" i="19" s="1"/>
  <c r="N63" i="19"/>
  <c r="M63" i="19"/>
  <c r="L63" i="19"/>
  <c r="K63" i="19"/>
  <c r="G63" i="19"/>
  <c r="F63" i="19"/>
  <c r="E63" i="19"/>
  <c r="D63" i="19"/>
  <c r="C63" i="19"/>
  <c r="Y62" i="19"/>
  <c r="X62" i="19"/>
  <c r="Q62" i="19"/>
  <c r="P62" i="19"/>
  <c r="I62" i="19"/>
  <c r="H62" i="19"/>
  <c r="Y61" i="19"/>
  <c r="X61" i="19"/>
  <c r="Q61" i="19"/>
  <c r="P61" i="19"/>
  <c r="I61" i="19"/>
  <c r="H61" i="19"/>
  <c r="Y60" i="19"/>
  <c r="X60" i="19"/>
  <c r="Q60" i="19"/>
  <c r="P60" i="19"/>
  <c r="I60" i="19"/>
  <c r="H60" i="19"/>
  <c r="Y59" i="19"/>
  <c r="X59" i="19"/>
  <c r="Q59" i="19"/>
  <c r="P59" i="19"/>
  <c r="I59" i="19"/>
  <c r="H59" i="19"/>
  <c r="Y58" i="19"/>
  <c r="X58" i="19"/>
  <c r="R58" i="19"/>
  <c r="Q58" i="19"/>
  <c r="P58" i="19"/>
  <c r="J58" i="19"/>
  <c r="I58" i="19"/>
  <c r="H58" i="19"/>
  <c r="Z57" i="19"/>
  <c r="Y57" i="19"/>
  <c r="X57" i="19"/>
  <c r="Q57" i="19"/>
  <c r="P57" i="19"/>
  <c r="I57" i="19"/>
  <c r="H57" i="19"/>
  <c r="Y56" i="19"/>
  <c r="X56" i="19"/>
  <c r="Q56" i="19"/>
  <c r="P56" i="19"/>
  <c r="I56" i="19"/>
  <c r="H56" i="19"/>
  <c r="Y55" i="19"/>
  <c r="X55" i="19"/>
  <c r="Q55" i="19"/>
  <c r="P55" i="19"/>
  <c r="I55" i="19"/>
  <c r="H55" i="19"/>
  <c r="Y54" i="19"/>
  <c r="X54" i="19"/>
  <c r="Q54" i="19"/>
  <c r="P54" i="19"/>
  <c r="I54" i="19"/>
  <c r="H54" i="19"/>
  <c r="Y53" i="19"/>
  <c r="X53" i="19"/>
  <c r="Q53" i="19"/>
  <c r="P53" i="19"/>
  <c r="I53" i="19"/>
  <c r="H53" i="19"/>
  <c r="Y52" i="19"/>
  <c r="X52" i="19"/>
  <c r="Q52" i="19"/>
  <c r="P52" i="19"/>
  <c r="I52" i="19"/>
  <c r="H52" i="19"/>
  <c r="Z51" i="19"/>
  <c r="W51" i="19"/>
  <c r="V51" i="19"/>
  <c r="U51" i="19"/>
  <c r="T51" i="19"/>
  <c r="S51" i="19"/>
  <c r="O51" i="19"/>
  <c r="R51" i="19" s="1"/>
  <c r="N51" i="19"/>
  <c r="M51" i="19"/>
  <c r="L51" i="19"/>
  <c r="K51" i="19"/>
  <c r="G51" i="19"/>
  <c r="F51" i="19"/>
  <c r="E51" i="19"/>
  <c r="D51" i="19"/>
  <c r="C51" i="19"/>
  <c r="X49" i="19"/>
  <c r="W49" i="19"/>
  <c r="Y49" i="19" s="1"/>
  <c r="V49" i="19"/>
  <c r="U49" i="19"/>
  <c r="Z49" i="19" s="1"/>
  <c r="T49" i="19"/>
  <c r="S49" i="19"/>
  <c r="O49" i="19"/>
  <c r="R49" i="19" s="1"/>
  <c r="N49" i="19"/>
  <c r="M49" i="19"/>
  <c r="L49" i="19"/>
  <c r="K49" i="19"/>
  <c r="G49" i="19"/>
  <c r="F49" i="19"/>
  <c r="E49" i="19"/>
  <c r="D49" i="19"/>
  <c r="C49" i="19"/>
  <c r="Y48" i="19"/>
  <c r="X48" i="19"/>
  <c r="Q48" i="19"/>
  <c r="P48" i="19"/>
  <c r="I48" i="19"/>
  <c r="H48" i="19"/>
  <c r="Y47" i="19"/>
  <c r="X47" i="19"/>
  <c r="R47" i="19"/>
  <c r="Q47" i="19"/>
  <c r="P47" i="19"/>
  <c r="I47" i="19"/>
  <c r="H47" i="19"/>
  <c r="Y46" i="19"/>
  <c r="X46" i="19"/>
  <c r="Q46" i="19"/>
  <c r="P46" i="19"/>
  <c r="I46" i="19"/>
  <c r="H46" i="19"/>
  <c r="Y45" i="19"/>
  <c r="X45" i="19"/>
  <c r="Q45" i="19"/>
  <c r="P45" i="19"/>
  <c r="I45" i="19"/>
  <c r="H45" i="19"/>
  <c r="Y44" i="19"/>
  <c r="X44" i="19"/>
  <c r="Q44" i="19"/>
  <c r="P44" i="19"/>
  <c r="I44" i="19"/>
  <c r="H44" i="19"/>
  <c r="Y43" i="19"/>
  <c r="X43" i="19"/>
  <c r="Q43" i="19"/>
  <c r="P43" i="19"/>
  <c r="I43" i="19"/>
  <c r="H43" i="19"/>
  <c r="Y42" i="19"/>
  <c r="X42" i="19"/>
  <c r="Q42" i="19"/>
  <c r="P42" i="19"/>
  <c r="I42" i="19"/>
  <c r="H42" i="19"/>
  <c r="Y41" i="19"/>
  <c r="X41" i="19"/>
  <c r="Q41" i="19"/>
  <c r="P41" i="19"/>
  <c r="I41" i="19"/>
  <c r="H41" i="19"/>
  <c r="Z40" i="19"/>
  <c r="Y40" i="19"/>
  <c r="X40" i="19"/>
  <c r="R40" i="19"/>
  <c r="Q40" i="19"/>
  <c r="P40" i="19"/>
  <c r="I40" i="19"/>
  <c r="H40" i="19"/>
  <c r="Y39" i="19"/>
  <c r="X39" i="19"/>
  <c r="Q39" i="19"/>
  <c r="P39" i="19"/>
  <c r="I39" i="19"/>
  <c r="H39" i="19"/>
  <c r="Y38" i="19"/>
  <c r="X38" i="19"/>
  <c r="Q38" i="19"/>
  <c r="P38" i="19"/>
  <c r="I38" i="19"/>
  <c r="H38" i="19"/>
  <c r="W37" i="19"/>
  <c r="Y37" i="19" s="1"/>
  <c r="V37" i="19"/>
  <c r="U37" i="19"/>
  <c r="T37" i="19"/>
  <c r="S37" i="19"/>
  <c r="O37" i="19"/>
  <c r="R37" i="19" s="1"/>
  <c r="N37" i="19"/>
  <c r="M37" i="19"/>
  <c r="L37" i="19"/>
  <c r="K37" i="19"/>
  <c r="G37" i="19"/>
  <c r="F37" i="19"/>
  <c r="E37" i="19"/>
  <c r="D37" i="19"/>
  <c r="C37" i="19"/>
  <c r="W35" i="19"/>
  <c r="Y35" i="19" s="1"/>
  <c r="V35" i="19"/>
  <c r="U35" i="19"/>
  <c r="Z35" i="19" s="1"/>
  <c r="T35" i="19"/>
  <c r="S35" i="19"/>
  <c r="O35" i="19"/>
  <c r="R35" i="19" s="1"/>
  <c r="N35" i="19"/>
  <c r="M35" i="19"/>
  <c r="L35" i="19"/>
  <c r="K35" i="19"/>
  <c r="Q35" i="19" s="1"/>
  <c r="G35" i="19"/>
  <c r="F35" i="19"/>
  <c r="E35" i="19"/>
  <c r="D35" i="19"/>
  <c r="C35" i="19"/>
  <c r="Y34" i="19"/>
  <c r="X34" i="19"/>
  <c r="Q34" i="19"/>
  <c r="P34" i="19"/>
  <c r="I34" i="19"/>
  <c r="H34" i="19"/>
  <c r="Y33" i="19"/>
  <c r="X33" i="19"/>
  <c r="Q33" i="19"/>
  <c r="P33" i="19"/>
  <c r="I33" i="19"/>
  <c r="H33" i="19"/>
  <c r="Y32" i="19"/>
  <c r="X32" i="19"/>
  <c r="Q32" i="19"/>
  <c r="P32" i="19"/>
  <c r="I32" i="19"/>
  <c r="H32" i="19"/>
  <c r="Y31" i="19"/>
  <c r="X31" i="19"/>
  <c r="Q31" i="19"/>
  <c r="P31" i="19"/>
  <c r="I31" i="19"/>
  <c r="H31" i="19"/>
  <c r="Y30" i="19"/>
  <c r="X30" i="19"/>
  <c r="Q30" i="19"/>
  <c r="P30" i="19"/>
  <c r="I30" i="19"/>
  <c r="H30" i="19"/>
  <c r="Y29" i="19"/>
  <c r="X29" i="19"/>
  <c r="R29" i="19"/>
  <c r="Q29" i="19"/>
  <c r="P29" i="19"/>
  <c r="I29" i="19"/>
  <c r="H29" i="19"/>
  <c r="Y28" i="19"/>
  <c r="X28" i="19"/>
  <c r="Q28" i="19"/>
  <c r="P28" i="19"/>
  <c r="I28" i="19"/>
  <c r="H28" i="19"/>
  <c r="Y27" i="19"/>
  <c r="X27" i="19"/>
  <c r="Q27" i="19"/>
  <c r="P27" i="19"/>
  <c r="I27" i="19"/>
  <c r="H27" i="19"/>
  <c r="Y26" i="19"/>
  <c r="X26" i="19"/>
  <c r="Q26" i="19"/>
  <c r="P26" i="19"/>
  <c r="I26" i="19"/>
  <c r="H26" i="19"/>
  <c r="Y25" i="19"/>
  <c r="X25" i="19"/>
  <c r="Q25" i="19"/>
  <c r="P25" i="19"/>
  <c r="I25" i="19"/>
  <c r="H25" i="19"/>
  <c r="Y24" i="19"/>
  <c r="X24" i="19"/>
  <c r="Q24" i="19"/>
  <c r="P24" i="19"/>
  <c r="I24" i="19"/>
  <c r="H24" i="19"/>
  <c r="W23" i="19"/>
  <c r="Y23" i="19" s="1"/>
  <c r="V23" i="19"/>
  <c r="U23" i="19"/>
  <c r="T23" i="19"/>
  <c r="S23" i="19"/>
  <c r="Q23" i="19"/>
  <c r="O23" i="19"/>
  <c r="R23" i="19" s="1"/>
  <c r="N23" i="19"/>
  <c r="M23" i="19"/>
  <c r="L23" i="19"/>
  <c r="K23" i="19"/>
  <c r="G23" i="19"/>
  <c r="F23" i="19"/>
  <c r="E23" i="19"/>
  <c r="D23" i="19"/>
  <c r="C23" i="19"/>
  <c r="X21" i="19"/>
  <c r="W21" i="19"/>
  <c r="Y21" i="19" s="1"/>
  <c r="V21" i="19"/>
  <c r="U21" i="19"/>
  <c r="T21" i="19"/>
  <c r="S21" i="19"/>
  <c r="R21" i="19"/>
  <c r="O21" i="19"/>
  <c r="Q21" i="19" s="1"/>
  <c r="N21" i="19"/>
  <c r="M21" i="19"/>
  <c r="L21" i="19"/>
  <c r="K21" i="19"/>
  <c r="G21" i="19"/>
  <c r="F21" i="19"/>
  <c r="E21" i="19"/>
  <c r="D21" i="19"/>
  <c r="C21" i="19"/>
  <c r="Y20" i="19"/>
  <c r="X20" i="19"/>
  <c r="Q20" i="19"/>
  <c r="P20" i="19"/>
  <c r="I20" i="19"/>
  <c r="H20" i="19"/>
  <c r="Y19" i="19"/>
  <c r="X19" i="19"/>
  <c r="Q19" i="19"/>
  <c r="P19" i="19"/>
  <c r="I19" i="19"/>
  <c r="H19" i="19"/>
  <c r="Z18" i="19"/>
  <c r="Y18" i="19"/>
  <c r="X18" i="19"/>
  <c r="R18" i="19"/>
  <c r="Q18" i="19"/>
  <c r="P18" i="19"/>
  <c r="I18" i="19"/>
  <c r="H18" i="19"/>
  <c r="Y17" i="19"/>
  <c r="X17" i="19"/>
  <c r="Q17" i="19"/>
  <c r="P17" i="19"/>
  <c r="I17" i="19"/>
  <c r="H17" i="19"/>
  <c r="Y16" i="19"/>
  <c r="X16" i="19"/>
  <c r="Q16" i="19"/>
  <c r="P16" i="19"/>
  <c r="I16" i="19"/>
  <c r="H16" i="19"/>
  <c r="Y15" i="19"/>
  <c r="X15" i="19"/>
  <c r="Q15" i="19"/>
  <c r="P15" i="19"/>
  <c r="I15" i="19"/>
  <c r="H15" i="19"/>
  <c r="Y14" i="19"/>
  <c r="X14" i="19"/>
  <c r="Q14" i="19"/>
  <c r="P14" i="19"/>
  <c r="I14" i="19"/>
  <c r="H14" i="19"/>
  <c r="Y13" i="19"/>
  <c r="X13" i="19"/>
  <c r="Q13" i="19"/>
  <c r="P13" i="19"/>
  <c r="I13" i="19"/>
  <c r="H13" i="19"/>
  <c r="Y12" i="19"/>
  <c r="X12" i="19"/>
  <c r="Q12" i="19"/>
  <c r="P12" i="19"/>
  <c r="I12" i="19"/>
  <c r="H12" i="19"/>
  <c r="Z11" i="19"/>
  <c r="Y11" i="19"/>
  <c r="X11" i="19"/>
  <c r="R11" i="19"/>
  <c r="Q11" i="19"/>
  <c r="P11" i="19"/>
  <c r="I11" i="19"/>
  <c r="H11" i="19"/>
  <c r="Y10" i="19"/>
  <c r="X10" i="19"/>
  <c r="Q10" i="19"/>
  <c r="P10" i="19"/>
  <c r="I10" i="19"/>
  <c r="H10" i="19"/>
  <c r="X9" i="19"/>
  <c r="W9" i="19"/>
  <c r="Y9" i="19" s="1"/>
  <c r="V9" i="19"/>
  <c r="U9" i="19"/>
  <c r="T9" i="19"/>
  <c r="S9" i="19"/>
  <c r="O9" i="19"/>
  <c r="R152" i="19" s="1"/>
  <c r="N9" i="19"/>
  <c r="M9" i="19"/>
  <c r="L9" i="19"/>
  <c r="K9" i="19"/>
  <c r="G9" i="19"/>
  <c r="J104" i="19" s="1"/>
  <c r="F9" i="19"/>
  <c r="E9" i="19"/>
  <c r="D9" i="19"/>
  <c r="C9" i="19"/>
  <c r="Y7" i="19"/>
  <c r="V7" i="19"/>
  <c r="X7" i="19" s="1"/>
  <c r="U7" i="19"/>
  <c r="T7" i="19" s="1"/>
  <c r="S7" i="19" s="1"/>
  <c r="R7" i="19"/>
  <c r="N7" i="19"/>
  <c r="P7" i="19" s="1"/>
  <c r="J7" i="19"/>
  <c r="F7" i="19"/>
  <c r="H7" i="19" s="1"/>
  <c r="E7" i="19"/>
  <c r="D7" i="19" s="1"/>
  <c r="C7" i="19" s="1"/>
  <c r="I7" i="19" s="1"/>
  <c r="B4" i="19"/>
  <c r="W160" i="18"/>
  <c r="V160" i="18"/>
  <c r="U160" i="18"/>
  <c r="T160" i="18"/>
  <c r="S160" i="18"/>
  <c r="P160" i="18"/>
  <c r="R160" i="18" s="1"/>
  <c r="O160" i="18"/>
  <c r="N160" i="18"/>
  <c r="M160" i="18"/>
  <c r="L160" i="18"/>
  <c r="K160" i="18"/>
  <c r="I160" i="18"/>
  <c r="H160" i="18"/>
  <c r="G160" i="18"/>
  <c r="F160" i="18"/>
  <c r="E160" i="18"/>
  <c r="D160" i="18"/>
  <c r="C160" i="18"/>
  <c r="X159" i="18"/>
  <c r="Q159" i="18"/>
  <c r="I159" i="18"/>
  <c r="X158" i="18"/>
  <c r="Q158" i="18"/>
  <c r="J158" i="18"/>
  <c r="I158" i="18"/>
  <c r="X157" i="18"/>
  <c r="Q157" i="18"/>
  <c r="I157" i="18"/>
  <c r="X156" i="18"/>
  <c r="Q156" i="18"/>
  <c r="I156" i="18"/>
  <c r="X155" i="18"/>
  <c r="Q155" i="18"/>
  <c r="I155" i="18"/>
  <c r="X154" i="18"/>
  <c r="Q154" i="18"/>
  <c r="I154" i="18"/>
  <c r="X153" i="18"/>
  <c r="Q153" i="18"/>
  <c r="I153" i="18"/>
  <c r="X152" i="18"/>
  <c r="Q152" i="18"/>
  <c r="I152" i="18"/>
  <c r="X151" i="18"/>
  <c r="R151" i="18"/>
  <c r="Q151" i="18"/>
  <c r="I151" i="18"/>
  <c r="X150" i="18"/>
  <c r="Q150" i="18"/>
  <c r="I150" i="18"/>
  <c r="X149" i="18"/>
  <c r="Q149" i="18"/>
  <c r="I149" i="18"/>
  <c r="W148" i="18"/>
  <c r="V148" i="18"/>
  <c r="U148" i="18"/>
  <c r="T148" i="18"/>
  <c r="S148" i="18"/>
  <c r="R148" i="18"/>
  <c r="P148" i="18"/>
  <c r="Q148" i="18" s="1"/>
  <c r="O148" i="18"/>
  <c r="N148" i="18"/>
  <c r="M148" i="18"/>
  <c r="L148" i="18"/>
  <c r="K148" i="18"/>
  <c r="H148" i="18"/>
  <c r="G148" i="18"/>
  <c r="F148" i="18"/>
  <c r="E148" i="18"/>
  <c r="D148" i="18"/>
  <c r="C148" i="18"/>
  <c r="X146" i="18"/>
  <c r="W146" i="18"/>
  <c r="V146" i="18"/>
  <c r="U146" i="18"/>
  <c r="T146" i="18"/>
  <c r="S146" i="18"/>
  <c r="R146" i="18"/>
  <c r="P146" i="18"/>
  <c r="Q146" i="18" s="1"/>
  <c r="O146" i="18"/>
  <c r="N146" i="18"/>
  <c r="M146" i="18"/>
  <c r="L146" i="18"/>
  <c r="K146" i="18"/>
  <c r="H146" i="18"/>
  <c r="G146" i="18"/>
  <c r="F146" i="18"/>
  <c r="E146" i="18"/>
  <c r="D146" i="18"/>
  <c r="C146" i="18"/>
  <c r="X145" i="18"/>
  <c r="Q145" i="18"/>
  <c r="I145" i="18"/>
  <c r="X144" i="18"/>
  <c r="Q144" i="18"/>
  <c r="I144" i="18"/>
  <c r="X143" i="18"/>
  <c r="Q143" i="18"/>
  <c r="I143" i="18"/>
  <c r="X142" i="18"/>
  <c r="Q142" i="18"/>
  <c r="I142" i="18"/>
  <c r="X141" i="18"/>
  <c r="Q141" i="18"/>
  <c r="I141" i="18"/>
  <c r="X140" i="18"/>
  <c r="Q140" i="18"/>
  <c r="I140" i="18"/>
  <c r="X139" i="18"/>
  <c r="Q139" i="18"/>
  <c r="I139" i="18"/>
  <c r="X138" i="18"/>
  <c r="R138" i="18"/>
  <c r="Q138" i="18"/>
  <c r="I138" i="18"/>
  <c r="X137" i="18"/>
  <c r="Q137" i="18"/>
  <c r="I137" i="18"/>
  <c r="X136" i="18"/>
  <c r="Q136" i="18"/>
  <c r="I136" i="18"/>
  <c r="X135" i="18"/>
  <c r="Q135" i="18"/>
  <c r="I135" i="18"/>
  <c r="W134" i="18"/>
  <c r="V134" i="18"/>
  <c r="U134" i="18"/>
  <c r="T134" i="18"/>
  <c r="S134" i="18"/>
  <c r="P134" i="18"/>
  <c r="R134" i="18" s="1"/>
  <c r="O134" i="18"/>
  <c r="N134" i="18"/>
  <c r="M134" i="18"/>
  <c r="L134" i="18"/>
  <c r="K134" i="18"/>
  <c r="H134" i="18"/>
  <c r="G134" i="18"/>
  <c r="I134" i="18" s="1"/>
  <c r="F134" i="18"/>
  <c r="E134" i="18"/>
  <c r="D134" i="18"/>
  <c r="C134" i="18"/>
  <c r="W132" i="18"/>
  <c r="V132" i="18"/>
  <c r="U132" i="18"/>
  <c r="T132" i="18"/>
  <c r="S132" i="18"/>
  <c r="P132" i="18"/>
  <c r="O132" i="18"/>
  <c r="N132" i="18"/>
  <c r="M132" i="18"/>
  <c r="L132" i="18"/>
  <c r="K132" i="18"/>
  <c r="J132" i="18"/>
  <c r="H132" i="18"/>
  <c r="I132" i="18" s="1"/>
  <c r="G132" i="18"/>
  <c r="F132" i="18"/>
  <c r="E132" i="18"/>
  <c r="D132" i="18"/>
  <c r="C132" i="18"/>
  <c r="X131" i="18"/>
  <c r="Q131" i="18"/>
  <c r="I131" i="18"/>
  <c r="X130" i="18"/>
  <c r="Q130" i="18"/>
  <c r="I130" i="18"/>
  <c r="X129" i="18"/>
  <c r="Q129" i="18"/>
  <c r="I129" i="18"/>
  <c r="X128" i="18"/>
  <c r="Q128" i="18"/>
  <c r="I128" i="18"/>
  <c r="X127" i="18"/>
  <c r="R127" i="18"/>
  <c r="Q127" i="18"/>
  <c r="I127" i="18"/>
  <c r="X126" i="18"/>
  <c r="Q126" i="18"/>
  <c r="I126" i="18"/>
  <c r="X125" i="18"/>
  <c r="Q125" i="18"/>
  <c r="I125" i="18"/>
  <c r="X124" i="18"/>
  <c r="Q124" i="18"/>
  <c r="I124" i="18"/>
  <c r="X123" i="18"/>
  <c r="Q123" i="18"/>
  <c r="I123" i="18"/>
  <c r="X122" i="18"/>
  <c r="Q122" i="18"/>
  <c r="I122" i="18"/>
  <c r="X121" i="18"/>
  <c r="Q121" i="18"/>
  <c r="I121" i="18"/>
  <c r="W120" i="18"/>
  <c r="V120" i="18"/>
  <c r="X120" i="18" s="1"/>
  <c r="U120" i="18"/>
  <c r="T120" i="18"/>
  <c r="S120" i="18"/>
  <c r="P120" i="18"/>
  <c r="R120" i="18" s="1"/>
  <c r="O120" i="18"/>
  <c r="N120" i="18"/>
  <c r="M120" i="18"/>
  <c r="L120" i="18"/>
  <c r="K120" i="18"/>
  <c r="H120" i="18"/>
  <c r="G120" i="18"/>
  <c r="F120" i="18"/>
  <c r="E120" i="18"/>
  <c r="D120" i="18"/>
  <c r="C120" i="18"/>
  <c r="W118" i="18"/>
  <c r="V118" i="18"/>
  <c r="U118" i="18"/>
  <c r="T118" i="18"/>
  <c r="S118" i="18"/>
  <c r="P118" i="18"/>
  <c r="R118" i="18" s="1"/>
  <c r="O118" i="18"/>
  <c r="N118" i="18"/>
  <c r="M118" i="18"/>
  <c r="L118" i="18"/>
  <c r="K118" i="18"/>
  <c r="H118" i="18"/>
  <c r="G118" i="18"/>
  <c r="F118" i="18"/>
  <c r="E118" i="18"/>
  <c r="D118" i="18"/>
  <c r="C118" i="18"/>
  <c r="X117" i="18"/>
  <c r="Q117" i="18"/>
  <c r="I117" i="18"/>
  <c r="X116" i="18"/>
  <c r="Q116" i="18"/>
  <c r="I116" i="18"/>
  <c r="X115" i="18"/>
  <c r="R115" i="18"/>
  <c r="Q115" i="18"/>
  <c r="I115" i="18"/>
  <c r="X114" i="18"/>
  <c r="Q114" i="18"/>
  <c r="I114" i="18"/>
  <c r="X113" i="18"/>
  <c r="Q113" i="18"/>
  <c r="I113" i="18"/>
  <c r="X112" i="18"/>
  <c r="Q112" i="18"/>
  <c r="I112" i="18"/>
  <c r="X111" i="18"/>
  <c r="Q111" i="18"/>
  <c r="I111" i="18"/>
  <c r="X110" i="18"/>
  <c r="Q110" i="18"/>
  <c r="I110" i="18"/>
  <c r="X109" i="18"/>
  <c r="Q109" i="18"/>
  <c r="I109" i="18"/>
  <c r="X108" i="18"/>
  <c r="Q108" i="18"/>
  <c r="I108" i="18"/>
  <c r="X107" i="18"/>
  <c r="Q107" i="18"/>
  <c r="I107" i="18"/>
  <c r="X106" i="18"/>
  <c r="W106" i="18"/>
  <c r="V106" i="18"/>
  <c r="U106" i="18"/>
  <c r="T106" i="18"/>
  <c r="S106" i="18"/>
  <c r="Q106" i="18"/>
  <c r="P106" i="18"/>
  <c r="O106" i="18"/>
  <c r="N106" i="18"/>
  <c r="M106" i="18"/>
  <c r="L106" i="18"/>
  <c r="K106" i="18"/>
  <c r="H106" i="18"/>
  <c r="G106" i="18"/>
  <c r="F106" i="18"/>
  <c r="E106" i="18"/>
  <c r="D106" i="18"/>
  <c r="C106" i="18"/>
  <c r="W104" i="18"/>
  <c r="V104" i="18"/>
  <c r="U104" i="18"/>
  <c r="T104" i="18"/>
  <c r="S104" i="18"/>
  <c r="Q104" i="18"/>
  <c r="P104" i="18"/>
  <c r="O104" i="18"/>
  <c r="N104" i="18"/>
  <c r="M104" i="18"/>
  <c r="L104" i="18"/>
  <c r="K104" i="18"/>
  <c r="H104" i="18"/>
  <c r="G104" i="18"/>
  <c r="F104" i="18"/>
  <c r="E104" i="18"/>
  <c r="D104" i="18"/>
  <c r="C104" i="18"/>
  <c r="X103" i="18"/>
  <c r="R103" i="18"/>
  <c r="Q103" i="18"/>
  <c r="I103" i="18"/>
  <c r="X102" i="18"/>
  <c r="R102" i="18"/>
  <c r="Q102" i="18"/>
  <c r="I102" i="18"/>
  <c r="X101" i="18"/>
  <c r="Q101" i="18"/>
  <c r="I101" i="18"/>
  <c r="X100" i="18"/>
  <c r="Q100" i="18"/>
  <c r="I100" i="18"/>
  <c r="X99" i="18"/>
  <c r="Q99" i="18"/>
  <c r="I99" i="18"/>
  <c r="X98" i="18"/>
  <c r="Q98" i="18"/>
  <c r="I98" i="18"/>
  <c r="X97" i="18"/>
  <c r="Q97" i="18"/>
  <c r="I97" i="18"/>
  <c r="X96" i="18"/>
  <c r="Q96" i="18"/>
  <c r="I96" i="18"/>
  <c r="X95" i="18"/>
  <c r="Q95" i="18"/>
  <c r="I95" i="18"/>
  <c r="X94" i="18"/>
  <c r="Q94" i="18"/>
  <c r="I94" i="18"/>
  <c r="X93" i="18"/>
  <c r="R93" i="18"/>
  <c r="Q93" i="18"/>
  <c r="I93" i="18"/>
  <c r="W92" i="18"/>
  <c r="V92" i="18"/>
  <c r="U92" i="18"/>
  <c r="T92" i="18"/>
  <c r="S92" i="18"/>
  <c r="P92" i="18"/>
  <c r="R92" i="18" s="1"/>
  <c r="O92" i="18"/>
  <c r="N92" i="18"/>
  <c r="M92" i="18"/>
  <c r="L92" i="18"/>
  <c r="K92" i="18"/>
  <c r="I92" i="18"/>
  <c r="H92" i="18"/>
  <c r="G92" i="18"/>
  <c r="F92" i="18"/>
  <c r="E92" i="18"/>
  <c r="D92" i="18"/>
  <c r="C92" i="18"/>
  <c r="W90" i="18"/>
  <c r="V90" i="18"/>
  <c r="U90" i="18"/>
  <c r="T90" i="18"/>
  <c r="S90" i="18"/>
  <c r="P90" i="18"/>
  <c r="R90" i="18" s="1"/>
  <c r="O90" i="18"/>
  <c r="N90" i="18"/>
  <c r="M90" i="18"/>
  <c r="L90" i="18"/>
  <c r="K90" i="18"/>
  <c r="I90" i="18"/>
  <c r="H90" i="18"/>
  <c r="G90" i="18"/>
  <c r="F90" i="18"/>
  <c r="E90" i="18"/>
  <c r="D90" i="18"/>
  <c r="C90" i="18"/>
  <c r="X89" i="18"/>
  <c r="Q89" i="18"/>
  <c r="I89" i="18"/>
  <c r="X88" i="18"/>
  <c r="Q88" i="18"/>
  <c r="J88" i="18"/>
  <c r="I88" i="18"/>
  <c r="X87" i="18"/>
  <c r="Q87" i="18"/>
  <c r="I87" i="18"/>
  <c r="X86" i="18"/>
  <c r="Q86" i="18"/>
  <c r="I86" i="18"/>
  <c r="X85" i="18"/>
  <c r="Q85" i="18"/>
  <c r="I85" i="18"/>
  <c r="X84" i="18"/>
  <c r="Q84" i="18"/>
  <c r="I84" i="18"/>
  <c r="X83" i="18"/>
  <c r="Q83" i="18"/>
  <c r="I83" i="18"/>
  <c r="X82" i="18"/>
  <c r="Q82" i="18"/>
  <c r="I82" i="18"/>
  <c r="X81" i="18"/>
  <c r="R81" i="18"/>
  <c r="Q81" i="18"/>
  <c r="I81" i="18"/>
  <c r="X80" i="18"/>
  <c r="Q80" i="18"/>
  <c r="I80" i="18"/>
  <c r="X79" i="18"/>
  <c r="Q79" i="18"/>
  <c r="I79" i="18"/>
  <c r="W78" i="18"/>
  <c r="V78" i="18"/>
  <c r="U78" i="18"/>
  <c r="T78" i="18"/>
  <c r="S78" i="18"/>
  <c r="R78" i="18"/>
  <c r="P78" i="18"/>
  <c r="Q78" i="18" s="1"/>
  <c r="O78" i="18"/>
  <c r="N78" i="18"/>
  <c r="M78" i="18"/>
  <c r="L78" i="18"/>
  <c r="K78" i="18"/>
  <c r="H78" i="18"/>
  <c r="G78" i="18"/>
  <c r="F78" i="18"/>
  <c r="E78" i="18"/>
  <c r="D78" i="18"/>
  <c r="C78" i="18"/>
  <c r="X76" i="18"/>
  <c r="W76" i="18"/>
  <c r="V76" i="18"/>
  <c r="U76" i="18"/>
  <c r="T76" i="18"/>
  <c r="S76" i="18"/>
  <c r="R76" i="18"/>
  <c r="P76" i="18"/>
  <c r="Q76" i="18" s="1"/>
  <c r="O76" i="18"/>
  <c r="N76" i="18"/>
  <c r="M76" i="18"/>
  <c r="L76" i="18"/>
  <c r="K76" i="18"/>
  <c r="H76" i="18"/>
  <c r="G76" i="18"/>
  <c r="F76" i="18"/>
  <c r="E76" i="18"/>
  <c r="D76" i="18"/>
  <c r="C76" i="18"/>
  <c r="X75" i="18"/>
  <c r="Q75" i="18"/>
  <c r="I75" i="18"/>
  <c r="X74" i="18"/>
  <c r="Q74" i="18"/>
  <c r="I74" i="18"/>
  <c r="X73" i="18"/>
  <c r="Q73" i="18"/>
  <c r="I73" i="18"/>
  <c r="X72" i="18"/>
  <c r="Q72" i="18"/>
  <c r="I72" i="18"/>
  <c r="X71" i="18"/>
  <c r="Q71" i="18"/>
  <c r="I71" i="18"/>
  <c r="X70" i="18"/>
  <c r="Q70" i="18"/>
  <c r="I70" i="18"/>
  <c r="X69" i="18"/>
  <c r="Q69" i="18"/>
  <c r="I69" i="18"/>
  <c r="X68" i="18"/>
  <c r="R68" i="18"/>
  <c r="Q68" i="18"/>
  <c r="I68" i="18"/>
  <c r="X67" i="18"/>
  <c r="Q67" i="18"/>
  <c r="I67" i="18"/>
  <c r="X66" i="18"/>
  <c r="Q66" i="18"/>
  <c r="I66" i="18"/>
  <c r="X65" i="18"/>
  <c r="Q65" i="18"/>
  <c r="I65" i="18"/>
  <c r="X64" i="18"/>
  <c r="W64" i="18"/>
  <c r="V64" i="18"/>
  <c r="U64" i="18"/>
  <c r="T64" i="18"/>
  <c r="S64" i="18"/>
  <c r="P64" i="18"/>
  <c r="R64" i="18" s="1"/>
  <c r="O64" i="18"/>
  <c r="N64" i="18"/>
  <c r="M64" i="18"/>
  <c r="L64" i="18"/>
  <c r="K64" i="18"/>
  <c r="H64" i="18"/>
  <c r="J64" i="18" s="1"/>
  <c r="G64" i="18"/>
  <c r="F64" i="18"/>
  <c r="E64" i="18"/>
  <c r="D64" i="18"/>
  <c r="C64" i="18"/>
  <c r="W62" i="18"/>
  <c r="Y62" i="18" s="1"/>
  <c r="V62" i="18"/>
  <c r="U62" i="18"/>
  <c r="T62" i="18"/>
  <c r="S62" i="18"/>
  <c r="R62" i="18"/>
  <c r="P62" i="18"/>
  <c r="Q62" i="18" s="1"/>
  <c r="O62" i="18"/>
  <c r="N62" i="18"/>
  <c r="M62" i="18"/>
  <c r="L62" i="18"/>
  <c r="K62" i="18"/>
  <c r="H62" i="18"/>
  <c r="J62" i="18" s="1"/>
  <c r="G62" i="18"/>
  <c r="F62" i="18"/>
  <c r="E62" i="18"/>
  <c r="D62" i="18"/>
  <c r="C62" i="18"/>
  <c r="X61" i="18"/>
  <c r="R61" i="18"/>
  <c r="Q61" i="18"/>
  <c r="J61" i="18"/>
  <c r="I61" i="18"/>
  <c r="X60" i="18"/>
  <c r="R60" i="18"/>
  <c r="Q60" i="18"/>
  <c r="I60" i="18"/>
  <c r="X59" i="18"/>
  <c r="R59" i="18"/>
  <c r="Q59" i="18"/>
  <c r="I59" i="18"/>
  <c r="X58" i="18"/>
  <c r="R58" i="18"/>
  <c r="Q58" i="18"/>
  <c r="I58" i="18"/>
  <c r="X57" i="18"/>
  <c r="R57" i="18"/>
  <c r="Q57" i="18"/>
  <c r="I57" i="18"/>
  <c r="X56" i="18"/>
  <c r="Q56" i="18"/>
  <c r="I56" i="18"/>
  <c r="X55" i="18"/>
  <c r="Q55" i="18"/>
  <c r="I55" i="18"/>
  <c r="X54" i="18"/>
  <c r="R54" i="18"/>
  <c r="Q54" i="18"/>
  <c r="I54" i="18"/>
  <c r="X53" i="18"/>
  <c r="Q53" i="18"/>
  <c r="I53" i="18"/>
  <c r="X52" i="18"/>
  <c r="R52" i="18"/>
  <c r="Q52" i="18"/>
  <c r="I52" i="18"/>
  <c r="X51" i="18"/>
  <c r="R51" i="18"/>
  <c r="Q51" i="18"/>
  <c r="J51" i="18"/>
  <c r="I51" i="18"/>
  <c r="X50" i="18"/>
  <c r="W50" i="18"/>
  <c r="Y50" i="18" s="1"/>
  <c r="V50" i="18"/>
  <c r="U50" i="18"/>
  <c r="T50" i="18"/>
  <c r="S50" i="18"/>
  <c r="P50" i="18"/>
  <c r="R50" i="18" s="1"/>
  <c r="O50" i="18"/>
  <c r="Q50" i="18" s="1"/>
  <c r="N50" i="18"/>
  <c r="M50" i="18"/>
  <c r="L50" i="18"/>
  <c r="K50" i="18"/>
  <c r="H50" i="18"/>
  <c r="J50" i="18" s="1"/>
  <c r="G50" i="18"/>
  <c r="F50" i="18"/>
  <c r="E50" i="18"/>
  <c r="D50" i="18"/>
  <c r="C50" i="18"/>
  <c r="W48" i="18"/>
  <c r="Y48" i="18" s="1"/>
  <c r="V48" i="18"/>
  <c r="U48" i="18"/>
  <c r="T48" i="18"/>
  <c r="S48" i="18"/>
  <c r="R48" i="18"/>
  <c r="P48" i="18"/>
  <c r="Q48" i="18" s="1"/>
  <c r="O48" i="18"/>
  <c r="N48" i="18"/>
  <c r="M48" i="18"/>
  <c r="L48" i="18"/>
  <c r="K48" i="18"/>
  <c r="J48" i="18"/>
  <c r="H48" i="18"/>
  <c r="I48" i="18" s="1"/>
  <c r="G48" i="18"/>
  <c r="F48" i="18"/>
  <c r="E48" i="18"/>
  <c r="D48" i="18"/>
  <c r="C48" i="18"/>
  <c r="X47" i="18"/>
  <c r="R47" i="18"/>
  <c r="Q47" i="18"/>
  <c r="I47" i="18"/>
  <c r="X46" i="18"/>
  <c r="R46" i="18"/>
  <c r="Q46" i="18"/>
  <c r="I46" i="18"/>
  <c r="X45" i="18"/>
  <c r="R45" i="18"/>
  <c r="Q45" i="18"/>
  <c r="I45" i="18"/>
  <c r="X44" i="18"/>
  <c r="Q44" i="18"/>
  <c r="I44" i="18"/>
  <c r="X43" i="18"/>
  <c r="Q43" i="18"/>
  <c r="I43" i="18"/>
  <c r="X42" i="18"/>
  <c r="R42" i="18"/>
  <c r="Q42" i="18"/>
  <c r="I42" i="18"/>
  <c r="X41" i="18"/>
  <c r="Q41" i="18"/>
  <c r="I41" i="18"/>
  <c r="X40" i="18"/>
  <c r="R40" i="18"/>
  <c r="Q40" i="18"/>
  <c r="I40" i="18"/>
  <c r="X39" i="18"/>
  <c r="R39" i="18"/>
  <c r="Q39" i="18"/>
  <c r="J39" i="18"/>
  <c r="I39" i="18"/>
  <c r="X38" i="18"/>
  <c r="R38" i="18"/>
  <c r="Q38" i="18"/>
  <c r="I38" i="18"/>
  <c r="X37" i="18"/>
  <c r="R37" i="18"/>
  <c r="Q37" i="18"/>
  <c r="I37" i="18"/>
  <c r="X36" i="18"/>
  <c r="W36" i="18"/>
  <c r="Y36" i="18" s="1"/>
  <c r="V36" i="18"/>
  <c r="U36" i="18"/>
  <c r="T36" i="18"/>
  <c r="S36" i="18"/>
  <c r="P36" i="18"/>
  <c r="R36" i="18" s="1"/>
  <c r="O36" i="18"/>
  <c r="N36" i="18"/>
  <c r="M36" i="18"/>
  <c r="L36" i="18"/>
  <c r="K36" i="18"/>
  <c r="H36" i="18"/>
  <c r="J36" i="18" s="1"/>
  <c r="G36" i="18"/>
  <c r="F36" i="18"/>
  <c r="E36" i="18"/>
  <c r="D36" i="18"/>
  <c r="C36" i="18"/>
  <c r="W34" i="18"/>
  <c r="Y34" i="18" s="1"/>
  <c r="V34" i="18"/>
  <c r="U34" i="18"/>
  <c r="T34" i="18"/>
  <c r="S34" i="18"/>
  <c r="R34" i="18"/>
  <c r="P34" i="18"/>
  <c r="Q34" i="18" s="1"/>
  <c r="O34" i="18"/>
  <c r="N34" i="18"/>
  <c r="M34" i="18"/>
  <c r="L34" i="18"/>
  <c r="K34" i="18"/>
  <c r="H34" i="18"/>
  <c r="I34" i="18" s="1"/>
  <c r="G34" i="18"/>
  <c r="F34" i="18"/>
  <c r="E34" i="18"/>
  <c r="D34" i="18"/>
  <c r="C34" i="18"/>
  <c r="X33" i="18"/>
  <c r="R33" i="18"/>
  <c r="Q33" i="18"/>
  <c r="I33" i="18"/>
  <c r="X32" i="18"/>
  <c r="Q32" i="18"/>
  <c r="I32" i="18"/>
  <c r="X31" i="18"/>
  <c r="Q31" i="18"/>
  <c r="I31" i="18"/>
  <c r="X30" i="18"/>
  <c r="R30" i="18"/>
  <c r="Q30" i="18"/>
  <c r="I30" i="18"/>
  <c r="X29" i="18"/>
  <c r="Q29" i="18"/>
  <c r="I29" i="18"/>
  <c r="X28" i="18"/>
  <c r="R28" i="18"/>
  <c r="Q28" i="18"/>
  <c r="I28" i="18"/>
  <c r="X27" i="18"/>
  <c r="R27" i="18"/>
  <c r="Q27" i="18"/>
  <c r="J27" i="18"/>
  <c r="I27" i="18"/>
  <c r="X26" i="18"/>
  <c r="R26" i="18"/>
  <c r="Q26" i="18"/>
  <c r="I26" i="18"/>
  <c r="X25" i="18"/>
  <c r="R25" i="18"/>
  <c r="Q25" i="18"/>
  <c r="I25" i="18"/>
  <c r="X24" i="18"/>
  <c r="R24" i="18"/>
  <c r="Q24" i="18"/>
  <c r="I24" i="18"/>
  <c r="X23" i="18"/>
  <c r="R23" i="18"/>
  <c r="Q23" i="18"/>
  <c r="I23" i="18"/>
  <c r="W22" i="18"/>
  <c r="V22" i="18"/>
  <c r="X22" i="18" s="1"/>
  <c r="U22" i="18"/>
  <c r="T22" i="18"/>
  <c r="S22" i="18"/>
  <c r="P22" i="18"/>
  <c r="R22" i="18" s="1"/>
  <c r="O22" i="18"/>
  <c r="N22" i="18"/>
  <c r="M22" i="18"/>
  <c r="L22" i="18"/>
  <c r="K22" i="18"/>
  <c r="H22" i="18"/>
  <c r="J22" i="18" s="1"/>
  <c r="G22" i="18"/>
  <c r="F22" i="18"/>
  <c r="E22" i="18"/>
  <c r="D22" i="18"/>
  <c r="C22" i="18"/>
  <c r="X20" i="18"/>
  <c r="W20" i="18"/>
  <c r="Y20" i="18" s="1"/>
  <c r="V20" i="18"/>
  <c r="U20" i="18"/>
  <c r="T20" i="18"/>
  <c r="S20" i="18"/>
  <c r="P20" i="18"/>
  <c r="R20" i="18" s="1"/>
  <c r="O20" i="18"/>
  <c r="N20" i="18"/>
  <c r="M20" i="18"/>
  <c r="L20" i="18"/>
  <c r="K20" i="18"/>
  <c r="H20" i="18"/>
  <c r="I20" i="18" s="1"/>
  <c r="G20" i="18"/>
  <c r="F20" i="18"/>
  <c r="E20" i="18"/>
  <c r="D20" i="18"/>
  <c r="C20" i="18"/>
  <c r="X19" i="18"/>
  <c r="Q19" i="18"/>
  <c r="I19" i="18"/>
  <c r="X18" i="18"/>
  <c r="R18" i="18"/>
  <c r="Q18" i="18"/>
  <c r="I18" i="18"/>
  <c r="X17" i="18"/>
  <c r="Q17" i="18"/>
  <c r="I17" i="18"/>
  <c r="X16" i="18"/>
  <c r="R16" i="18"/>
  <c r="Q16" i="18"/>
  <c r="I16" i="18"/>
  <c r="X15" i="18"/>
  <c r="R15" i="18"/>
  <c r="Q15" i="18"/>
  <c r="J15" i="18"/>
  <c r="I15" i="18"/>
  <c r="X14" i="18"/>
  <c r="R14" i="18"/>
  <c r="Q14" i="18"/>
  <c r="I14" i="18"/>
  <c r="X13" i="18"/>
  <c r="R13" i="18"/>
  <c r="Q13" i="18"/>
  <c r="I13" i="18"/>
  <c r="X12" i="18"/>
  <c r="R12" i="18"/>
  <c r="Q12" i="18"/>
  <c r="I12" i="18"/>
  <c r="X11" i="18"/>
  <c r="R11" i="18"/>
  <c r="Q11" i="18"/>
  <c r="I11" i="18"/>
  <c r="X10" i="18"/>
  <c r="Q10" i="18"/>
  <c r="I10" i="18"/>
  <c r="X9" i="18"/>
  <c r="Q9" i="18"/>
  <c r="I9" i="18"/>
  <c r="W8" i="18"/>
  <c r="Y141" i="18" s="1"/>
  <c r="V8" i="18"/>
  <c r="U8" i="18"/>
  <c r="T8" i="18"/>
  <c r="S8" i="18"/>
  <c r="P8" i="18"/>
  <c r="R150" i="18" s="1"/>
  <c r="O8" i="18"/>
  <c r="Q8" i="18" s="1"/>
  <c r="N8" i="18"/>
  <c r="M8" i="18"/>
  <c r="L8" i="18"/>
  <c r="K8" i="18"/>
  <c r="H8" i="18"/>
  <c r="J99" i="18" s="1"/>
  <c r="G8" i="18"/>
  <c r="F8" i="18"/>
  <c r="E8" i="18"/>
  <c r="D8" i="18"/>
  <c r="C8" i="18"/>
  <c r="Y6" i="18"/>
  <c r="X6" i="18"/>
  <c r="R6" i="18"/>
  <c r="Q6" i="18"/>
  <c r="J6" i="18"/>
  <c r="I6" i="18"/>
  <c r="B3" i="18"/>
  <c r="H161" i="17"/>
  <c r="K161" i="17" s="1"/>
  <c r="G161" i="17"/>
  <c r="F161" i="17"/>
  <c r="E161" i="17"/>
  <c r="D161" i="17"/>
  <c r="C161" i="17"/>
  <c r="K160" i="17"/>
  <c r="J160" i="17"/>
  <c r="I160" i="17"/>
  <c r="K159" i="17"/>
  <c r="J159" i="17"/>
  <c r="I159" i="17"/>
  <c r="K158" i="17"/>
  <c r="J158" i="17"/>
  <c r="I158" i="17"/>
  <c r="J157" i="17"/>
  <c r="I157" i="17"/>
  <c r="J156" i="17"/>
  <c r="I156" i="17"/>
  <c r="K155" i="17"/>
  <c r="J155" i="17"/>
  <c r="I155" i="17"/>
  <c r="K154" i="17"/>
  <c r="J154" i="17"/>
  <c r="I154" i="17"/>
  <c r="K153" i="17"/>
  <c r="J153" i="17"/>
  <c r="I153" i="17"/>
  <c r="J152" i="17"/>
  <c r="I152" i="17"/>
  <c r="K151" i="17"/>
  <c r="J151" i="17"/>
  <c r="I151" i="17"/>
  <c r="J150" i="17"/>
  <c r="I150" i="17"/>
  <c r="K149" i="17"/>
  <c r="J149" i="17"/>
  <c r="I149" i="17"/>
  <c r="H149" i="17"/>
  <c r="G149" i="17"/>
  <c r="F149" i="17"/>
  <c r="E149" i="17"/>
  <c r="D149" i="17"/>
  <c r="C149" i="17"/>
  <c r="J147" i="17"/>
  <c r="H147" i="17"/>
  <c r="I147" i="17" s="1"/>
  <c r="G147" i="17"/>
  <c r="F147" i="17"/>
  <c r="E147" i="17"/>
  <c r="D147" i="17"/>
  <c r="C147" i="17"/>
  <c r="J146" i="17"/>
  <c r="I146" i="17"/>
  <c r="K145" i="17"/>
  <c r="J145" i="17"/>
  <c r="I145" i="17"/>
  <c r="J144" i="17"/>
  <c r="I144" i="17"/>
  <c r="K143" i="17"/>
  <c r="J143" i="17"/>
  <c r="I143" i="17"/>
  <c r="K142" i="17"/>
  <c r="J142" i="17"/>
  <c r="I142" i="17"/>
  <c r="K141" i="17"/>
  <c r="J141" i="17"/>
  <c r="I141" i="17"/>
  <c r="J140" i="17"/>
  <c r="I140" i="17"/>
  <c r="J139" i="17"/>
  <c r="I139" i="17"/>
  <c r="K138" i="17"/>
  <c r="J138" i="17"/>
  <c r="I138" i="17"/>
  <c r="K137" i="17"/>
  <c r="J137" i="17"/>
  <c r="I137" i="17"/>
  <c r="K136" i="17"/>
  <c r="J136" i="17"/>
  <c r="I136" i="17"/>
  <c r="J135" i="17"/>
  <c r="I135" i="17"/>
  <c r="H135" i="17"/>
  <c r="K135" i="17" s="1"/>
  <c r="G135" i="17"/>
  <c r="F135" i="17"/>
  <c r="E135" i="17"/>
  <c r="D135" i="17"/>
  <c r="C135" i="17"/>
  <c r="K133" i="17"/>
  <c r="J133" i="17"/>
  <c r="I133" i="17"/>
  <c r="H133" i="17"/>
  <c r="G133" i="17"/>
  <c r="F133" i="17"/>
  <c r="E133" i="17"/>
  <c r="D133" i="17"/>
  <c r="C133" i="17"/>
  <c r="K132" i="17"/>
  <c r="J132" i="17"/>
  <c r="I132" i="17"/>
  <c r="K131" i="17"/>
  <c r="J131" i="17"/>
  <c r="I131" i="17"/>
  <c r="J130" i="17"/>
  <c r="I130" i="17"/>
  <c r="J129" i="17"/>
  <c r="I129" i="17"/>
  <c r="K128" i="17"/>
  <c r="J128" i="17"/>
  <c r="I128" i="17"/>
  <c r="J127" i="17"/>
  <c r="I127" i="17"/>
  <c r="K126" i="17"/>
  <c r="J126" i="17"/>
  <c r="I126" i="17"/>
  <c r="K125" i="17"/>
  <c r="J125" i="17"/>
  <c r="I125" i="17"/>
  <c r="K124" i="17"/>
  <c r="J124" i="17"/>
  <c r="I124" i="17"/>
  <c r="J123" i="17"/>
  <c r="I123" i="17"/>
  <c r="J122" i="17"/>
  <c r="I122" i="17"/>
  <c r="K121" i="17"/>
  <c r="H121" i="17"/>
  <c r="J121" i="17" s="1"/>
  <c r="G121" i="17"/>
  <c r="F121" i="17"/>
  <c r="E121" i="17"/>
  <c r="D121" i="17"/>
  <c r="C121" i="17"/>
  <c r="J119" i="17"/>
  <c r="I119" i="17"/>
  <c r="H119" i="17"/>
  <c r="K119" i="17" s="1"/>
  <c r="G119" i="17"/>
  <c r="F119" i="17"/>
  <c r="E119" i="17"/>
  <c r="D119" i="17"/>
  <c r="C119" i="17"/>
  <c r="K118" i="17"/>
  <c r="J118" i="17"/>
  <c r="I118" i="17"/>
  <c r="J117" i="17"/>
  <c r="I117" i="17"/>
  <c r="K116" i="17"/>
  <c r="J116" i="17"/>
  <c r="I116" i="17"/>
  <c r="K115" i="17"/>
  <c r="J115" i="17"/>
  <c r="I115" i="17"/>
  <c r="K114" i="17"/>
  <c r="J114" i="17"/>
  <c r="I114" i="17"/>
  <c r="J113" i="17"/>
  <c r="I113" i="17"/>
  <c r="J112" i="17"/>
  <c r="I112" i="17"/>
  <c r="K111" i="17"/>
  <c r="J111" i="17"/>
  <c r="I111" i="17"/>
  <c r="J110" i="17"/>
  <c r="I110" i="17"/>
  <c r="K109" i="17"/>
  <c r="J109" i="17"/>
  <c r="I109" i="17"/>
  <c r="K108" i="17"/>
  <c r="J108" i="17"/>
  <c r="I108" i="17"/>
  <c r="K107" i="17"/>
  <c r="J107" i="17"/>
  <c r="H107" i="17"/>
  <c r="I107" i="17" s="1"/>
  <c r="G107" i="17"/>
  <c r="F107" i="17"/>
  <c r="E107" i="17"/>
  <c r="D107" i="17"/>
  <c r="C107" i="17"/>
  <c r="K105" i="17"/>
  <c r="H105" i="17"/>
  <c r="J105" i="17" s="1"/>
  <c r="G105" i="17"/>
  <c r="F105" i="17"/>
  <c r="E105" i="17"/>
  <c r="D105" i="17"/>
  <c r="C105" i="17"/>
  <c r="J104" i="17"/>
  <c r="I104" i="17"/>
  <c r="K103" i="17"/>
  <c r="J103" i="17"/>
  <c r="I103" i="17"/>
  <c r="J102" i="17"/>
  <c r="I102" i="17"/>
  <c r="K101" i="17"/>
  <c r="J101" i="17"/>
  <c r="I101" i="17"/>
  <c r="J100" i="17"/>
  <c r="I100" i="17"/>
  <c r="K99" i="17"/>
  <c r="J99" i="17"/>
  <c r="I99" i="17"/>
  <c r="K98" i="17"/>
  <c r="J98" i="17"/>
  <c r="I98" i="17"/>
  <c r="K97" i="17"/>
  <c r="J97" i="17"/>
  <c r="I97" i="17"/>
  <c r="J96" i="17"/>
  <c r="I96" i="17"/>
  <c r="J95" i="17"/>
  <c r="I95" i="17"/>
  <c r="K94" i="17"/>
  <c r="J94" i="17"/>
  <c r="I94" i="17"/>
  <c r="H93" i="17"/>
  <c r="K93" i="17" s="1"/>
  <c r="G93" i="17"/>
  <c r="F93" i="17"/>
  <c r="E93" i="17"/>
  <c r="D93" i="17"/>
  <c r="C93" i="17"/>
  <c r="K91" i="17"/>
  <c r="J91" i="17"/>
  <c r="H91" i="17"/>
  <c r="I91" i="17" s="1"/>
  <c r="G91" i="17"/>
  <c r="F91" i="17"/>
  <c r="E91" i="17"/>
  <c r="D91" i="17"/>
  <c r="C91" i="17"/>
  <c r="K90" i="17"/>
  <c r="J90" i="17"/>
  <c r="I90" i="17"/>
  <c r="K89" i="17"/>
  <c r="J89" i="17"/>
  <c r="I89" i="17"/>
  <c r="K88" i="17"/>
  <c r="J88" i="17"/>
  <c r="I88" i="17"/>
  <c r="J87" i="17"/>
  <c r="I87" i="17"/>
  <c r="K86" i="17"/>
  <c r="J86" i="17"/>
  <c r="I86" i="17"/>
  <c r="J85" i="17"/>
  <c r="I85" i="17"/>
  <c r="K84" i="17"/>
  <c r="J84" i="17"/>
  <c r="I84" i="17"/>
  <c r="J83" i="17"/>
  <c r="I83" i="17"/>
  <c r="K82" i="17"/>
  <c r="J82" i="17"/>
  <c r="I82" i="17"/>
  <c r="K81" i="17"/>
  <c r="J81" i="17"/>
  <c r="I81" i="17"/>
  <c r="K80" i="17"/>
  <c r="J80" i="17"/>
  <c r="I80" i="17"/>
  <c r="H79" i="17"/>
  <c r="K79" i="17" s="1"/>
  <c r="G79" i="17"/>
  <c r="F79" i="17"/>
  <c r="E79" i="17"/>
  <c r="D79" i="17"/>
  <c r="C79" i="17"/>
  <c r="H77" i="17"/>
  <c r="K77" i="17" s="1"/>
  <c r="G77" i="17"/>
  <c r="F77" i="17"/>
  <c r="E77" i="17"/>
  <c r="D77" i="17"/>
  <c r="C77" i="17"/>
  <c r="K76" i="17"/>
  <c r="J76" i="17"/>
  <c r="I76" i="17"/>
  <c r="J75" i="17"/>
  <c r="I75" i="17"/>
  <c r="J74" i="17"/>
  <c r="I74" i="17"/>
  <c r="K73" i="17"/>
  <c r="J73" i="17"/>
  <c r="I73" i="17"/>
  <c r="K72" i="17"/>
  <c r="J72" i="17"/>
  <c r="I72" i="17"/>
  <c r="K71" i="17"/>
  <c r="J71" i="17"/>
  <c r="I71" i="17"/>
  <c r="J70" i="17"/>
  <c r="I70" i="17"/>
  <c r="K69" i="17"/>
  <c r="J69" i="17"/>
  <c r="I69" i="17"/>
  <c r="J68" i="17"/>
  <c r="I68" i="17"/>
  <c r="K67" i="17"/>
  <c r="J67" i="17"/>
  <c r="I67" i="17"/>
  <c r="J66" i="17"/>
  <c r="I66" i="17"/>
  <c r="H65" i="17"/>
  <c r="K65" i="17" s="1"/>
  <c r="G65" i="17"/>
  <c r="F65" i="17"/>
  <c r="E65" i="17"/>
  <c r="D65" i="17"/>
  <c r="C65" i="17"/>
  <c r="H63" i="17"/>
  <c r="K63" i="17" s="1"/>
  <c r="G63" i="17"/>
  <c r="F63" i="17"/>
  <c r="E63" i="17"/>
  <c r="D63" i="17"/>
  <c r="C63" i="17"/>
  <c r="J62" i="17"/>
  <c r="I62" i="17"/>
  <c r="K61" i="17"/>
  <c r="J61" i="17"/>
  <c r="I61" i="17"/>
  <c r="K60" i="17"/>
  <c r="J60" i="17"/>
  <c r="I60" i="17"/>
  <c r="K59" i="17"/>
  <c r="J59" i="17"/>
  <c r="I59" i="17"/>
  <c r="J58" i="17"/>
  <c r="I58" i="17"/>
  <c r="J57" i="17"/>
  <c r="I57" i="17"/>
  <c r="K56" i="17"/>
  <c r="J56" i="17"/>
  <c r="I56" i="17"/>
  <c r="K55" i="17"/>
  <c r="J55" i="17"/>
  <c r="I55" i="17"/>
  <c r="K54" i="17"/>
  <c r="J54" i="17"/>
  <c r="I54" i="17"/>
  <c r="J53" i="17"/>
  <c r="I53" i="17"/>
  <c r="K52" i="17"/>
  <c r="J52" i="17"/>
  <c r="I52" i="17"/>
  <c r="H51" i="17"/>
  <c r="K51" i="17" s="1"/>
  <c r="G51" i="17"/>
  <c r="F51" i="17"/>
  <c r="E51" i="17"/>
  <c r="D51" i="17"/>
  <c r="C51" i="17"/>
  <c r="H49" i="17"/>
  <c r="K49" i="17" s="1"/>
  <c r="G49" i="17"/>
  <c r="F49" i="17"/>
  <c r="E49" i="17"/>
  <c r="D49" i="17"/>
  <c r="C49" i="17"/>
  <c r="J48" i="17"/>
  <c r="I48" i="17"/>
  <c r="J47" i="17"/>
  <c r="I47" i="17"/>
  <c r="K46" i="17"/>
  <c r="J46" i="17"/>
  <c r="I46" i="17"/>
  <c r="J45" i="17"/>
  <c r="I45" i="17"/>
  <c r="K44" i="17"/>
  <c r="J44" i="17"/>
  <c r="I44" i="17"/>
  <c r="K43" i="17"/>
  <c r="J43" i="17"/>
  <c r="I43" i="17"/>
  <c r="K42" i="17"/>
  <c r="J42" i="17"/>
  <c r="I42" i="17"/>
  <c r="J41" i="17"/>
  <c r="I41" i="17"/>
  <c r="J40" i="17"/>
  <c r="I40" i="17"/>
  <c r="K39" i="17"/>
  <c r="J39" i="17"/>
  <c r="I39" i="17"/>
  <c r="K38" i="17"/>
  <c r="J38" i="17"/>
  <c r="I38" i="17"/>
  <c r="K37" i="17"/>
  <c r="I37" i="17"/>
  <c r="H37" i="17"/>
  <c r="G37" i="17"/>
  <c r="J37" i="17" s="1"/>
  <c r="F37" i="17"/>
  <c r="E37" i="17"/>
  <c r="D37" i="17"/>
  <c r="C37" i="17"/>
  <c r="H35" i="17"/>
  <c r="K35" i="17" s="1"/>
  <c r="G35" i="17"/>
  <c r="F35" i="17"/>
  <c r="E35" i="17"/>
  <c r="D35" i="17"/>
  <c r="C35" i="17"/>
  <c r="K34" i="17"/>
  <c r="J34" i="17"/>
  <c r="I34" i="17"/>
  <c r="K33" i="17"/>
  <c r="J33" i="17"/>
  <c r="I33" i="17"/>
  <c r="K32" i="17"/>
  <c r="J32" i="17"/>
  <c r="I32" i="17"/>
  <c r="J31" i="17"/>
  <c r="I31" i="17"/>
  <c r="J30" i="17"/>
  <c r="I30" i="17"/>
  <c r="K29" i="17"/>
  <c r="J29" i="17"/>
  <c r="I29" i="17"/>
  <c r="J28" i="17"/>
  <c r="I28" i="17"/>
  <c r="K27" i="17"/>
  <c r="J27" i="17"/>
  <c r="I27" i="17"/>
  <c r="K26" i="17"/>
  <c r="J26" i="17"/>
  <c r="I26" i="17"/>
  <c r="K25" i="17"/>
  <c r="J25" i="17"/>
  <c r="I25" i="17"/>
  <c r="J24" i="17"/>
  <c r="I24" i="17"/>
  <c r="H23" i="17"/>
  <c r="K23" i="17" s="1"/>
  <c r="G23" i="17"/>
  <c r="F23" i="17"/>
  <c r="E23" i="17"/>
  <c r="D23" i="17"/>
  <c r="C23" i="17"/>
  <c r="W21" i="17"/>
  <c r="U21" i="17"/>
  <c r="T21" i="17"/>
  <c r="S21" i="17"/>
  <c r="V21" i="17" s="1"/>
  <c r="R21" i="17"/>
  <c r="Q21" i="17"/>
  <c r="P21" i="17"/>
  <c r="O21" i="17"/>
  <c r="H21" i="17"/>
  <c r="K21" i="17" s="1"/>
  <c r="G21" i="17"/>
  <c r="F21" i="17"/>
  <c r="E21" i="17"/>
  <c r="D21" i="17"/>
  <c r="C21" i="17"/>
  <c r="W20" i="17"/>
  <c r="V20" i="17"/>
  <c r="U20" i="17"/>
  <c r="K20" i="17"/>
  <c r="J20" i="17"/>
  <c r="I20" i="17"/>
  <c r="W19" i="17"/>
  <c r="V19" i="17"/>
  <c r="U19" i="17"/>
  <c r="J19" i="17"/>
  <c r="I19" i="17"/>
  <c r="V18" i="17"/>
  <c r="U18" i="17"/>
  <c r="K18" i="17"/>
  <c r="J18" i="17"/>
  <c r="I18" i="17"/>
  <c r="V17" i="17"/>
  <c r="U17" i="17"/>
  <c r="K17" i="17"/>
  <c r="J17" i="17"/>
  <c r="I17" i="17"/>
  <c r="W16" i="17"/>
  <c r="V16" i="17"/>
  <c r="U16" i="17"/>
  <c r="K16" i="17"/>
  <c r="J16" i="17"/>
  <c r="I16" i="17"/>
  <c r="V15" i="17"/>
  <c r="U15" i="17"/>
  <c r="J15" i="17"/>
  <c r="I15" i="17"/>
  <c r="W14" i="17"/>
  <c r="V14" i="17"/>
  <c r="U14" i="17"/>
  <c r="K14" i="17"/>
  <c r="J14" i="17"/>
  <c r="I14" i="17"/>
  <c r="W13" i="17"/>
  <c r="V13" i="17"/>
  <c r="U13" i="17"/>
  <c r="J13" i="17"/>
  <c r="I13" i="17"/>
  <c r="W12" i="17"/>
  <c r="V12" i="17"/>
  <c r="U12" i="17"/>
  <c r="J12" i="17"/>
  <c r="I12" i="17"/>
  <c r="W11" i="17"/>
  <c r="V11" i="17"/>
  <c r="U11" i="17"/>
  <c r="J11" i="17"/>
  <c r="I11" i="17"/>
  <c r="W10" i="17"/>
  <c r="V10" i="17"/>
  <c r="U10" i="17"/>
  <c r="K10" i="17"/>
  <c r="J10" i="17"/>
  <c r="I10" i="17"/>
  <c r="W9" i="17"/>
  <c r="V9" i="17"/>
  <c r="U9" i="17"/>
  <c r="T9" i="17"/>
  <c r="W15" i="17" s="1"/>
  <c r="S9" i="17"/>
  <c r="R9" i="17"/>
  <c r="Q9" i="17"/>
  <c r="P9" i="17"/>
  <c r="O9" i="17"/>
  <c r="K9" i="17"/>
  <c r="J9" i="17"/>
  <c r="H9" i="17"/>
  <c r="K152" i="17" s="1"/>
  <c r="G9" i="17"/>
  <c r="F9" i="17"/>
  <c r="E9" i="17"/>
  <c r="D9" i="17"/>
  <c r="C9" i="17"/>
  <c r="W7" i="17"/>
  <c r="V7" i="17"/>
  <c r="U7" i="17"/>
  <c r="K7" i="17"/>
  <c r="J7" i="17"/>
  <c r="I7" i="17"/>
  <c r="B4" i="17"/>
  <c r="H161" i="16"/>
  <c r="K161" i="16" s="1"/>
  <c r="G161" i="16"/>
  <c r="F161" i="16"/>
  <c r="E161" i="16"/>
  <c r="D161" i="16"/>
  <c r="C161" i="16"/>
  <c r="K160" i="16"/>
  <c r="J160" i="16"/>
  <c r="I160" i="16"/>
  <c r="K159" i="16"/>
  <c r="J159" i="16"/>
  <c r="I159" i="16"/>
  <c r="K158" i="16"/>
  <c r="J158" i="16"/>
  <c r="I158" i="16"/>
  <c r="J157" i="16"/>
  <c r="I157" i="16"/>
  <c r="J156" i="16"/>
  <c r="I156" i="16"/>
  <c r="K155" i="16"/>
  <c r="J155" i="16"/>
  <c r="I155" i="16"/>
  <c r="J154" i="16"/>
  <c r="I154" i="16"/>
  <c r="K153" i="16"/>
  <c r="J153" i="16"/>
  <c r="I153" i="16"/>
  <c r="K152" i="16"/>
  <c r="J152" i="16"/>
  <c r="I152" i="16"/>
  <c r="K151" i="16"/>
  <c r="J151" i="16"/>
  <c r="I151" i="16"/>
  <c r="J150" i="16"/>
  <c r="I150" i="16"/>
  <c r="H149" i="16"/>
  <c r="K149" i="16" s="1"/>
  <c r="G149" i="16"/>
  <c r="F149" i="16"/>
  <c r="E149" i="16"/>
  <c r="D149" i="16"/>
  <c r="C149" i="16"/>
  <c r="K147" i="16"/>
  <c r="I147" i="16"/>
  <c r="H147" i="16"/>
  <c r="G147" i="16"/>
  <c r="J147" i="16" s="1"/>
  <c r="F147" i="16"/>
  <c r="E147" i="16"/>
  <c r="D147" i="16"/>
  <c r="C147" i="16"/>
  <c r="J146" i="16"/>
  <c r="I146" i="16"/>
  <c r="K145" i="16"/>
  <c r="J145" i="16"/>
  <c r="I145" i="16"/>
  <c r="J144" i="16"/>
  <c r="I144" i="16"/>
  <c r="K143" i="16"/>
  <c r="J143" i="16"/>
  <c r="I143" i="16"/>
  <c r="K142" i="16"/>
  <c r="J142" i="16"/>
  <c r="I142" i="16"/>
  <c r="K141" i="16"/>
  <c r="J141" i="16"/>
  <c r="I141" i="16"/>
  <c r="J140" i="16"/>
  <c r="I140" i="16"/>
  <c r="J139" i="16"/>
  <c r="I139" i="16"/>
  <c r="K138" i="16"/>
  <c r="J138" i="16"/>
  <c r="I138" i="16"/>
  <c r="J137" i="16"/>
  <c r="I137" i="16"/>
  <c r="K136" i="16"/>
  <c r="J136" i="16"/>
  <c r="I136" i="16"/>
  <c r="K135" i="16"/>
  <c r="I135" i="16"/>
  <c r="H135" i="16"/>
  <c r="J135" i="16" s="1"/>
  <c r="G135" i="16"/>
  <c r="F135" i="16"/>
  <c r="E135" i="16"/>
  <c r="D135" i="16"/>
  <c r="C135" i="16"/>
  <c r="H133" i="16"/>
  <c r="K133" i="16" s="1"/>
  <c r="G133" i="16"/>
  <c r="F133" i="16"/>
  <c r="E133" i="16"/>
  <c r="D133" i="16"/>
  <c r="C133" i="16"/>
  <c r="K132" i="16"/>
  <c r="J132" i="16"/>
  <c r="I132" i="16"/>
  <c r="J131" i="16"/>
  <c r="I131" i="16"/>
  <c r="K130" i="16"/>
  <c r="J130" i="16"/>
  <c r="I130" i="16"/>
  <c r="J129" i="16"/>
  <c r="I129" i="16"/>
  <c r="K128" i="16"/>
  <c r="J128" i="16"/>
  <c r="I128" i="16"/>
  <c r="J127" i="16"/>
  <c r="I127" i="16"/>
  <c r="K126" i="16"/>
  <c r="J126" i="16"/>
  <c r="I126" i="16"/>
  <c r="K125" i="16"/>
  <c r="J125" i="16"/>
  <c r="I125" i="16"/>
  <c r="K124" i="16"/>
  <c r="J124" i="16"/>
  <c r="I124" i="16"/>
  <c r="J123" i="16"/>
  <c r="I123" i="16"/>
  <c r="J122" i="16"/>
  <c r="I122" i="16"/>
  <c r="K121" i="16"/>
  <c r="J121" i="16"/>
  <c r="H121" i="16"/>
  <c r="I121" i="16" s="1"/>
  <c r="G121" i="16"/>
  <c r="F121" i="16"/>
  <c r="E121" i="16"/>
  <c r="D121" i="16"/>
  <c r="C121" i="16"/>
  <c r="K119" i="16"/>
  <c r="I119" i="16"/>
  <c r="H119" i="16"/>
  <c r="J119" i="16" s="1"/>
  <c r="G119" i="16"/>
  <c r="F119" i="16"/>
  <c r="E119" i="16"/>
  <c r="D119" i="16"/>
  <c r="C119" i="16"/>
  <c r="J118" i="16"/>
  <c r="I118" i="16"/>
  <c r="K117" i="16"/>
  <c r="J117" i="16"/>
  <c r="I117" i="16"/>
  <c r="K116" i="16"/>
  <c r="J116" i="16"/>
  <c r="I116" i="16"/>
  <c r="K115" i="16"/>
  <c r="J115" i="16"/>
  <c r="I115" i="16"/>
  <c r="J114" i="16"/>
  <c r="I114" i="16"/>
  <c r="K113" i="16"/>
  <c r="J113" i="16"/>
  <c r="I113" i="16"/>
  <c r="J112" i="16"/>
  <c r="I112" i="16"/>
  <c r="K111" i="16"/>
  <c r="J111" i="16"/>
  <c r="I111" i="16"/>
  <c r="J110" i="16"/>
  <c r="I110" i="16"/>
  <c r="K109" i="16"/>
  <c r="J109" i="16"/>
  <c r="I109" i="16"/>
  <c r="K108" i="16"/>
  <c r="J108" i="16"/>
  <c r="I108" i="16"/>
  <c r="K107" i="16"/>
  <c r="J107" i="16"/>
  <c r="I107" i="16"/>
  <c r="H107" i="16"/>
  <c r="G107" i="16"/>
  <c r="F107" i="16"/>
  <c r="E107" i="16"/>
  <c r="D107" i="16"/>
  <c r="C107" i="16"/>
  <c r="K105" i="16"/>
  <c r="J105" i="16"/>
  <c r="H105" i="16"/>
  <c r="I105" i="16" s="1"/>
  <c r="G105" i="16"/>
  <c r="F105" i="16"/>
  <c r="E105" i="16"/>
  <c r="D105" i="16"/>
  <c r="C105" i="16"/>
  <c r="K104" i="16"/>
  <c r="J104" i="16"/>
  <c r="I104" i="16"/>
  <c r="K103" i="16"/>
  <c r="J103" i="16"/>
  <c r="I103" i="16"/>
  <c r="J102" i="16"/>
  <c r="I102" i="16"/>
  <c r="J101" i="16"/>
  <c r="I101" i="16"/>
  <c r="K100" i="16"/>
  <c r="J100" i="16"/>
  <c r="I100" i="16"/>
  <c r="K99" i="16"/>
  <c r="J99" i="16"/>
  <c r="I99" i="16"/>
  <c r="K98" i="16"/>
  <c r="J98" i="16"/>
  <c r="I98" i="16"/>
  <c r="J97" i="16"/>
  <c r="I97" i="16"/>
  <c r="K96" i="16"/>
  <c r="J96" i="16"/>
  <c r="I96" i="16"/>
  <c r="J95" i="16"/>
  <c r="I95" i="16"/>
  <c r="K94" i="16"/>
  <c r="J94" i="16"/>
  <c r="I94" i="16"/>
  <c r="H93" i="16"/>
  <c r="K93" i="16" s="1"/>
  <c r="G93" i="16"/>
  <c r="F93" i="16"/>
  <c r="E93" i="16"/>
  <c r="D93" i="16"/>
  <c r="C93" i="16"/>
  <c r="K91" i="16"/>
  <c r="J91" i="16"/>
  <c r="I91" i="16"/>
  <c r="H91" i="16"/>
  <c r="G91" i="16"/>
  <c r="F91" i="16"/>
  <c r="E91" i="16"/>
  <c r="D91" i="16"/>
  <c r="C91" i="16"/>
  <c r="K90" i="16"/>
  <c r="J90" i="16"/>
  <c r="I90" i="16"/>
  <c r="J89" i="16"/>
  <c r="I89" i="16"/>
  <c r="K88" i="16"/>
  <c r="J88" i="16"/>
  <c r="I88" i="16"/>
  <c r="K87" i="16"/>
  <c r="J87" i="16"/>
  <c r="I87" i="16"/>
  <c r="K86" i="16"/>
  <c r="J86" i="16"/>
  <c r="I86" i="16"/>
  <c r="J85" i="16"/>
  <c r="I85" i="16"/>
  <c r="J84" i="16"/>
  <c r="I84" i="16"/>
  <c r="K83" i="16"/>
  <c r="J83" i="16"/>
  <c r="I83" i="16"/>
  <c r="K82" i="16"/>
  <c r="J82" i="16"/>
  <c r="I82" i="16"/>
  <c r="K81" i="16"/>
  <c r="J81" i="16"/>
  <c r="I81" i="16"/>
  <c r="J80" i="16"/>
  <c r="I80" i="16"/>
  <c r="K79" i="16"/>
  <c r="H79" i="16"/>
  <c r="J79" i="16" s="1"/>
  <c r="G79" i="16"/>
  <c r="F79" i="16"/>
  <c r="E79" i="16"/>
  <c r="D79" i="16"/>
  <c r="C79" i="16"/>
  <c r="H77" i="16"/>
  <c r="K77" i="16" s="1"/>
  <c r="G77" i="16"/>
  <c r="F77" i="16"/>
  <c r="E77" i="16"/>
  <c r="D77" i="16"/>
  <c r="C77" i="16"/>
  <c r="K76" i="16"/>
  <c r="J76" i="16"/>
  <c r="I76" i="16"/>
  <c r="J75" i="16"/>
  <c r="I75" i="16"/>
  <c r="J74" i="16"/>
  <c r="I74" i="16"/>
  <c r="K73" i="16"/>
  <c r="J73" i="16"/>
  <c r="I73" i="16"/>
  <c r="J72" i="16"/>
  <c r="I72" i="16"/>
  <c r="K71" i="16"/>
  <c r="J71" i="16"/>
  <c r="I71" i="16"/>
  <c r="K70" i="16"/>
  <c r="J70" i="16"/>
  <c r="I70" i="16"/>
  <c r="K69" i="16"/>
  <c r="J69" i="16"/>
  <c r="I69" i="16"/>
  <c r="J68" i="16"/>
  <c r="I68" i="16"/>
  <c r="J67" i="16"/>
  <c r="I67" i="16"/>
  <c r="K66" i="16"/>
  <c r="J66" i="16"/>
  <c r="I66" i="16"/>
  <c r="H65" i="16"/>
  <c r="K65" i="16" s="1"/>
  <c r="G65" i="16"/>
  <c r="F65" i="16"/>
  <c r="E65" i="16"/>
  <c r="D65" i="16"/>
  <c r="C65" i="16"/>
  <c r="K63" i="16"/>
  <c r="H63" i="16"/>
  <c r="J63" i="16" s="1"/>
  <c r="G63" i="16"/>
  <c r="F63" i="16"/>
  <c r="E63" i="16"/>
  <c r="D63" i="16"/>
  <c r="C63" i="16"/>
  <c r="J62" i="16"/>
  <c r="I62" i="16"/>
  <c r="K61" i="16"/>
  <c r="J61" i="16"/>
  <c r="I61" i="16"/>
  <c r="K60" i="16"/>
  <c r="J60" i="16"/>
  <c r="I60" i="16"/>
  <c r="K59" i="16"/>
  <c r="J59" i="16"/>
  <c r="I59" i="16"/>
  <c r="J58" i="16"/>
  <c r="I58" i="16"/>
  <c r="J57" i="16"/>
  <c r="I57" i="16"/>
  <c r="K56" i="16"/>
  <c r="J56" i="16"/>
  <c r="I56" i="16"/>
  <c r="J55" i="16"/>
  <c r="I55" i="16"/>
  <c r="K54" i="16"/>
  <c r="J54" i="16"/>
  <c r="I54" i="16"/>
  <c r="K53" i="16"/>
  <c r="J53" i="16"/>
  <c r="I53" i="16"/>
  <c r="K52" i="16"/>
  <c r="J52" i="16"/>
  <c r="I52" i="16"/>
  <c r="H51" i="16"/>
  <c r="K51" i="16" s="1"/>
  <c r="G51" i="16"/>
  <c r="F51" i="16"/>
  <c r="E51" i="16"/>
  <c r="D51" i="16"/>
  <c r="C51" i="16"/>
  <c r="H49" i="16"/>
  <c r="K49" i="16" s="1"/>
  <c r="G49" i="16"/>
  <c r="F49" i="16"/>
  <c r="E49" i="16"/>
  <c r="D49" i="16"/>
  <c r="C49" i="16"/>
  <c r="K48" i="16"/>
  <c r="J48" i="16"/>
  <c r="I48" i="16"/>
  <c r="J47" i="16"/>
  <c r="I47" i="16"/>
  <c r="K46" i="16"/>
  <c r="J46" i="16"/>
  <c r="I46" i="16"/>
  <c r="J45" i="16"/>
  <c r="I45" i="16"/>
  <c r="K44" i="16"/>
  <c r="J44" i="16"/>
  <c r="I44" i="16"/>
  <c r="K43" i="16"/>
  <c r="J43" i="16"/>
  <c r="I43" i="16"/>
  <c r="K42" i="16"/>
  <c r="J42" i="16"/>
  <c r="I42" i="16"/>
  <c r="J41" i="16"/>
  <c r="I41" i="16"/>
  <c r="J40" i="16"/>
  <c r="I40" i="16"/>
  <c r="K39" i="16"/>
  <c r="J39" i="16"/>
  <c r="I39" i="16"/>
  <c r="J38" i="16"/>
  <c r="I38" i="16"/>
  <c r="H37" i="16"/>
  <c r="K37" i="16" s="1"/>
  <c r="G37" i="16"/>
  <c r="F37" i="16"/>
  <c r="E37" i="16"/>
  <c r="D37" i="16"/>
  <c r="C37" i="16"/>
  <c r="H35" i="16"/>
  <c r="K35" i="16" s="1"/>
  <c r="G35" i="16"/>
  <c r="F35" i="16"/>
  <c r="E35" i="16"/>
  <c r="D35" i="16"/>
  <c r="C35" i="16"/>
  <c r="K34" i="16"/>
  <c r="J34" i="16"/>
  <c r="I34" i="16"/>
  <c r="K33" i="16"/>
  <c r="J33" i="16"/>
  <c r="I33" i="16"/>
  <c r="J32" i="16"/>
  <c r="I32" i="16"/>
  <c r="K31" i="16"/>
  <c r="J31" i="16"/>
  <c r="I31" i="16"/>
  <c r="J30" i="16"/>
  <c r="I30" i="16"/>
  <c r="K29" i="16"/>
  <c r="J29" i="16"/>
  <c r="I29" i="16"/>
  <c r="J28" i="16"/>
  <c r="I28" i="16"/>
  <c r="K27" i="16"/>
  <c r="J27" i="16"/>
  <c r="I27" i="16"/>
  <c r="K26" i="16"/>
  <c r="J26" i="16"/>
  <c r="I26" i="16"/>
  <c r="K25" i="16"/>
  <c r="J25" i="16"/>
  <c r="I25" i="16"/>
  <c r="J24" i="16"/>
  <c r="I24" i="16"/>
  <c r="H23" i="16"/>
  <c r="K23" i="16" s="1"/>
  <c r="G23" i="16"/>
  <c r="I23" i="16" s="1"/>
  <c r="F23" i="16"/>
  <c r="E23" i="16"/>
  <c r="D23" i="16"/>
  <c r="C23" i="16"/>
  <c r="T21" i="16"/>
  <c r="W21" i="16" s="1"/>
  <c r="S21" i="16"/>
  <c r="R21" i="16"/>
  <c r="Q21" i="16"/>
  <c r="P21" i="16"/>
  <c r="O21" i="16"/>
  <c r="H21" i="16"/>
  <c r="K21" i="16" s="1"/>
  <c r="G21" i="16"/>
  <c r="F21" i="16"/>
  <c r="E21" i="16"/>
  <c r="D21" i="16"/>
  <c r="C21" i="16"/>
  <c r="V20" i="16"/>
  <c r="U20" i="16"/>
  <c r="K20" i="16"/>
  <c r="J20" i="16"/>
  <c r="I20" i="16"/>
  <c r="V19" i="16"/>
  <c r="U19" i="16"/>
  <c r="K19" i="16"/>
  <c r="J19" i="16"/>
  <c r="I19" i="16"/>
  <c r="V18" i="16"/>
  <c r="U18" i="16"/>
  <c r="K18" i="16"/>
  <c r="J18" i="16"/>
  <c r="I18" i="16"/>
  <c r="V17" i="16"/>
  <c r="U17" i="16"/>
  <c r="K17" i="16"/>
  <c r="J17" i="16"/>
  <c r="I17" i="16"/>
  <c r="V16" i="16"/>
  <c r="U16" i="16"/>
  <c r="K16" i="16"/>
  <c r="J16" i="16"/>
  <c r="I16" i="16"/>
  <c r="V15" i="16"/>
  <c r="U15" i="16"/>
  <c r="J15" i="16"/>
  <c r="I15" i="16"/>
  <c r="V14" i="16"/>
  <c r="U14" i="16"/>
  <c r="J14" i="16"/>
  <c r="I14" i="16"/>
  <c r="V13" i="16"/>
  <c r="U13" i="16"/>
  <c r="K13" i="16"/>
  <c r="J13" i="16"/>
  <c r="I13" i="16"/>
  <c r="W12" i="16"/>
  <c r="V12" i="16"/>
  <c r="U12" i="16"/>
  <c r="J12" i="16"/>
  <c r="I12" i="16"/>
  <c r="V11" i="16"/>
  <c r="U11" i="16"/>
  <c r="K11" i="16"/>
  <c r="J11" i="16"/>
  <c r="I11" i="16"/>
  <c r="V10" i="16"/>
  <c r="U10" i="16"/>
  <c r="K10" i="16"/>
  <c r="J10" i="16"/>
  <c r="I10" i="16"/>
  <c r="V9" i="16"/>
  <c r="U9" i="16"/>
  <c r="T9" i="16"/>
  <c r="W19" i="16" s="1"/>
  <c r="S9" i="16"/>
  <c r="R9" i="16"/>
  <c r="Q9" i="16"/>
  <c r="P9" i="16"/>
  <c r="O9" i="16"/>
  <c r="K9" i="16"/>
  <c r="J9" i="16"/>
  <c r="I9" i="16"/>
  <c r="H9" i="16"/>
  <c r="K131" i="16" s="1"/>
  <c r="G9" i="16"/>
  <c r="F9" i="16"/>
  <c r="E9" i="16"/>
  <c r="D9" i="16"/>
  <c r="C9" i="16"/>
  <c r="W7" i="16"/>
  <c r="V7" i="16"/>
  <c r="U7" i="16"/>
  <c r="K7" i="16"/>
  <c r="J7" i="16"/>
  <c r="I7" i="16"/>
  <c r="B4" i="16"/>
  <c r="H161" i="15"/>
  <c r="M161" i="15" s="1"/>
  <c r="G161" i="15"/>
  <c r="I161" i="15" s="1"/>
  <c r="F161" i="15"/>
  <c r="E161" i="15"/>
  <c r="D161" i="15"/>
  <c r="C161" i="15"/>
  <c r="M160" i="15"/>
  <c r="L160" i="15"/>
  <c r="K160" i="15"/>
  <c r="J160" i="15"/>
  <c r="I160" i="15"/>
  <c r="M159" i="15"/>
  <c r="L159" i="15"/>
  <c r="K159" i="15"/>
  <c r="J159" i="15"/>
  <c r="I159" i="15"/>
  <c r="M158" i="15"/>
  <c r="L158" i="15"/>
  <c r="K158" i="15"/>
  <c r="J158" i="15"/>
  <c r="I158" i="15"/>
  <c r="M157" i="15"/>
  <c r="L157" i="15"/>
  <c r="K157" i="15"/>
  <c r="J157" i="15"/>
  <c r="I157" i="15"/>
  <c r="M156" i="15"/>
  <c r="L156" i="15"/>
  <c r="K156" i="15"/>
  <c r="J156" i="15"/>
  <c r="I156" i="15"/>
  <c r="M155" i="15"/>
  <c r="L155" i="15"/>
  <c r="K155" i="15"/>
  <c r="J155" i="15"/>
  <c r="I155" i="15"/>
  <c r="M154" i="15"/>
  <c r="L154" i="15"/>
  <c r="K154" i="15"/>
  <c r="J154" i="15"/>
  <c r="I154" i="15"/>
  <c r="M153" i="15"/>
  <c r="L153" i="15"/>
  <c r="K153" i="15"/>
  <c r="J153" i="15"/>
  <c r="I153" i="15"/>
  <c r="M152" i="15"/>
  <c r="L152" i="15"/>
  <c r="K152" i="15"/>
  <c r="J152" i="15"/>
  <c r="I152" i="15"/>
  <c r="M151" i="15"/>
  <c r="L151" i="15"/>
  <c r="K151" i="15"/>
  <c r="J151" i="15"/>
  <c r="I151" i="15"/>
  <c r="M150" i="15"/>
  <c r="L150" i="15"/>
  <c r="K150" i="15"/>
  <c r="J150" i="15"/>
  <c r="I150" i="15"/>
  <c r="M149" i="15"/>
  <c r="L149" i="15"/>
  <c r="K149" i="15"/>
  <c r="J149" i="15"/>
  <c r="I149" i="15"/>
  <c r="J147" i="15"/>
  <c r="H147" i="15"/>
  <c r="I147" i="15" s="1"/>
  <c r="G147" i="15"/>
  <c r="F147" i="15"/>
  <c r="E147" i="15"/>
  <c r="D147" i="15"/>
  <c r="C147" i="15"/>
  <c r="M146" i="15"/>
  <c r="L146" i="15"/>
  <c r="K146" i="15"/>
  <c r="J146" i="15"/>
  <c r="I146" i="15"/>
  <c r="M145" i="15"/>
  <c r="L145" i="15"/>
  <c r="K145" i="15"/>
  <c r="J145" i="15"/>
  <c r="I145" i="15"/>
  <c r="M144" i="15"/>
  <c r="L144" i="15"/>
  <c r="K144" i="15"/>
  <c r="J144" i="15"/>
  <c r="I144" i="15"/>
  <c r="M143" i="15"/>
  <c r="L143" i="15"/>
  <c r="K143" i="15"/>
  <c r="J143" i="15"/>
  <c r="I143" i="15"/>
  <c r="M142" i="15"/>
  <c r="L142" i="15"/>
  <c r="K142" i="15"/>
  <c r="J142" i="15"/>
  <c r="I142" i="15"/>
  <c r="M141" i="15"/>
  <c r="L141" i="15"/>
  <c r="K141" i="15"/>
  <c r="J141" i="15"/>
  <c r="I141" i="15"/>
  <c r="M140" i="15"/>
  <c r="L140" i="15"/>
  <c r="K140" i="15"/>
  <c r="J140" i="15"/>
  <c r="I140" i="15"/>
  <c r="M139" i="15"/>
  <c r="L139" i="15"/>
  <c r="K139" i="15"/>
  <c r="J139" i="15"/>
  <c r="I139" i="15"/>
  <c r="M138" i="15"/>
  <c r="L138" i="15"/>
  <c r="K138" i="15"/>
  <c r="J138" i="15"/>
  <c r="I138" i="15"/>
  <c r="M137" i="15"/>
  <c r="L137" i="15"/>
  <c r="K137" i="15"/>
  <c r="J137" i="15"/>
  <c r="I137" i="15"/>
  <c r="M136" i="15"/>
  <c r="L136" i="15"/>
  <c r="K136" i="15"/>
  <c r="J136" i="15"/>
  <c r="I136" i="15"/>
  <c r="M135" i="15"/>
  <c r="L135" i="15"/>
  <c r="K135" i="15"/>
  <c r="J135" i="15"/>
  <c r="I135" i="15"/>
  <c r="K133" i="15"/>
  <c r="I133" i="15"/>
  <c r="H133" i="15"/>
  <c r="M133" i="15" s="1"/>
  <c r="G133" i="15"/>
  <c r="F133" i="15"/>
  <c r="E133" i="15"/>
  <c r="D133" i="15"/>
  <c r="J133" i="15" s="1"/>
  <c r="C133" i="15"/>
  <c r="M132" i="15"/>
  <c r="L132" i="15"/>
  <c r="K132" i="15"/>
  <c r="J132" i="15"/>
  <c r="I132" i="15"/>
  <c r="M131" i="15"/>
  <c r="L131" i="15"/>
  <c r="K131" i="15"/>
  <c r="J131" i="15"/>
  <c r="I131" i="15"/>
  <c r="M130" i="15"/>
  <c r="L130" i="15"/>
  <c r="K130" i="15"/>
  <c r="J130" i="15"/>
  <c r="I130" i="15"/>
  <c r="M129" i="15"/>
  <c r="L129" i="15"/>
  <c r="K129" i="15"/>
  <c r="J129" i="15"/>
  <c r="I129" i="15"/>
  <c r="M128" i="15"/>
  <c r="L128" i="15"/>
  <c r="K128" i="15"/>
  <c r="J128" i="15"/>
  <c r="I128" i="15"/>
  <c r="M127" i="15"/>
  <c r="L127" i="15"/>
  <c r="K127" i="15"/>
  <c r="J127" i="15"/>
  <c r="I127" i="15"/>
  <c r="M126" i="15"/>
  <c r="L126" i="15"/>
  <c r="K126" i="15"/>
  <c r="J126" i="15"/>
  <c r="I126" i="15"/>
  <c r="M125" i="15"/>
  <c r="L125" i="15"/>
  <c r="K125" i="15"/>
  <c r="J125" i="15"/>
  <c r="I125" i="15"/>
  <c r="M124" i="15"/>
  <c r="L124" i="15"/>
  <c r="K124" i="15"/>
  <c r="J124" i="15"/>
  <c r="I124" i="15"/>
  <c r="M123" i="15"/>
  <c r="L123" i="15"/>
  <c r="K123" i="15"/>
  <c r="J123" i="15"/>
  <c r="I123" i="15"/>
  <c r="M122" i="15"/>
  <c r="L122" i="15"/>
  <c r="K122" i="15"/>
  <c r="J122" i="15"/>
  <c r="I122" i="15"/>
  <c r="M121" i="15"/>
  <c r="L121" i="15"/>
  <c r="K121" i="15"/>
  <c r="J121" i="15"/>
  <c r="I121" i="15"/>
  <c r="L119" i="15"/>
  <c r="J119" i="15"/>
  <c r="I119" i="15"/>
  <c r="H119" i="15"/>
  <c r="K119" i="15" s="1"/>
  <c r="G119" i="15"/>
  <c r="F119" i="15"/>
  <c r="E119" i="15"/>
  <c r="D119" i="15"/>
  <c r="C119" i="15"/>
  <c r="M118" i="15"/>
  <c r="L118" i="15"/>
  <c r="K118" i="15"/>
  <c r="J118" i="15"/>
  <c r="I118" i="15"/>
  <c r="M117" i="15"/>
  <c r="L117" i="15"/>
  <c r="K117" i="15"/>
  <c r="J117" i="15"/>
  <c r="I117" i="15"/>
  <c r="M116" i="15"/>
  <c r="L116" i="15"/>
  <c r="K116" i="15"/>
  <c r="J116" i="15"/>
  <c r="I116" i="15"/>
  <c r="M115" i="15"/>
  <c r="L115" i="15"/>
  <c r="K115" i="15"/>
  <c r="J115" i="15"/>
  <c r="I115" i="15"/>
  <c r="M114" i="15"/>
  <c r="L114" i="15"/>
  <c r="K114" i="15"/>
  <c r="J114" i="15"/>
  <c r="I114" i="15"/>
  <c r="M113" i="15"/>
  <c r="L113" i="15"/>
  <c r="K113" i="15"/>
  <c r="J113" i="15"/>
  <c r="I113" i="15"/>
  <c r="M112" i="15"/>
  <c r="L112" i="15"/>
  <c r="K112" i="15"/>
  <c r="J112" i="15"/>
  <c r="I112" i="15"/>
  <c r="M111" i="15"/>
  <c r="L111" i="15"/>
  <c r="K111" i="15"/>
  <c r="J111" i="15"/>
  <c r="I111" i="15"/>
  <c r="M110" i="15"/>
  <c r="L110" i="15"/>
  <c r="K110" i="15"/>
  <c r="J110" i="15"/>
  <c r="I110" i="15"/>
  <c r="M109" i="15"/>
  <c r="L109" i="15"/>
  <c r="K109" i="15"/>
  <c r="J109" i="15"/>
  <c r="I109" i="15"/>
  <c r="M108" i="15"/>
  <c r="L108" i="15"/>
  <c r="K108" i="15"/>
  <c r="J108" i="15"/>
  <c r="I108" i="15"/>
  <c r="M107" i="15"/>
  <c r="L107" i="15"/>
  <c r="K107" i="15"/>
  <c r="J107" i="15"/>
  <c r="I107" i="15"/>
  <c r="M105" i="15"/>
  <c r="K105" i="15"/>
  <c r="H105" i="15"/>
  <c r="L105" i="15" s="1"/>
  <c r="G105" i="15"/>
  <c r="F105" i="15"/>
  <c r="E105" i="15"/>
  <c r="D105" i="15"/>
  <c r="C105" i="15"/>
  <c r="M104" i="15"/>
  <c r="L104" i="15"/>
  <c r="K104" i="15"/>
  <c r="J104" i="15"/>
  <c r="I104" i="15"/>
  <c r="M103" i="15"/>
  <c r="L103" i="15"/>
  <c r="K103" i="15"/>
  <c r="J103" i="15"/>
  <c r="I103" i="15"/>
  <c r="M102" i="15"/>
  <c r="L102" i="15"/>
  <c r="K102" i="15"/>
  <c r="J102" i="15"/>
  <c r="I102" i="15"/>
  <c r="M101" i="15"/>
  <c r="L101" i="15"/>
  <c r="K101" i="15"/>
  <c r="J101" i="15"/>
  <c r="I101" i="15"/>
  <c r="M100" i="15"/>
  <c r="L100" i="15"/>
  <c r="K100" i="15"/>
  <c r="J100" i="15"/>
  <c r="I100" i="15"/>
  <c r="M99" i="15"/>
  <c r="L99" i="15"/>
  <c r="K99" i="15"/>
  <c r="J99" i="15"/>
  <c r="I99" i="15"/>
  <c r="M98" i="15"/>
  <c r="L98" i="15"/>
  <c r="K98" i="15"/>
  <c r="J98" i="15"/>
  <c r="I98" i="15"/>
  <c r="M97" i="15"/>
  <c r="L97" i="15"/>
  <c r="K97" i="15"/>
  <c r="J97" i="15"/>
  <c r="I97" i="15"/>
  <c r="M96" i="15"/>
  <c r="L96" i="15"/>
  <c r="K96" i="15"/>
  <c r="J96" i="15"/>
  <c r="I96" i="15"/>
  <c r="M95" i="15"/>
  <c r="L95" i="15"/>
  <c r="K95" i="15"/>
  <c r="J95" i="15"/>
  <c r="I95" i="15"/>
  <c r="M94" i="15"/>
  <c r="L94" i="15"/>
  <c r="K94" i="15"/>
  <c r="J94" i="15"/>
  <c r="I94" i="15"/>
  <c r="M93" i="15"/>
  <c r="L93" i="15"/>
  <c r="K93" i="15"/>
  <c r="J93" i="15"/>
  <c r="I93" i="15"/>
  <c r="K91" i="15"/>
  <c r="H91" i="15"/>
  <c r="M91" i="15" s="1"/>
  <c r="G91" i="15"/>
  <c r="F91" i="15"/>
  <c r="E91" i="15"/>
  <c r="D91" i="15"/>
  <c r="L91" i="15" s="1"/>
  <c r="C91" i="15"/>
  <c r="M90" i="15"/>
  <c r="L90" i="15"/>
  <c r="K90" i="15"/>
  <c r="J90" i="15"/>
  <c r="I90" i="15"/>
  <c r="M89" i="15"/>
  <c r="L89" i="15"/>
  <c r="K89" i="15"/>
  <c r="J89" i="15"/>
  <c r="I89" i="15"/>
  <c r="M88" i="15"/>
  <c r="L88" i="15"/>
  <c r="K88" i="15"/>
  <c r="J88" i="15"/>
  <c r="I88" i="15"/>
  <c r="M87" i="15"/>
  <c r="L87" i="15"/>
  <c r="K87" i="15"/>
  <c r="J87" i="15"/>
  <c r="I87" i="15"/>
  <c r="M86" i="15"/>
  <c r="L86" i="15"/>
  <c r="K86" i="15"/>
  <c r="J86" i="15"/>
  <c r="I86" i="15"/>
  <c r="M85" i="15"/>
  <c r="L85" i="15"/>
  <c r="K85" i="15"/>
  <c r="J85" i="15"/>
  <c r="I85" i="15"/>
  <c r="M84" i="15"/>
  <c r="L84" i="15"/>
  <c r="K84" i="15"/>
  <c r="J84" i="15"/>
  <c r="I84" i="15"/>
  <c r="M83" i="15"/>
  <c r="L83" i="15"/>
  <c r="K83" i="15"/>
  <c r="J83" i="15"/>
  <c r="I83" i="15"/>
  <c r="M82" i="15"/>
  <c r="L82" i="15"/>
  <c r="K82" i="15"/>
  <c r="J82" i="15"/>
  <c r="I82" i="15"/>
  <c r="M81" i="15"/>
  <c r="L81" i="15"/>
  <c r="K81" i="15"/>
  <c r="J81" i="15"/>
  <c r="I81" i="15"/>
  <c r="M80" i="15"/>
  <c r="L80" i="15"/>
  <c r="K80" i="15"/>
  <c r="J80" i="15"/>
  <c r="I80" i="15"/>
  <c r="M79" i="15"/>
  <c r="L79" i="15"/>
  <c r="K79" i="15"/>
  <c r="J79" i="15"/>
  <c r="I79" i="15"/>
  <c r="M77" i="15"/>
  <c r="H77" i="15"/>
  <c r="L77" i="15" s="1"/>
  <c r="G77" i="15"/>
  <c r="F77" i="15"/>
  <c r="E77" i="15"/>
  <c r="D77" i="15"/>
  <c r="C77" i="15"/>
  <c r="M76" i="15"/>
  <c r="L76" i="15"/>
  <c r="K76" i="15"/>
  <c r="J76" i="15"/>
  <c r="I76" i="15"/>
  <c r="M75" i="15"/>
  <c r="L75" i="15"/>
  <c r="K75" i="15"/>
  <c r="J75" i="15"/>
  <c r="I75" i="15"/>
  <c r="M74" i="15"/>
  <c r="L74" i="15"/>
  <c r="K74" i="15"/>
  <c r="J74" i="15"/>
  <c r="I74" i="15"/>
  <c r="M73" i="15"/>
  <c r="L73" i="15"/>
  <c r="K73" i="15"/>
  <c r="J73" i="15"/>
  <c r="I73" i="15"/>
  <c r="M72" i="15"/>
  <c r="L72" i="15"/>
  <c r="K72" i="15"/>
  <c r="J72" i="15"/>
  <c r="I72" i="15"/>
  <c r="M71" i="15"/>
  <c r="L71" i="15"/>
  <c r="K71" i="15"/>
  <c r="J71" i="15"/>
  <c r="I71" i="15"/>
  <c r="M70" i="15"/>
  <c r="L70" i="15"/>
  <c r="K70" i="15"/>
  <c r="J70" i="15"/>
  <c r="I70" i="15"/>
  <c r="M69" i="15"/>
  <c r="L69" i="15"/>
  <c r="K69" i="15"/>
  <c r="J69" i="15"/>
  <c r="I69" i="15"/>
  <c r="M68" i="15"/>
  <c r="L68" i="15"/>
  <c r="K68" i="15"/>
  <c r="J68" i="15"/>
  <c r="I68" i="15"/>
  <c r="M67" i="15"/>
  <c r="L67" i="15"/>
  <c r="K67" i="15"/>
  <c r="J67" i="15"/>
  <c r="I67" i="15"/>
  <c r="M66" i="15"/>
  <c r="L66" i="15"/>
  <c r="K66" i="15"/>
  <c r="J66" i="15"/>
  <c r="I66" i="15"/>
  <c r="M65" i="15"/>
  <c r="L65" i="15"/>
  <c r="K65" i="15"/>
  <c r="J65" i="15"/>
  <c r="I65" i="15"/>
  <c r="M63" i="15"/>
  <c r="H63" i="15"/>
  <c r="K63" i="15" s="1"/>
  <c r="G63" i="15"/>
  <c r="F63" i="15"/>
  <c r="E63" i="15"/>
  <c r="D63" i="15"/>
  <c r="L63" i="15" s="1"/>
  <c r="C63" i="15"/>
  <c r="M62" i="15"/>
  <c r="L62" i="15"/>
  <c r="K62" i="15"/>
  <c r="J62" i="15"/>
  <c r="I62" i="15"/>
  <c r="M61" i="15"/>
  <c r="L61" i="15"/>
  <c r="K61" i="15"/>
  <c r="J61" i="15"/>
  <c r="I61" i="15"/>
  <c r="M60" i="15"/>
  <c r="L60" i="15"/>
  <c r="K60" i="15"/>
  <c r="J60" i="15"/>
  <c r="I60" i="15"/>
  <c r="M59" i="15"/>
  <c r="L59" i="15"/>
  <c r="K59" i="15"/>
  <c r="J59" i="15"/>
  <c r="I59" i="15"/>
  <c r="M58" i="15"/>
  <c r="L58" i="15"/>
  <c r="K58" i="15"/>
  <c r="J58" i="15"/>
  <c r="I58" i="15"/>
  <c r="M57" i="15"/>
  <c r="L57" i="15"/>
  <c r="K57" i="15"/>
  <c r="J57" i="15"/>
  <c r="I57" i="15"/>
  <c r="M56" i="15"/>
  <c r="L56" i="15"/>
  <c r="K56" i="15"/>
  <c r="J56" i="15"/>
  <c r="I56" i="15"/>
  <c r="M55" i="15"/>
  <c r="L55" i="15"/>
  <c r="K55" i="15"/>
  <c r="J55" i="15"/>
  <c r="I55" i="15"/>
  <c r="M54" i="15"/>
  <c r="L54" i="15"/>
  <c r="K54" i="15"/>
  <c r="J54" i="15"/>
  <c r="I54" i="15"/>
  <c r="M53" i="15"/>
  <c r="L53" i="15"/>
  <c r="K53" i="15"/>
  <c r="J53" i="15"/>
  <c r="I53" i="15"/>
  <c r="M52" i="15"/>
  <c r="L52" i="15"/>
  <c r="K52" i="15"/>
  <c r="J52" i="15"/>
  <c r="I52" i="15"/>
  <c r="M51" i="15"/>
  <c r="L51" i="15"/>
  <c r="K51" i="15"/>
  <c r="J51" i="15"/>
  <c r="I51" i="15"/>
  <c r="H49" i="15"/>
  <c r="M49" i="15" s="1"/>
  <c r="G49" i="15"/>
  <c r="F49" i="15"/>
  <c r="E49" i="15"/>
  <c r="D49" i="15"/>
  <c r="C49" i="15"/>
  <c r="M48" i="15"/>
  <c r="L48" i="15"/>
  <c r="K48" i="15"/>
  <c r="J48" i="15"/>
  <c r="I48" i="15"/>
  <c r="M47" i="15"/>
  <c r="L47" i="15"/>
  <c r="K47" i="15"/>
  <c r="J47" i="15"/>
  <c r="I47" i="15"/>
  <c r="M46" i="15"/>
  <c r="L46" i="15"/>
  <c r="K46" i="15"/>
  <c r="J46" i="15"/>
  <c r="I46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M42" i="15"/>
  <c r="L42" i="15"/>
  <c r="K42" i="15"/>
  <c r="J42" i="15"/>
  <c r="I42" i="15"/>
  <c r="M41" i="15"/>
  <c r="L41" i="15"/>
  <c r="K41" i="15"/>
  <c r="J41" i="15"/>
  <c r="I41" i="15"/>
  <c r="M40" i="15"/>
  <c r="L40" i="15"/>
  <c r="K40" i="15"/>
  <c r="J40" i="15"/>
  <c r="I40" i="15"/>
  <c r="M39" i="15"/>
  <c r="L39" i="15"/>
  <c r="K39" i="15"/>
  <c r="J39" i="15"/>
  <c r="I39" i="15"/>
  <c r="M38" i="15"/>
  <c r="L38" i="15"/>
  <c r="K38" i="15"/>
  <c r="J38" i="15"/>
  <c r="I38" i="15"/>
  <c r="M37" i="15"/>
  <c r="L37" i="15"/>
  <c r="K37" i="15"/>
  <c r="J37" i="15"/>
  <c r="I37" i="15"/>
  <c r="H35" i="15"/>
  <c r="M35" i="15" s="1"/>
  <c r="G35" i="15"/>
  <c r="F35" i="15"/>
  <c r="E35" i="15"/>
  <c r="D35" i="15"/>
  <c r="C35" i="15"/>
  <c r="M34" i="15"/>
  <c r="L34" i="15"/>
  <c r="K34" i="15"/>
  <c r="J34" i="15"/>
  <c r="I34" i="15"/>
  <c r="M33" i="15"/>
  <c r="L33" i="15"/>
  <c r="K33" i="15"/>
  <c r="J33" i="15"/>
  <c r="I33" i="15"/>
  <c r="M32" i="15"/>
  <c r="L32" i="15"/>
  <c r="K32" i="15"/>
  <c r="J32" i="15"/>
  <c r="I32" i="15"/>
  <c r="M31" i="15"/>
  <c r="L31" i="15"/>
  <c r="K31" i="15"/>
  <c r="J31" i="15"/>
  <c r="I31" i="15"/>
  <c r="M30" i="15"/>
  <c r="L30" i="15"/>
  <c r="K30" i="15"/>
  <c r="J30" i="15"/>
  <c r="I30" i="15"/>
  <c r="M29" i="15"/>
  <c r="L29" i="15"/>
  <c r="K29" i="15"/>
  <c r="J29" i="15"/>
  <c r="I29" i="15"/>
  <c r="M28" i="15"/>
  <c r="L28" i="15"/>
  <c r="K28" i="15"/>
  <c r="J28" i="15"/>
  <c r="I28" i="15"/>
  <c r="M27" i="15"/>
  <c r="L27" i="15"/>
  <c r="K27" i="15"/>
  <c r="J27" i="15"/>
  <c r="I27" i="15"/>
  <c r="M26" i="15"/>
  <c r="L26" i="15"/>
  <c r="K26" i="15"/>
  <c r="J26" i="15"/>
  <c r="I26" i="15"/>
  <c r="M25" i="15"/>
  <c r="L25" i="15"/>
  <c r="K25" i="15"/>
  <c r="J25" i="15"/>
  <c r="I25" i="15"/>
  <c r="M24" i="15"/>
  <c r="L24" i="15"/>
  <c r="K24" i="15"/>
  <c r="J24" i="15"/>
  <c r="I24" i="15"/>
  <c r="M23" i="15"/>
  <c r="L23" i="15"/>
  <c r="K23" i="15"/>
  <c r="J23" i="15"/>
  <c r="I23" i="15"/>
  <c r="V21" i="15"/>
  <c r="Y21" i="15" s="1"/>
  <c r="U21" i="15"/>
  <c r="T21" i="15"/>
  <c r="S21" i="15"/>
  <c r="R21" i="15"/>
  <c r="Q21" i="15"/>
  <c r="H21" i="15"/>
  <c r="M21" i="15" s="1"/>
  <c r="G21" i="15"/>
  <c r="F21" i="15"/>
  <c r="E21" i="15"/>
  <c r="D21" i="15"/>
  <c r="C21" i="15"/>
  <c r="Y20" i="15"/>
  <c r="X20" i="15"/>
  <c r="W20" i="15"/>
  <c r="M20" i="15"/>
  <c r="L20" i="15"/>
  <c r="K20" i="15"/>
  <c r="J20" i="15"/>
  <c r="I20" i="15"/>
  <c r="Y19" i="15"/>
  <c r="X19" i="15"/>
  <c r="W19" i="15"/>
  <c r="M19" i="15"/>
  <c r="L19" i="15"/>
  <c r="K19" i="15"/>
  <c r="J19" i="15"/>
  <c r="I19" i="15"/>
  <c r="Y18" i="15"/>
  <c r="X18" i="15"/>
  <c r="W18" i="15"/>
  <c r="M18" i="15"/>
  <c r="L18" i="15"/>
  <c r="K18" i="15"/>
  <c r="J18" i="15"/>
  <c r="I18" i="15"/>
  <c r="Y17" i="15"/>
  <c r="X17" i="15"/>
  <c r="W17" i="15"/>
  <c r="M17" i="15"/>
  <c r="L17" i="15"/>
  <c r="K17" i="15"/>
  <c r="J17" i="15"/>
  <c r="I17" i="15"/>
  <c r="Y16" i="15"/>
  <c r="X16" i="15"/>
  <c r="W16" i="15"/>
  <c r="M16" i="15"/>
  <c r="L16" i="15"/>
  <c r="K16" i="15"/>
  <c r="J16" i="15"/>
  <c r="I16" i="15"/>
  <c r="Y15" i="15"/>
  <c r="X15" i="15"/>
  <c r="W15" i="15"/>
  <c r="M15" i="15"/>
  <c r="L15" i="15"/>
  <c r="K15" i="15"/>
  <c r="J15" i="15"/>
  <c r="I15" i="15"/>
  <c r="Y14" i="15"/>
  <c r="X14" i="15"/>
  <c r="W14" i="15"/>
  <c r="M14" i="15"/>
  <c r="L14" i="15"/>
  <c r="K14" i="15"/>
  <c r="J14" i="15"/>
  <c r="I14" i="15"/>
  <c r="Y13" i="15"/>
  <c r="X13" i="15"/>
  <c r="W13" i="15"/>
  <c r="M13" i="15"/>
  <c r="L13" i="15"/>
  <c r="K13" i="15"/>
  <c r="J13" i="15"/>
  <c r="I13" i="15"/>
  <c r="Y12" i="15"/>
  <c r="X12" i="15"/>
  <c r="W12" i="15"/>
  <c r="M12" i="15"/>
  <c r="L12" i="15"/>
  <c r="K12" i="15"/>
  <c r="J12" i="15"/>
  <c r="I12" i="15"/>
  <c r="Y11" i="15"/>
  <c r="X11" i="15"/>
  <c r="W11" i="15"/>
  <c r="M11" i="15"/>
  <c r="L11" i="15"/>
  <c r="K11" i="15"/>
  <c r="J11" i="15"/>
  <c r="I11" i="15"/>
  <c r="Y10" i="15"/>
  <c r="X10" i="15"/>
  <c r="W10" i="15"/>
  <c r="M10" i="15"/>
  <c r="L10" i="15"/>
  <c r="K10" i="15"/>
  <c r="J10" i="15"/>
  <c r="I10" i="15"/>
  <c r="Y9" i="15"/>
  <c r="X9" i="15"/>
  <c r="W9" i="15"/>
  <c r="M9" i="15"/>
  <c r="L9" i="15"/>
  <c r="K9" i="15"/>
  <c r="J9" i="15"/>
  <c r="I9" i="15"/>
  <c r="Y7" i="15"/>
  <c r="X7" i="15"/>
  <c r="W7" i="15"/>
  <c r="M7" i="15"/>
  <c r="L7" i="15"/>
  <c r="K7" i="15"/>
  <c r="J7" i="15"/>
  <c r="I7" i="15"/>
  <c r="B4" i="15"/>
  <c r="H163" i="14"/>
  <c r="J163" i="14" s="1"/>
  <c r="G163" i="14"/>
  <c r="F163" i="14"/>
  <c r="E163" i="14"/>
  <c r="D163" i="14"/>
  <c r="C163" i="14"/>
  <c r="J162" i="14"/>
  <c r="I162" i="14"/>
  <c r="J161" i="14"/>
  <c r="I161" i="14"/>
  <c r="J160" i="14"/>
  <c r="I160" i="14"/>
  <c r="J159" i="14"/>
  <c r="I159" i="14"/>
  <c r="J158" i="14"/>
  <c r="I158" i="14"/>
  <c r="J157" i="14"/>
  <c r="I157" i="14"/>
  <c r="J156" i="14"/>
  <c r="I156" i="14"/>
  <c r="J155" i="14"/>
  <c r="I155" i="14"/>
  <c r="J154" i="14"/>
  <c r="I154" i="14"/>
  <c r="J153" i="14"/>
  <c r="I153" i="14"/>
  <c r="J152" i="14"/>
  <c r="I152" i="14"/>
  <c r="J151" i="14"/>
  <c r="I151" i="14"/>
  <c r="H149" i="14"/>
  <c r="J149" i="14" s="1"/>
  <c r="G149" i="14"/>
  <c r="F149" i="14"/>
  <c r="E149" i="14"/>
  <c r="D149" i="14"/>
  <c r="C149" i="14"/>
  <c r="J148" i="14"/>
  <c r="I148" i="14"/>
  <c r="J147" i="14"/>
  <c r="I147" i="14"/>
  <c r="J146" i="14"/>
  <c r="I146" i="14"/>
  <c r="J145" i="14"/>
  <c r="I145" i="14"/>
  <c r="J144" i="14"/>
  <c r="I144" i="14"/>
  <c r="J143" i="14"/>
  <c r="I143" i="14"/>
  <c r="J142" i="14"/>
  <c r="I142" i="14"/>
  <c r="J141" i="14"/>
  <c r="I141" i="14"/>
  <c r="J140" i="14"/>
  <c r="I140" i="14"/>
  <c r="J139" i="14"/>
  <c r="I139" i="14"/>
  <c r="J138" i="14"/>
  <c r="I138" i="14"/>
  <c r="J137" i="14"/>
  <c r="I137" i="14"/>
  <c r="H135" i="14"/>
  <c r="J135" i="14" s="1"/>
  <c r="G135" i="14"/>
  <c r="F135" i="14"/>
  <c r="E135" i="14"/>
  <c r="D135" i="14"/>
  <c r="C135" i="14"/>
  <c r="J134" i="14"/>
  <c r="I134" i="14"/>
  <c r="J133" i="14"/>
  <c r="I133" i="14"/>
  <c r="J132" i="14"/>
  <c r="I132" i="14"/>
  <c r="J131" i="14"/>
  <c r="I131" i="14"/>
  <c r="J130" i="14"/>
  <c r="I130" i="14"/>
  <c r="J129" i="14"/>
  <c r="I129" i="14"/>
  <c r="J128" i="14"/>
  <c r="I128" i="14"/>
  <c r="J127" i="14"/>
  <c r="I127" i="14"/>
  <c r="J126" i="14"/>
  <c r="I126" i="14"/>
  <c r="J125" i="14"/>
  <c r="I125" i="14"/>
  <c r="J124" i="14"/>
  <c r="I124" i="14"/>
  <c r="J123" i="14"/>
  <c r="I123" i="14"/>
  <c r="H121" i="14"/>
  <c r="J121" i="14" s="1"/>
  <c r="G121" i="14"/>
  <c r="F121" i="14"/>
  <c r="E121" i="14"/>
  <c r="D121" i="14"/>
  <c r="C121" i="14"/>
  <c r="J120" i="14"/>
  <c r="I120" i="14"/>
  <c r="J119" i="14"/>
  <c r="I119" i="14"/>
  <c r="J118" i="14"/>
  <c r="I118" i="14"/>
  <c r="J117" i="14"/>
  <c r="I117" i="14"/>
  <c r="J116" i="14"/>
  <c r="I116" i="14"/>
  <c r="J115" i="14"/>
  <c r="I115" i="14"/>
  <c r="J114" i="14"/>
  <c r="I114" i="14"/>
  <c r="J113" i="14"/>
  <c r="I113" i="14"/>
  <c r="J112" i="14"/>
  <c r="I112" i="14"/>
  <c r="J111" i="14"/>
  <c r="I111" i="14"/>
  <c r="J110" i="14"/>
  <c r="I110" i="14"/>
  <c r="J109" i="14"/>
  <c r="I109" i="14"/>
  <c r="H107" i="14"/>
  <c r="J107" i="14" s="1"/>
  <c r="G107" i="14"/>
  <c r="I107" i="14" s="1"/>
  <c r="F107" i="14"/>
  <c r="E107" i="14"/>
  <c r="D107" i="14"/>
  <c r="C107" i="14"/>
  <c r="J106" i="14"/>
  <c r="I106" i="14"/>
  <c r="J105" i="14"/>
  <c r="I105" i="14"/>
  <c r="J104" i="14"/>
  <c r="I104" i="14"/>
  <c r="J103" i="14"/>
  <c r="I103" i="14"/>
  <c r="J102" i="14"/>
  <c r="I102" i="14"/>
  <c r="J101" i="14"/>
  <c r="I101" i="14"/>
  <c r="J100" i="14"/>
  <c r="I100" i="14"/>
  <c r="J99" i="14"/>
  <c r="I99" i="14"/>
  <c r="J98" i="14"/>
  <c r="I98" i="14"/>
  <c r="J97" i="14"/>
  <c r="I97" i="14"/>
  <c r="J96" i="14"/>
  <c r="I96" i="14"/>
  <c r="J95" i="14"/>
  <c r="I95" i="14"/>
  <c r="H93" i="14"/>
  <c r="J93" i="14" s="1"/>
  <c r="G93" i="14"/>
  <c r="F93" i="14"/>
  <c r="E93" i="14"/>
  <c r="D93" i="14"/>
  <c r="C93" i="14"/>
  <c r="J92" i="14"/>
  <c r="I92" i="14"/>
  <c r="J91" i="14"/>
  <c r="I91" i="14"/>
  <c r="J90" i="14"/>
  <c r="I90" i="14"/>
  <c r="J89" i="14"/>
  <c r="I89" i="14"/>
  <c r="J88" i="14"/>
  <c r="I88" i="14"/>
  <c r="J87" i="14"/>
  <c r="I87" i="14"/>
  <c r="J86" i="14"/>
  <c r="I86" i="14"/>
  <c r="J85" i="14"/>
  <c r="I85" i="14"/>
  <c r="J84" i="14"/>
  <c r="I84" i="14"/>
  <c r="J83" i="14"/>
  <c r="I83" i="14"/>
  <c r="J82" i="14"/>
  <c r="I82" i="14"/>
  <c r="J81" i="14"/>
  <c r="I81" i="14"/>
  <c r="H79" i="14"/>
  <c r="J79" i="14" s="1"/>
  <c r="G79" i="14"/>
  <c r="F79" i="14"/>
  <c r="E79" i="14"/>
  <c r="D79" i="14"/>
  <c r="C79" i="14"/>
  <c r="J78" i="14"/>
  <c r="I78" i="14"/>
  <c r="J77" i="14"/>
  <c r="I77" i="14"/>
  <c r="J76" i="14"/>
  <c r="I76" i="14"/>
  <c r="J75" i="14"/>
  <c r="I75" i="14"/>
  <c r="J74" i="14"/>
  <c r="I74" i="14"/>
  <c r="J73" i="14"/>
  <c r="I73" i="14"/>
  <c r="J72" i="14"/>
  <c r="I72" i="14"/>
  <c r="J71" i="14"/>
  <c r="I71" i="14"/>
  <c r="J70" i="14"/>
  <c r="I70" i="14"/>
  <c r="J69" i="14"/>
  <c r="I69" i="14"/>
  <c r="J68" i="14"/>
  <c r="I68" i="14"/>
  <c r="J67" i="14"/>
  <c r="I67" i="14"/>
  <c r="H65" i="14"/>
  <c r="J65" i="14" s="1"/>
  <c r="G65" i="14"/>
  <c r="F65" i="14"/>
  <c r="E65" i="14"/>
  <c r="D65" i="14"/>
  <c r="C65" i="14"/>
  <c r="J64" i="14"/>
  <c r="I64" i="14"/>
  <c r="J63" i="14"/>
  <c r="I63" i="14"/>
  <c r="J62" i="14"/>
  <c r="I62" i="14"/>
  <c r="J61" i="14"/>
  <c r="I61" i="14"/>
  <c r="J60" i="14"/>
  <c r="I60" i="14"/>
  <c r="J59" i="14"/>
  <c r="I59" i="14"/>
  <c r="J58" i="14"/>
  <c r="I58" i="14"/>
  <c r="J57" i="14"/>
  <c r="I57" i="14"/>
  <c r="J56" i="14"/>
  <c r="I56" i="14"/>
  <c r="J55" i="14"/>
  <c r="I55" i="14"/>
  <c r="J54" i="14"/>
  <c r="I54" i="14"/>
  <c r="J53" i="14"/>
  <c r="I53" i="14"/>
  <c r="H51" i="14"/>
  <c r="J51" i="14" s="1"/>
  <c r="G51" i="14"/>
  <c r="F51" i="14"/>
  <c r="E51" i="14"/>
  <c r="D51" i="14"/>
  <c r="C51" i="14"/>
  <c r="J50" i="14"/>
  <c r="I50" i="14"/>
  <c r="J49" i="14"/>
  <c r="I49" i="14"/>
  <c r="J48" i="14"/>
  <c r="I48" i="14"/>
  <c r="J47" i="14"/>
  <c r="I47" i="14"/>
  <c r="J46" i="14"/>
  <c r="I46" i="14"/>
  <c r="J45" i="14"/>
  <c r="I45" i="14"/>
  <c r="J44" i="14"/>
  <c r="I44" i="14"/>
  <c r="J43" i="14"/>
  <c r="I43" i="14"/>
  <c r="J42" i="14"/>
  <c r="I42" i="14"/>
  <c r="J41" i="14"/>
  <c r="I41" i="14"/>
  <c r="J40" i="14"/>
  <c r="I40" i="14"/>
  <c r="J39" i="14"/>
  <c r="I39" i="14"/>
  <c r="H37" i="14"/>
  <c r="J37" i="14" s="1"/>
  <c r="G37" i="14"/>
  <c r="F37" i="14"/>
  <c r="E37" i="14"/>
  <c r="D37" i="14"/>
  <c r="C37" i="14"/>
  <c r="J36" i="14"/>
  <c r="I36" i="14"/>
  <c r="J35" i="14"/>
  <c r="I35" i="14"/>
  <c r="J34" i="14"/>
  <c r="I34" i="14"/>
  <c r="J33" i="14"/>
  <c r="I33" i="14"/>
  <c r="J32" i="14"/>
  <c r="I32" i="14"/>
  <c r="J31" i="14"/>
  <c r="I31" i="14"/>
  <c r="J30" i="14"/>
  <c r="I30" i="14"/>
  <c r="J29" i="14"/>
  <c r="I29" i="14"/>
  <c r="J28" i="14"/>
  <c r="I28" i="14"/>
  <c r="J27" i="14"/>
  <c r="I27" i="14"/>
  <c r="J26" i="14"/>
  <c r="I26" i="14"/>
  <c r="J25" i="14"/>
  <c r="I25" i="14"/>
  <c r="R23" i="14"/>
  <c r="T23" i="14" s="1"/>
  <c r="Q23" i="14"/>
  <c r="P23" i="14"/>
  <c r="O23" i="14"/>
  <c r="N23" i="14"/>
  <c r="H23" i="14"/>
  <c r="J23" i="14" s="1"/>
  <c r="G23" i="14"/>
  <c r="F23" i="14"/>
  <c r="E23" i="14"/>
  <c r="D23" i="14"/>
  <c r="C23" i="14"/>
  <c r="T22" i="14"/>
  <c r="S22" i="14"/>
  <c r="J22" i="14"/>
  <c r="I22" i="14"/>
  <c r="T21" i="14"/>
  <c r="S21" i="14"/>
  <c r="J21" i="14"/>
  <c r="I21" i="14"/>
  <c r="T20" i="14"/>
  <c r="S20" i="14"/>
  <c r="J20" i="14"/>
  <c r="I20" i="14"/>
  <c r="T19" i="14"/>
  <c r="S19" i="14"/>
  <c r="J19" i="14"/>
  <c r="I19" i="14"/>
  <c r="T18" i="14"/>
  <c r="S18" i="14"/>
  <c r="J18" i="14"/>
  <c r="I18" i="14"/>
  <c r="T17" i="14"/>
  <c r="S17" i="14"/>
  <c r="J17" i="14"/>
  <c r="I17" i="14"/>
  <c r="T16" i="14"/>
  <c r="S16" i="14"/>
  <c r="J16" i="14"/>
  <c r="I16" i="14"/>
  <c r="T15" i="14"/>
  <c r="S15" i="14"/>
  <c r="J15" i="14"/>
  <c r="I15" i="14"/>
  <c r="T14" i="14"/>
  <c r="S14" i="14"/>
  <c r="J14" i="14"/>
  <c r="I14" i="14"/>
  <c r="T13" i="14"/>
  <c r="S13" i="14"/>
  <c r="J13" i="14"/>
  <c r="I13" i="14"/>
  <c r="T12" i="14"/>
  <c r="S12" i="14"/>
  <c r="J12" i="14"/>
  <c r="I12" i="14"/>
  <c r="T11" i="14"/>
  <c r="S11" i="14"/>
  <c r="J11" i="14"/>
  <c r="I11" i="14"/>
  <c r="T9" i="14"/>
  <c r="J9" i="14"/>
  <c r="I9" i="14"/>
  <c r="B6" i="14"/>
  <c r="H160" i="13"/>
  <c r="K160" i="13" s="1"/>
  <c r="G160" i="13"/>
  <c r="I160" i="13" s="1"/>
  <c r="F160" i="13"/>
  <c r="E160" i="13"/>
  <c r="D160" i="13"/>
  <c r="C160" i="13"/>
  <c r="K159" i="13"/>
  <c r="J159" i="13"/>
  <c r="I159" i="13"/>
  <c r="K158" i="13"/>
  <c r="J158" i="13"/>
  <c r="I158" i="13"/>
  <c r="K157" i="13"/>
  <c r="J157" i="13"/>
  <c r="I157" i="13"/>
  <c r="K156" i="13"/>
  <c r="J156" i="13"/>
  <c r="I156" i="13"/>
  <c r="K155" i="13"/>
  <c r="J155" i="13"/>
  <c r="I155" i="13"/>
  <c r="K154" i="13"/>
  <c r="J154" i="13"/>
  <c r="I154" i="13"/>
  <c r="K153" i="13"/>
  <c r="J153" i="13"/>
  <c r="I153" i="13"/>
  <c r="K152" i="13"/>
  <c r="J152" i="13"/>
  <c r="I152" i="13"/>
  <c r="K151" i="13"/>
  <c r="J151" i="13"/>
  <c r="I151" i="13"/>
  <c r="K150" i="13"/>
  <c r="J150" i="13"/>
  <c r="I150" i="13"/>
  <c r="K149" i="13"/>
  <c r="J149" i="13"/>
  <c r="I149" i="13"/>
  <c r="K148" i="13"/>
  <c r="J148" i="13"/>
  <c r="I148" i="13"/>
  <c r="H146" i="13"/>
  <c r="K146" i="13" s="1"/>
  <c r="G146" i="13"/>
  <c r="F146" i="13"/>
  <c r="E146" i="13"/>
  <c r="D146" i="13"/>
  <c r="C146" i="13"/>
  <c r="K145" i="13"/>
  <c r="J145" i="13"/>
  <c r="I145" i="13"/>
  <c r="K144" i="13"/>
  <c r="J144" i="13"/>
  <c r="I144" i="13"/>
  <c r="K143" i="13"/>
  <c r="J143" i="13"/>
  <c r="I143" i="13"/>
  <c r="K142" i="13"/>
  <c r="J142" i="13"/>
  <c r="I142" i="13"/>
  <c r="K141" i="13"/>
  <c r="J141" i="13"/>
  <c r="I141" i="13"/>
  <c r="K140" i="13"/>
  <c r="J140" i="13"/>
  <c r="I140" i="13"/>
  <c r="K139" i="13"/>
  <c r="J139" i="13"/>
  <c r="I139" i="13"/>
  <c r="K138" i="13"/>
  <c r="J138" i="13"/>
  <c r="I138" i="13"/>
  <c r="K137" i="13"/>
  <c r="J137" i="13"/>
  <c r="I137" i="13"/>
  <c r="K136" i="13"/>
  <c r="J136" i="13"/>
  <c r="I136" i="13"/>
  <c r="K135" i="13"/>
  <c r="J135" i="13"/>
  <c r="I135" i="13"/>
  <c r="K134" i="13"/>
  <c r="J134" i="13"/>
  <c r="I134" i="13"/>
  <c r="K132" i="13"/>
  <c r="I132" i="13"/>
  <c r="H132" i="13"/>
  <c r="G132" i="13"/>
  <c r="J132" i="13" s="1"/>
  <c r="F132" i="13"/>
  <c r="E132" i="13"/>
  <c r="D132" i="13"/>
  <c r="C132" i="13"/>
  <c r="K131" i="13"/>
  <c r="J131" i="13"/>
  <c r="I131" i="13"/>
  <c r="K130" i="13"/>
  <c r="J130" i="13"/>
  <c r="I130" i="13"/>
  <c r="K129" i="13"/>
  <c r="J129" i="13"/>
  <c r="I129" i="13"/>
  <c r="K128" i="13"/>
  <c r="J128" i="13"/>
  <c r="I128" i="13"/>
  <c r="K127" i="13"/>
  <c r="J127" i="13"/>
  <c r="I127" i="13"/>
  <c r="K126" i="13"/>
  <c r="J126" i="13"/>
  <c r="I126" i="13"/>
  <c r="K125" i="13"/>
  <c r="J125" i="13"/>
  <c r="I125" i="13"/>
  <c r="K124" i="13"/>
  <c r="J124" i="13"/>
  <c r="I124" i="13"/>
  <c r="K123" i="13"/>
  <c r="J123" i="13"/>
  <c r="I123" i="13"/>
  <c r="K122" i="13"/>
  <c r="J122" i="13"/>
  <c r="I122" i="13"/>
  <c r="K121" i="13"/>
  <c r="J121" i="13"/>
  <c r="I121" i="13"/>
  <c r="K120" i="13"/>
  <c r="J120" i="13"/>
  <c r="I120" i="13"/>
  <c r="K118" i="13"/>
  <c r="J118" i="13"/>
  <c r="H118" i="13"/>
  <c r="I118" i="13" s="1"/>
  <c r="G118" i="13"/>
  <c r="F118" i="13"/>
  <c r="E118" i="13"/>
  <c r="D118" i="13"/>
  <c r="C118" i="13"/>
  <c r="K117" i="13"/>
  <c r="J117" i="13"/>
  <c r="I117" i="13"/>
  <c r="K116" i="13"/>
  <c r="J116" i="13"/>
  <c r="I116" i="13"/>
  <c r="K115" i="13"/>
  <c r="J115" i="13"/>
  <c r="I115" i="13"/>
  <c r="K114" i="13"/>
  <c r="J114" i="13"/>
  <c r="I114" i="13"/>
  <c r="K113" i="13"/>
  <c r="J113" i="13"/>
  <c r="I113" i="13"/>
  <c r="K112" i="13"/>
  <c r="J112" i="13"/>
  <c r="I112" i="13"/>
  <c r="K111" i="13"/>
  <c r="J111" i="13"/>
  <c r="I111" i="13"/>
  <c r="K110" i="13"/>
  <c r="J110" i="13"/>
  <c r="I110" i="13"/>
  <c r="K109" i="13"/>
  <c r="J109" i="13"/>
  <c r="I109" i="13"/>
  <c r="K108" i="13"/>
  <c r="J108" i="13"/>
  <c r="I108" i="13"/>
  <c r="K107" i="13"/>
  <c r="J107" i="13"/>
  <c r="I107" i="13"/>
  <c r="K106" i="13"/>
  <c r="J106" i="13"/>
  <c r="I106" i="13"/>
  <c r="H104" i="13"/>
  <c r="K104" i="13" s="1"/>
  <c r="G104" i="13"/>
  <c r="F104" i="13"/>
  <c r="E104" i="13"/>
  <c r="D104" i="13"/>
  <c r="C104" i="13"/>
  <c r="K103" i="13"/>
  <c r="J103" i="13"/>
  <c r="I103" i="13"/>
  <c r="K102" i="13"/>
  <c r="J102" i="13"/>
  <c r="I102" i="13"/>
  <c r="K101" i="13"/>
  <c r="J101" i="13"/>
  <c r="I101" i="13"/>
  <c r="K100" i="13"/>
  <c r="J100" i="13"/>
  <c r="I100" i="13"/>
  <c r="K99" i="13"/>
  <c r="J99" i="13"/>
  <c r="I99" i="13"/>
  <c r="K98" i="13"/>
  <c r="J98" i="13"/>
  <c r="I98" i="13"/>
  <c r="K97" i="13"/>
  <c r="J97" i="13"/>
  <c r="I97" i="13"/>
  <c r="K96" i="13"/>
  <c r="J96" i="13"/>
  <c r="I96" i="13"/>
  <c r="K95" i="13"/>
  <c r="J95" i="13"/>
  <c r="I95" i="13"/>
  <c r="K94" i="13"/>
  <c r="J94" i="13"/>
  <c r="I94" i="13"/>
  <c r="K93" i="13"/>
  <c r="J93" i="13"/>
  <c r="I93" i="13"/>
  <c r="K92" i="13"/>
  <c r="J92" i="13"/>
  <c r="I92" i="13"/>
  <c r="H90" i="13"/>
  <c r="K90" i="13" s="1"/>
  <c r="G90" i="13"/>
  <c r="F90" i="13"/>
  <c r="E90" i="13"/>
  <c r="D90" i="13"/>
  <c r="C90" i="13"/>
  <c r="K89" i="13"/>
  <c r="J89" i="13"/>
  <c r="I89" i="13"/>
  <c r="K88" i="13"/>
  <c r="J88" i="13"/>
  <c r="I88" i="13"/>
  <c r="K87" i="13"/>
  <c r="J87" i="13"/>
  <c r="I87" i="13"/>
  <c r="K86" i="13"/>
  <c r="J86" i="13"/>
  <c r="I86" i="13"/>
  <c r="K85" i="13"/>
  <c r="J85" i="13"/>
  <c r="I85" i="13"/>
  <c r="K84" i="13"/>
  <c r="J84" i="13"/>
  <c r="I84" i="13"/>
  <c r="K83" i="13"/>
  <c r="J83" i="13"/>
  <c r="I83" i="13"/>
  <c r="K82" i="13"/>
  <c r="J82" i="13"/>
  <c r="I82" i="13"/>
  <c r="K81" i="13"/>
  <c r="J81" i="13"/>
  <c r="I81" i="13"/>
  <c r="K80" i="13"/>
  <c r="J80" i="13"/>
  <c r="I80" i="13"/>
  <c r="K79" i="13"/>
  <c r="J79" i="13"/>
  <c r="I79" i="13"/>
  <c r="K78" i="13"/>
  <c r="J78" i="13"/>
  <c r="I78" i="13"/>
  <c r="K76" i="13"/>
  <c r="I76" i="13"/>
  <c r="H76" i="13"/>
  <c r="G76" i="13"/>
  <c r="J76" i="13" s="1"/>
  <c r="F76" i="13"/>
  <c r="E76" i="13"/>
  <c r="D76" i="13"/>
  <c r="C76" i="13"/>
  <c r="K75" i="13"/>
  <c r="J75" i="13"/>
  <c r="I75" i="13"/>
  <c r="K74" i="13"/>
  <c r="J74" i="13"/>
  <c r="I74" i="13"/>
  <c r="K73" i="13"/>
  <c r="J73" i="13"/>
  <c r="I73" i="13"/>
  <c r="K72" i="13"/>
  <c r="J72" i="13"/>
  <c r="I72" i="13"/>
  <c r="K71" i="13"/>
  <c r="J71" i="13"/>
  <c r="I71" i="13"/>
  <c r="K70" i="13"/>
  <c r="J70" i="13"/>
  <c r="I70" i="13"/>
  <c r="K69" i="13"/>
  <c r="J69" i="13"/>
  <c r="I69" i="13"/>
  <c r="K68" i="13"/>
  <c r="J68" i="13"/>
  <c r="I68" i="13"/>
  <c r="K67" i="13"/>
  <c r="J67" i="13"/>
  <c r="I67" i="13"/>
  <c r="K66" i="13"/>
  <c r="J66" i="13"/>
  <c r="I66" i="13"/>
  <c r="K65" i="13"/>
  <c r="J65" i="13"/>
  <c r="I65" i="13"/>
  <c r="K64" i="13"/>
  <c r="J64" i="13"/>
  <c r="I64" i="13"/>
  <c r="K62" i="13"/>
  <c r="J62" i="13"/>
  <c r="H62" i="13"/>
  <c r="I62" i="13" s="1"/>
  <c r="G62" i="13"/>
  <c r="F62" i="13"/>
  <c r="E62" i="13"/>
  <c r="D62" i="13"/>
  <c r="C62" i="13"/>
  <c r="K61" i="13"/>
  <c r="J61" i="13"/>
  <c r="I61" i="13"/>
  <c r="K60" i="13"/>
  <c r="J60" i="13"/>
  <c r="I60" i="13"/>
  <c r="K59" i="13"/>
  <c r="J59" i="13"/>
  <c r="I59" i="13"/>
  <c r="K58" i="13"/>
  <c r="J58" i="13"/>
  <c r="I58" i="13"/>
  <c r="K57" i="13"/>
  <c r="J57" i="13"/>
  <c r="I57" i="13"/>
  <c r="K56" i="13"/>
  <c r="J56" i="13"/>
  <c r="I56" i="13"/>
  <c r="K55" i="13"/>
  <c r="J55" i="13"/>
  <c r="I55" i="13"/>
  <c r="K54" i="13"/>
  <c r="J54" i="13"/>
  <c r="I54" i="13"/>
  <c r="K53" i="13"/>
  <c r="J53" i="13"/>
  <c r="I53" i="13"/>
  <c r="K52" i="13"/>
  <c r="J52" i="13"/>
  <c r="I52" i="13"/>
  <c r="K51" i="13"/>
  <c r="J51" i="13"/>
  <c r="I51" i="13"/>
  <c r="K50" i="13"/>
  <c r="J50" i="13"/>
  <c r="I50" i="13"/>
  <c r="H48" i="13"/>
  <c r="K48" i="13" s="1"/>
  <c r="G48" i="13"/>
  <c r="I48" i="13" s="1"/>
  <c r="F48" i="13"/>
  <c r="E48" i="13"/>
  <c r="D48" i="13"/>
  <c r="C48" i="13"/>
  <c r="K47" i="13"/>
  <c r="J47" i="13"/>
  <c r="I47" i="13"/>
  <c r="K46" i="13"/>
  <c r="J46" i="13"/>
  <c r="I46" i="13"/>
  <c r="K45" i="13"/>
  <c r="J45" i="13"/>
  <c r="I45" i="13"/>
  <c r="K44" i="13"/>
  <c r="J44" i="13"/>
  <c r="I44" i="13"/>
  <c r="K43" i="13"/>
  <c r="J43" i="13"/>
  <c r="I43" i="13"/>
  <c r="K42" i="13"/>
  <c r="J42" i="13"/>
  <c r="I42" i="13"/>
  <c r="K41" i="13"/>
  <c r="J41" i="13"/>
  <c r="I41" i="13"/>
  <c r="K40" i="13"/>
  <c r="J40" i="13"/>
  <c r="I40" i="13"/>
  <c r="K39" i="13"/>
  <c r="J39" i="13"/>
  <c r="I39" i="13"/>
  <c r="K38" i="13"/>
  <c r="J38" i="13"/>
  <c r="I38" i="13"/>
  <c r="K37" i="13"/>
  <c r="J37" i="13"/>
  <c r="I37" i="13"/>
  <c r="K36" i="13"/>
  <c r="J36" i="13"/>
  <c r="I36" i="13"/>
  <c r="H34" i="13"/>
  <c r="K34" i="13" s="1"/>
  <c r="G34" i="13"/>
  <c r="F34" i="13"/>
  <c r="E34" i="13"/>
  <c r="D34" i="13"/>
  <c r="C34" i="13"/>
  <c r="K33" i="13"/>
  <c r="J33" i="13"/>
  <c r="I33" i="13"/>
  <c r="K32" i="13"/>
  <c r="J32" i="13"/>
  <c r="I32" i="13"/>
  <c r="K31" i="13"/>
  <c r="J31" i="13"/>
  <c r="I31" i="13"/>
  <c r="K30" i="13"/>
  <c r="J30" i="13"/>
  <c r="I30" i="13"/>
  <c r="K29" i="13"/>
  <c r="J29" i="13"/>
  <c r="I29" i="13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W20" i="13"/>
  <c r="U20" i="13"/>
  <c r="T20" i="13"/>
  <c r="S20" i="13"/>
  <c r="V20" i="13" s="1"/>
  <c r="R20" i="13"/>
  <c r="Q20" i="13"/>
  <c r="P20" i="13"/>
  <c r="O20" i="13"/>
  <c r="H20" i="13"/>
  <c r="K20" i="13" s="1"/>
  <c r="G20" i="13"/>
  <c r="F20" i="13"/>
  <c r="E20" i="13"/>
  <c r="D20" i="13"/>
  <c r="C20" i="13"/>
  <c r="W19" i="13"/>
  <c r="V19" i="13"/>
  <c r="U19" i="13"/>
  <c r="K19" i="13"/>
  <c r="J19" i="13"/>
  <c r="I19" i="13"/>
  <c r="W18" i="13"/>
  <c r="V18" i="13"/>
  <c r="U18" i="13"/>
  <c r="K18" i="13"/>
  <c r="J18" i="13"/>
  <c r="I18" i="13"/>
  <c r="W17" i="13"/>
  <c r="V17" i="13"/>
  <c r="U17" i="13"/>
  <c r="K17" i="13"/>
  <c r="J17" i="13"/>
  <c r="I17" i="13"/>
  <c r="W16" i="13"/>
  <c r="V16" i="13"/>
  <c r="U16" i="13"/>
  <c r="K16" i="13"/>
  <c r="J16" i="13"/>
  <c r="I16" i="13"/>
  <c r="W15" i="13"/>
  <c r="V15" i="13"/>
  <c r="U15" i="13"/>
  <c r="K15" i="13"/>
  <c r="J15" i="13"/>
  <c r="I15" i="13"/>
  <c r="W14" i="13"/>
  <c r="V14" i="13"/>
  <c r="U14" i="13"/>
  <c r="K14" i="13"/>
  <c r="J14" i="13"/>
  <c r="I14" i="13"/>
  <c r="W13" i="13"/>
  <c r="V13" i="13"/>
  <c r="U13" i="13"/>
  <c r="K13" i="13"/>
  <c r="J13" i="13"/>
  <c r="I13" i="13"/>
  <c r="W12" i="13"/>
  <c r="V12" i="13"/>
  <c r="U12" i="13"/>
  <c r="K12" i="13"/>
  <c r="J12" i="13"/>
  <c r="I12" i="13"/>
  <c r="W11" i="13"/>
  <c r="V11" i="13"/>
  <c r="U11" i="13"/>
  <c r="K11" i="13"/>
  <c r="J11" i="13"/>
  <c r="I11" i="13"/>
  <c r="W10" i="13"/>
  <c r="V10" i="13"/>
  <c r="U10" i="13"/>
  <c r="K10" i="13"/>
  <c r="J10" i="13"/>
  <c r="I10" i="13"/>
  <c r="W9" i="13"/>
  <c r="V9" i="13"/>
  <c r="U9" i="13"/>
  <c r="K9" i="13"/>
  <c r="J9" i="13"/>
  <c r="I9" i="13"/>
  <c r="W8" i="13"/>
  <c r="V8" i="13"/>
  <c r="U8" i="13"/>
  <c r="K8" i="13"/>
  <c r="J8" i="13"/>
  <c r="I8" i="13"/>
  <c r="W6" i="13"/>
  <c r="V6" i="13"/>
  <c r="U6" i="13"/>
  <c r="K6" i="13"/>
  <c r="J6" i="13"/>
  <c r="I6" i="13"/>
  <c r="B3" i="13"/>
  <c r="V57" i="12"/>
  <c r="U57" i="12"/>
  <c r="T57" i="12"/>
  <c r="S57" i="12"/>
  <c r="V56" i="12"/>
  <c r="U56" i="12"/>
  <c r="T56" i="12"/>
  <c r="S56" i="12"/>
  <c r="H56" i="12"/>
  <c r="L56" i="12" s="1"/>
  <c r="G56" i="12"/>
  <c r="F56" i="12"/>
  <c r="E56" i="12"/>
  <c r="D56" i="12"/>
  <c r="C56" i="12"/>
  <c r="V55" i="12"/>
  <c r="U55" i="12"/>
  <c r="T55" i="12"/>
  <c r="S55" i="12"/>
  <c r="H55" i="12"/>
  <c r="L55" i="12" s="1"/>
  <c r="G55" i="12"/>
  <c r="I55" i="12" s="1"/>
  <c r="F55" i="12"/>
  <c r="E55" i="12"/>
  <c r="D55" i="12"/>
  <c r="C55" i="12"/>
  <c r="V54" i="12"/>
  <c r="U54" i="12"/>
  <c r="T54" i="12"/>
  <c r="S54" i="12"/>
  <c r="K54" i="12"/>
  <c r="J54" i="12"/>
  <c r="I54" i="12"/>
  <c r="H54" i="12"/>
  <c r="G54" i="12"/>
  <c r="F54" i="12"/>
  <c r="E54" i="12"/>
  <c r="D54" i="12"/>
  <c r="C54" i="12"/>
  <c r="V53" i="12"/>
  <c r="U53" i="12"/>
  <c r="T53" i="12"/>
  <c r="S53" i="12"/>
  <c r="H53" i="12"/>
  <c r="L54" i="12" s="1"/>
  <c r="G53" i="12"/>
  <c r="G57" i="12" s="1"/>
  <c r="F53" i="12"/>
  <c r="F57" i="12" s="1"/>
  <c r="E53" i="12"/>
  <c r="E57" i="12" s="1"/>
  <c r="D53" i="12"/>
  <c r="D57" i="12" s="1"/>
  <c r="C53" i="12"/>
  <c r="C57" i="12" s="1"/>
  <c r="V52" i="12"/>
  <c r="U52" i="12"/>
  <c r="T52" i="12"/>
  <c r="S52" i="12"/>
  <c r="L52" i="12"/>
  <c r="K52" i="12"/>
  <c r="J52" i="12"/>
  <c r="I52" i="12"/>
  <c r="V51" i="12"/>
  <c r="U51" i="12"/>
  <c r="T51" i="12"/>
  <c r="S51" i="12"/>
  <c r="L51" i="12"/>
  <c r="K51" i="12"/>
  <c r="J51" i="12"/>
  <c r="I51" i="12"/>
  <c r="V50" i="12"/>
  <c r="U50" i="12"/>
  <c r="T50" i="12"/>
  <c r="S50" i="12"/>
  <c r="L50" i="12"/>
  <c r="K50" i="12"/>
  <c r="J50" i="12"/>
  <c r="I50" i="12"/>
  <c r="V49" i="12"/>
  <c r="U49" i="12"/>
  <c r="T49" i="12"/>
  <c r="S49" i="12"/>
  <c r="L49" i="12"/>
  <c r="K49" i="12"/>
  <c r="J49" i="12"/>
  <c r="I49" i="12"/>
  <c r="V48" i="12"/>
  <c r="U48" i="12"/>
  <c r="T48" i="12"/>
  <c r="S48" i="12"/>
  <c r="L48" i="12"/>
  <c r="K48" i="12"/>
  <c r="J48" i="12"/>
  <c r="I48" i="12"/>
  <c r="V47" i="12"/>
  <c r="U47" i="12"/>
  <c r="T47" i="12"/>
  <c r="S47" i="12"/>
  <c r="L47" i="12"/>
  <c r="K47" i="12"/>
  <c r="J47" i="12"/>
  <c r="I47" i="12"/>
  <c r="V46" i="12"/>
  <c r="U46" i="12"/>
  <c r="T46" i="12"/>
  <c r="S46" i="12"/>
  <c r="L46" i="12"/>
  <c r="K46" i="12"/>
  <c r="J46" i="12"/>
  <c r="I46" i="12"/>
  <c r="V45" i="12"/>
  <c r="U45" i="12"/>
  <c r="T45" i="12"/>
  <c r="S45" i="12"/>
  <c r="L45" i="12"/>
  <c r="K45" i="12"/>
  <c r="J45" i="12"/>
  <c r="I45" i="12"/>
  <c r="V44" i="12"/>
  <c r="U44" i="12"/>
  <c r="T44" i="12"/>
  <c r="S44" i="12"/>
  <c r="L44" i="12"/>
  <c r="K44" i="12"/>
  <c r="J44" i="12"/>
  <c r="I44" i="12"/>
  <c r="V43" i="12"/>
  <c r="U43" i="12"/>
  <c r="T43" i="12"/>
  <c r="S43" i="12"/>
  <c r="L43" i="12"/>
  <c r="K43" i="12"/>
  <c r="J43" i="12"/>
  <c r="I43" i="12"/>
  <c r="V42" i="12"/>
  <c r="U42" i="12"/>
  <c r="T42" i="12"/>
  <c r="S42" i="12"/>
  <c r="L42" i="12"/>
  <c r="K42" i="12"/>
  <c r="J42" i="12"/>
  <c r="I42" i="12"/>
  <c r="V41" i="12"/>
  <c r="U41" i="12"/>
  <c r="T41" i="12"/>
  <c r="S41" i="12"/>
  <c r="L41" i="12"/>
  <c r="K41" i="12"/>
  <c r="J41" i="12"/>
  <c r="I41" i="12"/>
  <c r="V40" i="12"/>
  <c r="U40" i="12"/>
  <c r="T40" i="12"/>
  <c r="S40" i="12"/>
  <c r="L40" i="12"/>
  <c r="K40" i="12"/>
  <c r="J40" i="12"/>
  <c r="I40" i="12"/>
  <c r="V39" i="12"/>
  <c r="U39" i="12"/>
  <c r="T39" i="12"/>
  <c r="S39" i="12"/>
  <c r="L39" i="12"/>
  <c r="K39" i="12"/>
  <c r="J39" i="12"/>
  <c r="I39" i="12"/>
  <c r="V38" i="12"/>
  <c r="U38" i="12"/>
  <c r="T38" i="12"/>
  <c r="S38" i="12"/>
  <c r="L38" i="12"/>
  <c r="K38" i="12"/>
  <c r="J38" i="12"/>
  <c r="I38" i="12"/>
  <c r="V37" i="12"/>
  <c r="U37" i="12"/>
  <c r="T37" i="12"/>
  <c r="S37" i="12"/>
  <c r="L37" i="12"/>
  <c r="K37" i="12"/>
  <c r="J37" i="12"/>
  <c r="I37" i="12"/>
  <c r="V36" i="12"/>
  <c r="U36" i="12"/>
  <c r="T36" i="12"/>
  <c r="S36" i="12"/>
  <c r="L36" i="12"/>
  <c r="K36" i="12"/>
  <c r="J36" i="12"/>
  <c r="I36" i="12"/>
  <c r="V35" i="12"/>
  <c r="U35" i="12"/>
  <c r="T35" i="12"/>
  <c r="S35" i="12"/>
  <c r="L35" i="12"/>
  <c r="K35" i="12"/>
  <c r="J35" i="12"/>
  <c r="I35" i="12"/>
  <c r="V34" i="12"/>
  <c r="U34" i="12"/>
  <c r="T34" i="12"/>
  <c r="S34" i="12"/>
  <c r="L34" i="12"/>
  <c r="K34" i="12"/>
  <c r="J34" i="12"/>
  <c r="I34" i="12"/>
  <c r="V33" i="12"/>
  <c r="U33" i="12"/>
  <c r="T33" i="12"/>
  <c r="S33" i="12"/>
  <c r="L33" i="12"/>
  <c r="K33" i="12"/>
  <c r="J33" i="12"/>
  <c r="I33" i="12"/>
  <c r="V32" i="12"/>
  <c r="U32" i="12"/>
  <c r="T32" i="12"/>
  <c r="S32" i="12"/>
  <c r="L32" i="12"/>
  <c r="K32" i="12"/>
  <c r="J32" i="12"/>
  <c r="I32" i="12"/>
  <c r="V31" i="12"/>
  <c r="U31" i="12"/>
  <c r="T31" i="12"/>
  <c r="S31" i="12"/>
  <c r="L31" i="12"/>
  <c r="K31" i="12"/>
  <c r="J31" i="12"/>
  <c r="I31" i="12"/>
  <c r="V30" i="12"/>
  <c r="U30" i="12"/>
  <c r="T30" i="12"/>
  <c r="S30" i="12"/>
  <c r="L30" i="12"/>
  <c r="K30" i="12"/>
  <c r="J30" i="12"/>
  <c r="I30" i="12"/>
  <c r="V29" i="12"/>
  <c r="U29" i="12"/>
  <c r="T29" i="12"/>
  <c r="S29" i="12"/>
  <c r="L29" i="12"/>
  <c r="K29" i="12"/>
  <c r="J29" i="12"/>
  <c r="I29" i="12"/>
  <c r="V28" i="12"/>
  <c r="U28" i="12"/>
  <c r="T28" i="12"/>
  <c r="S28" i="12"/>
  <c r="L28" i="12"/>
  <c r="K28" i="12"/>
  <c r="J28" i="12"/>
  <c r="I28" i="12"/>
  <c r="V27" i="12"/>
  <c r="U27" i="12"/>
  <c r="T27" i="12"/>
  <c r="S27" i="12"/>
  <c r="L27" i="12"/>
  <c r="K27" i="12"/>
  <c r="J27" i="12"/>
  <c r="I27" i="12"/>
  <c r="V26" i="12"/>
  <c r="U26" i="12"/>
  <c r="T26" i="12"/>
  <c r="S26" i="12"/>
  <c r="L26" i="12"/>
  <c r="K26" i="12"/>
  <c r="J26" i="12"/>
  <c r="I26" i="12"/>
  <c r="V25" i="12"/>
  <c r="U25" i="12"/>
  <c r="T25" i="12"/>
  <c r="S25" i="12"/>
  <c r="L25" i="12"/>
  <c r="K25" i="12"/>
  <c r="J25" i="12"/>
  <c r="I25" i="12"/>
  <c r="V24" i="12"/>
  <c r="U24" i="12"/>
  <c r="T24" i="12"/>
  <c r="S24" i="12"/>
  <c r="L24" i="12"/>
  <c r="K24" i="12"/>
  <c r="J24" i="12"/>
  <c r="I24" i="12"/>
  <c r="V23" i="12"/>
  <c r="U23" i="12"/>
  <c r="T23" i="12"/>
  <c r="S23" i="12"/>
  <c r="L23" i="12"/>
  <c r="K23" i="12"/>
  <c r="J23" i="12"/>
  <c r="I23" i="12"/>
  <c r="V22" i="12"/>
  <c r="U22" i="12"/>
  <c r="T22" i="12"/>
  <c r="S22" i="12"/>
  <c r="L22" i="12"/>
  <c r="K22" i="12"/>
  <c r="J22" i="12"/>
  <c r="I22" i="12"/>
  <c r="V21" i="12"/>
  <c r="U21" i="12"/>
  <c r="T21" i="12"/>
  <c r="S21" i="12"/>
  <c r="L21" i="12"/>
  <c r="K21" i="12"/>
  <c r="J21" i="12"/>
  <c r="I21" i="12"/>
  <c r="V20" i="12"/>
  <c r="U20" i="12"/>
  <c r="T20" i="12"/>
  <c r="S20" i="12"/>
  <c r="L20" i="12"/>
  <c r="K20" i="12"/>
  <c r="J20" i="12"/>
  <c r="I20" i="12"/>
  <c r="V19" i="12"/>
  <c r="U19" i="12"/>
  <c r="T19" i="12"/>
  <c r="S19" i="12"/>
  <c r="L19" i="12"/>
  <c r="K19" i="12"/>
  <c r="J19" i="12"/>
  <c r="I19" i="12"/>
  <c r="V18" i="12"/>
  <c r="U18" i="12"/>
  <c r="T18" i="12"/>
  <c r="S18" i="12"/>
  <c r="L18" i="12"/>
  <c r="K18" i="12"/>
  <c r="J18" i="12"/>
  <c r="I18" i="12"/>
  <c r="V17" i="12"/>
  <c r="U17" i="12"/>
  <c r="T17" i="12"/>
  <c r="S17" i="12"/>
  <c r="L17" i="12"/>
  <c r="K17" i="12"/>
  <c r="J17" i="12"/>
  <c r="I17" i="12"/>
  <c r="V16" i="12"/>
  <c r="U16" i="12"/>
  <c r="T16" i="12"/>
  <c r="S16" i="12"/>
  <c r="L16" i="12"/>
  <c r="K16" i="12"/>
  <c r="J16" i="12"/>
  <c r="I16" i="12"/>
  <c r="V15" i="12"/>
  <c r="U15" i="12"/>
  <c r="T15" i="12"/>
  <c r="S15" i="12"/>
  <c r="L15" i="12"/>
  <c r="K15" i="12"/>
  <c r="J15" i="12"/>
  <c r="I15" i="12"/>
  <c r="A15" i="12"/>
  <c r="V14" i="12"/>
  <c r="U14" i="12"/>
  <c r="T14" i="12"/>
  <c r="S14" i="12"/>
  <c r="L14" i="12"/>
  <c r="K14" i="12"/>
  <c r="J14" i="12"/>
  <c r="I14" i="12"/>
  <c r="V13" i="12"/>
  <c r="U13" i="12"/>
  <c r="T13" i="12"/>
  <c r="S13" i="12"/>
  <c r="L13" i="12"/>
  <c r="K13" i="12"/>
  <c r="J13" i="12"/>
  <c r="I13" i="12"/>
  <c r="V12" i="12"/>
  <c r="U12" i="12"/>
  <c r="T12" i="12"/>
  <c r="S12" i="12"/>
  <c r="L12" i="12"/>
  <c r="K12" i="12"/>
  <c r="J12" i="12"/>
  <c r="I12" i="12"/>
  <c r="A12" i="12"/>
  <c r="V11" i="12"/>
  <c r="U11" i="12"/>
  <c r="T11" i="12"/>
  <c r="S11" i="12"/>
  <c r="L11" i="12"/>
  <c r="K11" i="12"/>
  <c r="J11" i="12"/>
  <c r="I11" i="12"/>
  <c r="A11" i="12"/>
  <c r="V10" i="12"/>
  <c r="U10" i="12"/>
  <c r="T10" i="12"/>
  <c r="S10" i="12"/>
  <c r="L10" i="12"/>
  <c r="K10" i="12"/>
  <c r="J10" i="12"/>
  <c r="I10" i="12"/>
  <c r="V9" i="12"/>
  <c r="U9" i="12"/>
  <c r="T9" i="12"/>
  <c r="S9" i="12"/>
  <c r="L9" i="12"/>
  <c r="K9" i="12"/>
  <c r="J9" i="12"/>
  <c r="I9" i="12"/>
  <c r="V8" i="12"/>
  <c r="U8" i="12"/>
  <c r="T8" i="12"/>
  <c r="S8" i="12"/>
  <c r="L8" i="12"/>
  <c r="K8" i="12"/>
  <c r="J8" i="12"/>
  <c r="I8" i="12"/>
  <c r="V7" i="12"/>
  <c r="U7" i="12"/>
  <c r="T7" i="12"/>
  <c r="S7" i="12"/>
  <c r="L7" i="12"/>
  <c r="K7" i="12"/>
  <c r="J7" i="12"/>
  <c r="I7" i="12"/>
  <c r="V6" i="12"/>
  <c r="U6" i="12"/>
  <c r="T6" i="12"/>
  <c r="S6" i="12"/>
  <c r="L6" i="12"/>
  <c r="K6" i="12"/>
  <c r="J6" i="12"/>
  <c r="I6" i="12"/>
  <c r="V5" i="12"/>
  <c r="U5" i="12"/>
  <c r="T5" i="12"/>
  <c r="S5" i="12"/>
  <c r="L5" i="12"/>
  <c r="K5" i="12"/>
  <c r="J5" i="12"/>
  <c r="I5" i="12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B32" i="1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D31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B9" i="1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D8" i="11"/>
  <c r="J109" i="10"/>
  <c r="H109" i="10"/>
  <c r="F109" i="10"/>
  <c r="J108" i="10"/>
  <c r="H108" i="10"/>
  <c r="F108" i="10"/>
  <c r="J107" i="10"/>
  <c r="H107" i="10"/>
  <c r="F107" i="10"/>
  <c r="J106" i="10"/>
  <c r="H106" i="10"/>
  <c r="F106" i="10"/>
  <c r="J105" i="10"/>
  <c r="H105" i="10"/>
  <c r="F105" i="10"/>
  <c r="L104" i="10"/>
  <c r="J104" i="10"/>
  <c r="H104" i="10"/>
  <c r="F104" i="10"/>
  <c r="L103" i="10"/>
  <c r="J103" i="10"/>
  <c r="H103" i="10"/>
  <c r="F103" i="10"/>
  <c r="L102" i="10"/>
  <c r="J102" i="10"/>
  <c r="H102" i="10"/>
  <c r="F102" i="10"/>
  <c r="L101" i="10"/>
  <c r="J101" i="10"/>
  <c r="H101" i="10"/>
  <c r="F101" i="10"/>
  <c r="L100" i="10"/>
  <c r="J100" i="10"/>
  <c r="H100" i="10"/>
  <c r="F100" i="10"/>
  <c r="L99" i="10"/>
  <c r="J99" i="10"/>
  <c r="H99" i="10"/>
  <c r="F99" i="10"/>
  <c r="L98" i="10"/>
  <c r="J98" i="10"/>
  <c r="H98" i="10"/>
  <c r="F98" i="10"/>
  <c r="L97" i="10"/>
  <c r="J97" i="10"/>
  <c r="H97" i="10"/>
  <c r="F97" i="10"/>
  <c r="L96" i="10"/>
  <c r="J96" i="10"/>
  <c r="I95" i="10"/>
  <c r="G95" i="10" s="1"/>
  <c r="J87" i="10"/>
  <c r="H87" i="10"/>
  <c r="F87" i="10"/>
  <c r="J86" i="10"/>
  <c r="H86" i="10"/>
  <c r="F86" i="10"/>
  <c r="J85" i="10"/>
  <c r="H85" i="10"/>
  <c r="F85" i="10"/>
  <c r="J84" i="10"/>
  <c r="H84" i="10"/>
  <c r="F84" i="10"/>
  <c r="J83" i="10"/>
  <c r="H83" i="10"/>
  <c r="F83" i="10"/>
  <c r="L82" i="10"/>
  <c r="J82" i="10"/>
  <c r="H82" i="10"/>
  <c r="F82" i="10"/>
  <c r="L81" i="10"/>
  <c r="J81" i="10"/>
  <c r="H81" i="10"/>
  <c r="F81" i="10"/>
  <c r="L80" i="10"/>
  <c r="J80" i="10"/>
  <c r="H80" i="10"/>
  <c r="F80" i="10"/>
  <c r="L79" i="10"/>
  <c r="J79" i="10"/>
  <c r="H79" i="10"/>
  <c r="F79" i="10"/>
  <c r="L78" i="10"/>
  <c r="J78" i="10"/>
  <c r="H78" i="10"/>
  <c r="F78" i="10"/>
  <c r="L77" i="10"/>
  <c r="J77" i="10"/>
  <c r="H77" i="10"/>
  <c r="F77" i="10"/>
  <c r="L76" i="10"/>
  <c r="J76" i="10"/>
  <c r="H76" i="10"/>
  <c r="F76" i="10"/>
  <c r="L75" i="10"/>
  <c r="J75" i="10"/>
  <c r="H75" i="10"/>
  <c r="F75" i="10"/>
  <c r="L74" i="10"/>
  <c r="I73" i="10"/>
  <c r="G73" i="10" s="1"/>
  <c r="J65" i="10"/>
  <c r="H65" i="10"/>
  <c r="F65" i="10"/>
  <c r="J64" i="10"/>
  <c r="H64" i="10"/>
  <c r="F64" i="10"/>
  <c r="J63" i="10"/>
  <c r="H63" i="10"/>
  <c r="F63" i="10"/>
  <c r="J62" i="10"/>
  <c r="H62" i="10"/>
  <c r="F62" i="10"/>
  <c r="J61" i="10"/>
  <c r="H61" i="10"/>
  <c r="F61" i="10"/>
  <c r="L60" i="10"/>
  <c r="J60" i="10"/>
  <c r="H60" i="10"/>
  <c r="F60" i="10"/>
  <c r="L59" i="10"/>
  <c r="J59" i="10"/>
  <c r="H59" i="10"/>
  <c r="F59" i="10"/>
  <c r="L58" i="10"/>
  <c r="J58" i="10"/>
  <c r="H58" i="10"/>
  <c r="F58" i="10"/>
  <c r="L57" i="10"/>
  <c r="J57" i="10"/>
  <c r="H57" i="10"/>
  <c r="F57" i="10"/>
  <c r="L56" i="10"/>
  <c r="J56" i="10"/>
  <c r="H56" i="10"/>
  <c r="F56" i="10"/>
  <c r="L55" i="10"/>
  <c r="J55" i="10"/>
  <c r="H55" i="10"/>
  <c r="F55" i="10"/>
  <c r="L54" i="10"/>
  <c r="J54" i="10"/>
  <c r="H54" i="10"/>
  <c r="F54" i="10"/>
  <c r="L53" i="10"/>
  <c r="J53" i="10"/>
  <c r="H53" i="10"/>
  <c r="F53" i="10"/>
  <c r="L52" i="10"/>
  <c r="J52" i="10"/>
  <c r="I51" i="10"/>
  <c r="G51" i="10" s="1"/>
  <c r="J43" i="10"/>
  <c r="H43" i="10"/>
  <c r="F43" i="10"/>
  <c r="J42" i="10"/>
  <c r="H42" i="10"/>
  <c r="F42" i="10"/>
  <c r="J41" i="10"/>
  <c r="H41" i="10"/>
  <c r="F41" i="10"/>
  <c r="J40" i="10"/>
  <c r="H40" i="10"/>
  <c r="F40" i="10"/>
  <c r="J39" i="10"/>
  <c r="H39" i="10"/>
  <c r="F39" i="10"/>
  <c r="L38" i="10"/>
  <c r="J38" i="10"/>
  <c r="H38" i="10"/>
  <c r="F38" i="10"/>
  <c r="L37" i="10"/>
  <c r="J37" i="10"/>
  <c r="H37" i="10"/>
  <c r="F37" i="10"/>
  <c r="L36" i="10"/>
  <c r="J36" i="10"/>
  <c r="H36" i="10"/>
  <c r="F36" i="10"/>
  <c r="L35" i="10"/>
  <c r="J35" i="10"/>
  <c r="H35" i="10"/>
  <c r="F35" i="10"/>
  <c r="L34" i="10"/>
  <c r="J34" i="10"/>
  <c r="H34" i="10"/>
  <c r="F34" i="10"/>
  <c r="L33" i="10"/>
  <c r="J33" i="10"/>
  <c r="H33" i="10"/>
  <c r="F33" i="10"/>
  <c r="L32" i="10"/>
  <c r="J32" i="10"/>
  <c r="H32" i="10"/>
  <c r="F32" i="10"/>
  <c r="L31" i="10"/>
  <c r="J31" i="10"/>
  <c r="H31" i="10"/>
  <c r="F31" i="10"/>
  <c r="L30" i="10"/>
  <c r="I29" i="10"/>
  <c r="J30" i="10" s="1"/>
  <c r="J21" i="10"/>
  <c r="H21" i="10"/>
  <c r="F21" i="10"/>
  <c r="J20" i="10"/>
  <c r="H20" i="10"/>
  <c r="F20" i="10"/>
  <c r="J19" i="10"/>
  <c r="H19" i="10"/>
  <c r="F19" i="10"/>
  <c r="J18" i="10"/>
  <c r="H18" i="10"/>
  <c r="F18" i="10"/>
  <c r="J17" i="10"/>
  <c r="H17" i="10"/>
  <c r="F17" i="10"/>
  <c r="L16" i="10"/>
  <c r="J16" i="10"/>
  <c r="H16" i="10"/>
  <c r="F16" i="10"/>
  <c r="L15" i="10"/>
  <c r="J15" i="10"/>
  <c r="H15" i="10"/>
  <c r="F15" i="10"/>
  <c r="L14" i="10"/>
  <c r="J14" i="10"/>
  <c r="H14" i="10"/>
  <c r="F14" i="10"/>
  <c r="L13" i="10"/>
  <c r="J13" i="10"/>
  <c r="H13" i="10"/>
  <c r="F13" i="10"/>
  <c r="L12" i="10"/>
  <c r="J12" i="10"/>
  <c r="H12" i="10"/>
  <c r="F12" i="10"/>
  <c r="L11" i="10"/>
  <c r="J11" i="10"/>
  <c r="H11" i="10"/>
  <c r="F11" i="10"/>
  <c r="L10" i="10"/>
  <c r="J10" i="10"/>
  <c r="H10" i="10"/>
  <c r="F10" i="10"/>
  <c r="L9" i="10"/>
  <c r="J9" i="10"/>
  <c r="H9" i="10"/>
  <c r="F9" i="10"/>
  <c r="L8" i="10"/>
  <c r="J8" i="10"/>
  <c r="I7" i="10"/>
  <c r="G7" i="10" s="1"/>
  <c r="O21" i="9"/>
  <c r="M21" i="9"/>
  <c r="K21" i="9"/>
  <c r="I21" i="9"/>
  <c r="G21" i="9"/>
  <c r="E21" i="9"/>
  <c r="Q20" i="9"/>
  <c r="O20" i="9"/>
  <c r="M20" i="9"/>
  <c r="K20" i="9"/>
  <c r="I20" i="9"/>
  <c r="G20" i="9"/>
  <c r="E20" i="9"/>
  <c r="Q19" i="9"/>
  <c r="O19" i="9"/>
  <c r="M19" i="9"/>
  <c r="K19" i="9"/>
  <c r="I19" i="9"/>
  <c r="G19" i="9"/>
  <c r="E19" i="9"/>
  <c r="Q18" i="9"/>
  <c r="O18" i="9"/>
  <c r="M18" i="9"/>
  <c r="K18" i="9"/>
  <c r="I18" i="9"/>
  <c r="G18" i="9"/>
  <c r="E18" i="9"/>
  <c r="Q17" i="9"/>
  <c r="O17" i="9"/>
  <c r="M17" i="9"/>
  <c r="K17" i="9"/>
  <c r="I17" i="9"/>
  <c r="G17" i="9"/>
  <c r="E17" i="9"/>
  <c r="Q16" i="9"/>
  <c r="O16" i="9"/>
  <c r="M16" i="9"/>
  <c r="K16" i="9"/>
  <c r="I16" i="9"/>
  <c r="G16" i="9"/>
  <c r="E16" i="9"/>
  <c r="Q15" i="9"/>
  <c r="O15" i="9"/>
  <c r="M15" i="9"/>
  <c r="K15" i="9"/>
  <c r="I15" i="9"/>
  <c r="G15" i="9"/>
  <c r="E15" i="9"/>
  <c r="Q14" i="9"/>
  <c r="O14" i="9"/>
  <c r="M14" i="9"/>
  <c r="K14" i="9"/>
  <c r="I14" i="9"/>
  <c r="G14" i="9"/>
  <c r="E14" i="9"/>
  <c r="Q13" i="9"/>
  <c r="O13" i="9"/>
  <c r="M13" i="9"/>
  <c r="K13" i="9"/>
  <c r="I13" i="9"/>
  <c r="G13" i="9"/>
  <c r="E13" i="9"/>
  <c r="Q12" i="9"/>
  <c r="O12" i="9"/>
  <c r="M12" i="9"/>
  <c r="K12" i="9"/>
  <c r="I12" i="9"/>
  <c r="G12" i="9"/>
  <c r="E12" i="9"/>
  <c r="Q11" i="9"/>
  <c r="O11" i="9"/>
  <c r="M11" i="9"/>
  <c r="K11" i="9"/>
  <c r="I11" i="9"/>
  <c r="G11" i="9"/>
  <c r="E11" i="9"/>
  <c r="Q10" i="9"/>
  <c r="O10" i="9"/>
  <c r="M10" i="9"/>
  <c r="K10" i="9"/>
  <c r="I10" i="9"/>
  <c r="G10" i="9"/>
  <c r="E10" i="9"/>
  <c r="Q9" i="9"/>
  <c r="O9" i="9"/>
  <c r="M9" i="9"/>
  <c r="K9" i="9"/>
  <c r="I9" i="9"/>
  <c r="G9" i="9"/>
  <c r="E9" i="9"/>
  <c r="S52" i="6"/>
  <c r="R52" i="6"/>
  <c r="Q52" i="6"/>
  <c r="K52" i="6"/>
  <c r="J52" i="6"/>
  <c r="I52" i="6"/>
  <c r="S51" i="6"/>
  <c r="R51" i="6"/>
  <c r="Q51" i="6"/>
  <c r="K51" i="6"/>
  <c r="J51" i="6"/>
  <c r="I51" i="6"/>
  <c r="S50" i="6"/>
  <c r="R50" i="6"/>
  <c r="Q50" i="6"/>
  <c r="K50" i="6"/>
  <c r="J50" i="6"/>
  <c r="I50" i="6"/>
  <c r="S49" i="6"/>
  <c r="R49" i="6"/>
  <c r="Q49" i="6"/>
  <c r="K49" i="6"/>
  <c r="J49" i="6"/>
  <c r="I49" i="6"/>
  <c r="S48" i="6"/>
  <c r="R48" i="6"/>
  <c r="Q48" i="6"/>
  <c r="K48" i="6"/>
  <c r="J48" i="6"/>
  <c r="I48" i="6"/>
  <c r="S47" i="6"/>
  <c r="R47" i="6"/>
  <c r="Q47" i="6"/>
  <c r="K47" i="6"/>
  <c r="J47" i="6"/>
  <c r="I47" i="6"/>
  <c r="S46" i="6"/>
  <c r="R46" i="6"/>
  <c r="Q46" i="6"/>
  <c r="K46" i="6"/>
  <c r="J46" i="6"/>
  <c r="I46" i="6"/>
  <c r="S45" i="6"/>
  <c r="R45" i="6"/>
  <c r="Q45" i="6"/>
  <c r="K45" i="6"/>
  <c r="J45" i="6"/>
  <c r="I45" i="6"/>
  <c r="S44" i="6"/>
  <c r="R44" i="6"/>
  <c r="Q44" i="6"/>
  <c r="K44" i="6"/>
  <c r="J44" i="6"/>
  <c r="I44" i="6"/>
  <c r="S43" i="6"/>
  <c r="R43" i="6"/>
  <c r="Q43" i="6"/>
  <c r="K43" i="6"/>
  <c r="J43" i="6"/>
  <c r="I43" i="6"/>
  <c r="S42" i="6"/>
  <c r="R42" i="6"/>
  <c r="Q42" i="6"/>
  <c r="K42" i="6"/>
  <c r="J42" i="6"/>
  <c r="I42" i="6"/>
  <c r="S41" i="6"/>
  <c r="R41" i="6"/>
  <c r="Q41" i="6"/>
  <c r="K41" i="6"/>
  <c r="J41" i="6"/>
  <c r="I41" i="6"/>
  <c r="S40" i="6"/>
  <c r="R40" i="6"/>
  <c r="Q40" i="6"/>
  <c r="K40" i="6"/>
  <c r="J40" i="6"/>
  <c r="I40" i="6"/>
  <c r="S39" i="6"/>
  <c r="R39" i="6"/>
  <c r="Q39" i="6"/>
  <c r="K39" i="6"/>
  <c r="J39" i="6"/>
  <c r="I39" i="6"/>
  <c r="S38" i="6"/>
  <c r="R38" i="6"/>
  <c r="Q38" i="6"/>
  <c r="K38" i="6"/>
  <c r="J38" i="6"/>
  <c r="I38" i="6"/>
  <c r="S37" i="6"/>
  <c r="R37" i="6"/>
  <c r="Q37" i="6"/>
  <c r="K37" i="6"/>
  <c r="J37" i="6"/>
  <c r="I37" i="6"/>
  <c r="S36" i="6"/>
  <c r="R36" i="6"/>
  <c r="Q36" i="6"/>
  <c r="K36" i="6"/>
  <c r="J36" i="6"/>
  <c r="I36" i="6"/>
  <c r="S35" i="6"/>
  <c r="R35" i="6"/>
  <c r="Q35" i="6"/>
  <c r="K35" i="6"/>
  <c r="J35" i="6"/>
  <c r="I35" i="6"/>
  <c r="S34" i="6"/>
  <c r="R34" i="6"/>
  <c r="Q34" i="6"/>
  <c r="K34" i="6"/>
  <c r="J34" i="6"/>
  <c r="I34" i="6"/>
  <c r="S33" i="6"/>
  <c r="R33" i="6"/>
  <c r="Q33" i="6"/>
  <c r="K33" i="6"/>
  <c r="J33" i="6"/>
  <c r="I33" i="6"/>
  <c r="S32" i="6"/>
  <c r="R32" i="6"/>
  <c r="Q32" i="6"/>
  <c r="K32" i="6"/>
  <c r="J32" i="6"/>
  <c r="I32" i="6"/>
  <c r="S31" i="6"/>
  <c r="R31" i="6"/>
  <c r="Q31" i="6"/>
  <c r="K31" i="6"/>
  <c r="J31" i="6"/>
  <c r="I31" i="6"/>
  <c r="S30" i="6"/>
  <c r="R30" i="6"/>
  <c r="Q30" i="6"/>
  <c r="K30" i="6"/>
  <c r="J30" i="6"/>
  <c r="I30" i="6"/>
  <c r="S29" i="6"/>
  <c r="R29" i="6"/>
  <c r="Q29" i="6"/>
  <c r="K29" i="6"/>
  <c r="J29" i="6"/>
  <c r="I29" i="6"/>
  <c r="S28" i="6"/>
  <c r="R28" i="6"/>
  <c r="Q28" i="6"/>
  <c r="K28" i="6"/>
  <c r="J28" i="6"/>
  <c r="I28" i="6"/>
  <c r="S27" i="6"/>
  <c r="R27" i="6"/>
  <c r="Q27" i="6"/>
  <c r="K27" i="6"/>
  <c r="J27" i="6"/>
  <c r="I27" i="6"/>
  <c r="S26" i="6"/>
  <c r="R26" i="6"/>
  <c r="Q26" i="6"/>
  <c r="K26" i="6"/>
  <c r="J26" i="6"/>
  <c r="I26" i="6"/>
  <c r="S25" i="6"/>
  <c r="R25" i="6"/>
  <c r="Q25" i="6"/>
  <c r="K25" i="6"/>
  <c r="J25" i="6"/>
  <c r="I25" i="6"/>
  <c r="S24" i="6"/>
  <c r="R24" i="6"/>
  <c r="Q24" i="6"/>
  <c r="K24" i="6"/>
  <c r="J24" i="6"/>
  <c r="I24" i="6"/>
  <c r="S23" i="6"/>
  <c r="R23" i="6"/>
  <c r="Q23" i="6"/>
  <c r="K23" i="6"/>
  <c r="J23" i="6"/>
  <c r="I23" i="6"/>
  <c r="S22" i="6"/>
  <c r="R22" i="6"/>
  <c r="Q22" i="6"/>
  <c r="K22" i="6"/>
  <c r="J22" i="6"/>
  <c r="I22" i="6"/>
  <c r="S21" i="6"/>
  <c r="R21" i="6"/>
  <c r="Q21" i="6"/>
  <c r="K21" i="6"/>
  <c r="J21" i="6"/>
  <c r="I21" i="6"/>
  <c r="S20" i="6"/>
  <c r="R20" i="6"/>
  <c r="Q20" i="6"/>
  <c r="K20" i="6"/>
  <c r="J20" i="6"/>
  <c r="I20" i="6"/>
  <c r="S19" i="6"/>
  <c r="R19" i="6"/>
  <c r="Q19" i="6"/>
  <c r="K19" i="6"/>
  <c r="J19" i="6"/>
  <c r="I19" i="6"/>
  <c r="S18" i="6"/>
  <c r="R18" i="6"/>
  <c r="Q18" i="6"/>
  <c r="K18" i="6"/>
  <c r="J18" i="6"/>
  <c r="I18" i="6"/>
  <c r="S17" i="6"/>
  <c r="R17" i="6"/>
  <c r="Q17" i="6"/>
  <c r="K17" i="6"/>
  <c r="J17" i="6"/>
  <c r="I17" i="6"/>
  <c r="S16" i="6"/>
  <c r="R16" i="6"/>
  <c r="Q16" i="6"/>
  <c r="K16" i="6"/>
  <c r="J16" i="6"/>
  <c r="I16" i="6"/>
  <c r="S15" i="6"/>
  <c r="R15" i="6"/>
  <c r="Q15" i="6"/>
  <c r="K15" i="6"/>
  <c r="J15" i="6"/>
  <c r="I15" i="6"/>
  <c r="S14" i="6"/>
  <c r="R14" i="6"/>
  <c r="Q14" i="6"/>
  <c r="K14" i="6"/>
  <c r="J14" i="6"/>
  <c r="I14" i="6"/>
  <c r="S13" i="6"/>
  <c r="R13" i="6"/>
  <c r="Q13" i="6"/>
  <c r="K13" i="6"/>
  <c r="J13" i="6"/>
  <c r="I13" i="6"/>
  <c r="S12" i="6"/>
  <c r="R12" i="6"/>
  <c r="Q12" i="6"/>
  <c r="K12" i="6"/>
  <c r="J12" i="6"/>
  <c r="I12" i="6"/>
  <c r="S11" i="6"/>
  <c r="R11" i="6"/>
  <c r="Q11" i="6"/>
  <c r="K11" i="6"/>
  <c r="J11" i="6"/>
  <c r="I11" i="6"/>
  <c r="S10" i="6"/>
  <c r="R10" i="6"/>
  <c r="Q10" i="6"/>
  <c r="K10" i="6"/>
  <c r="J10" i="6"/>
  <c r="I10" i="6"/>
  <c r="S9" i="6"/>
  <c r="R9" i="6"/>
  <c r="Q9" i="6"/>
  <c r="K9" i="6"/>
  <c r="J9" i="6"/>
  <c r="I9" i="6"/>
  <c r="S8" i="6"/>
  <c r="R8" i="6"/>
  <c r="Q8" i="6"/>
  <c r="K8" i="6"/>
  <c r="J8" i="6"/>
  <c r="I8" i="6"/>
  <c r="S7" i="6"/>
  <c r="R7" i="6"/>
  <c r="Q7" i="6"/>
  <c r="K7" i="6"/>
  <c r="J7" i="6"/>
  <c r="I7" i="6"/>
  <c r="S6" i="6"/>
  <c r="R6" i="6"/>
  <c r="Q6" i="6"/>
  <c r="K6" i="6"/>
  <c r="J6" i="6"/>
  <c r="I6" i="6"/>
  <c r="B3" i="6"/>
  <c r="W52" i="5"/>
  <c r="V52" i="5"/>
  <c r="U52" i="5"/>
  <c r="T52" i="5"/>
  <c r="S52" i="5"/>
  <c r="M52" i="5"/>
  <c r="L52" i="5"/>
  <c r="K52" i="5"/>
  <c r="J52" i="5"/>
  <c r="I52" i="5"/>
  <c r="W51" i="5"/>
  <c r="V51" i="5"/>
  <c r="U51" i="5"/>
  <c r="T51" i="5"/>
  <c r="S51" i="5"/>
  <c r="M51" i="5"/>
  <c r="L51" i="5"/>
  <c r="K51" i="5"/>
  <c r="J51" i="5"/>
  <c r="I51" i="5"/>
  <c r="W50" i="5"/>
  <c r="V50" i="5"/>
  <c r="U50" i="5"/>
  <c r="T50" i="5"/>
  <c r="S50" i="5"/>
  <c r="M50" i="5"/>
  <c r="L50" i="5"/>
  <c r="K50" i="5"/>
  <c r="J50" i="5"/>
  <c r="I50" i="5"/>
  <c r="W49" i="5"/>
  <c r="V49" i="5"/>
  <c r="U49" i="5"/>
  <c r="T49" i="5"/>
  <c r="S49" i="5"/>
  <c r="M49" i="5"/>
  <c r="L49" i="5"/>
  <c r="K49" i="5"/>
  <c r="J49" i="5"/>
  <c r="I49" i="5"/>
  <c r="W48" i="5"/>
  <c r="V48" i="5"/>
  <c r="U48" i="5"/>
  <c r="T48" i="5"/>
  <c r="S48" i="5"/>
  <c r="M48" i="5"/>
  <c r="L48" i="5"/>
  <c r="K48" i="5"/>
  <c r="J48" i="5"/>
  <c r="I48" i="5"/>
  <c r="W47" i="5"/>
  <c r="V47" i="5"/>
  <c r="U47" i="5"/>
  <c r="T47" i="5"/>
  <c r="S47" i="5"/>
  <c r="M47" i="5"/>
  <c r="L47" i="5"/>
  <c r="K47" i="5"/>
  <c r="J47" i="5"/>
  <c r="I47" i="5"/>
  <c r="W46" i="5"/>
  <c r="V46" i="5"/>
  <c r="U46" i="5"/>
  <c r="T46" i="5"/>
  <c r="S46" i="5"/>
  <c r="M46" i="5"/>
  <c r="L46" i="5"/>
  <c r="K46" i="5"/>
  <c r="J46" i="5"/>
  <c r="I46" i="5"/>
  <c r="W45" i="5"/>
  <c r="V45" i="5"/>
  <c r="U45" i="5"/>
  <c r="T45" i="5"/>
  <c r="S45" i="5"/>
  <c r="M45" i="5"/>
  <c r="L45" i="5"/>
  <c r="K45" i="5"/>
  <c r="J45" i="5"/>
  <c r="I45" i="5"/>
  <c r="W44" i="5"/>
  <c r="V44" i="5"/>
  <c r="U44" i="5"/>
  <c r="T44" i="5"/>
  <c r="S44" i="5"/>
  <c r="M44" i="5"/>
  <c r="L44" i="5"/>
  <c r="K44" i="5"/>
  <c r="J44" i="5"/>
  <c r="I44" i="5"/>
  <c r="W43" i="5"/>
  <c r="V43" i="5"/>
  <c r="U43" i="5"/>
  <c r="T43" i="5"/>
  <c r="S43" i="5"/>
  <c r="M43" i="5"/>
  <c r="L43" i="5"/>
  <c r="K43" i="5"/>
  <c r="J43" i="5"/>
  <c r="I43" i="5"/>
  <c r="W42" i="5"/>
  <c r="V42" i="5"/>
  <c r="U42" i="5"/>
  <c r="T42" i="5"/>
  <c r="S42" i="5"/>
  <c r="M42" i="5"/>
  <c r="L42" i="5"/>
  <c r="K42" i="5"/>
  <c r="J42" i="5"/>
  <c r="I42" i="5"/>
  <c r="W41" i="5"/>
  <c r="V41" i="5"/>
  <c r="U41" i="5"/>
  <c r="T41" i="5"/>
  <c r="S41" i="5"/>
  <c r="M41" i="5"/>
  <c r="L41" i="5"/>
  <c r="K41" i="5"/>
  <c r="J41" i="5"/>
  <c r="I41" i="5"/>
  <c r="W40" i="5"/>
  <c r="V40" i="5"/>
  <c r="U40" i="5"/>
  <c r="T40" i="5"/>
  <c r="S40" i="5"/>
  <c r="M40" i="5"/>
  <c r="L40" i="5"/>
  <c r="K40" i="5"/>
  <c r="J40" i="5"/>
  <c r="I40" i="5"/>
  <c r="W39" i="5"/>
  <c r="V39" i="5"/>
  <c r="U39" i="5"/>
  <c r="T39" i="5"/>
  <c r="S39" i="5"/>
  <c r="M39" i="5"/>
  <c r="L39" i="5"/>
  <c r="K39" i="5"/>
  <c r="J39" i="5"/>
  <c r="I39" i="5"/>
  <c r="W38" i="5"/>
  <c r="V38" i="5"/>
  <c r="U38" i="5"/>
  <c r="T38" i="5"/>
  <c r="S38" i="5"/>
  <c r="M38" i="5"/>
  <c r="L38" i="5"/>
  <c r="K38" i="5"/>
  <c r="J38" i="5"/>
  <c r="I38" i="5"/>
  <c r="W37" i="5"/>
  <c r="V37" i="5"/>
  <c r="U37" i="5"/>
  <c r="T37" i="5"/>
  <c r="S37" i="5"/>
  <c r="M37" i="5"/>
  <c r="L37" i="5"/>
  <c r="K37" i="5"/>
  <c r="J37" i="5"/>
  <c r="I37" i="5"/>
  <c r="W36" i="5"/>
  <c r="V36" i="5"/>
  <c r="U36" i="5"/>
  <c r="T36" i="5"/>
  <c r="S36" i="5"/>
  <c r="M36" i="5"/>
  <c r="L36" i="5"/>
  <c r="K36" i="5"/>
  <c r="J36" i="5"/>
  <c r="I36" i="5"/>
  <c r="W35" i="5"/>
  <c r="V35" i="5"/>
  <c r="U35" i="5"/>
  <c r="T35" i="5"/>
  <c r="S35" i="5"/>
  <c r="M35" i="5"/>
  <c r="L35" i="5"/>
  <c r="K35" i="5"/>
  <c r="J35" i="5"/>
  <c r="I35" i="5"/>
  <c r="W34" i="5"/>
  <c r="V34" i="5"/>
  <c r="U34" i="5"/>
  <c r="T34" i="5"/>
  <c r="S34" i="5"/>
  <c r="M34" i="5"/>
  <c r="L34" i="5"/>
  <c r="K34" i="5"/>
  <c r="J34" i="5"/>
  <c r="I34" i="5"/>
  <c r="W33" i="5"/>
  <c r="V33" i="5"/>
  <c r="U33" i="5"/>
  <c r="T33" i="5"/>
  <c r="S33" i="5"/>
  <c r="M33" i="5"/>
  <c r="L33" i="5"/>
  <c r="K33" i="5"/>
  <c r="J33" i="5"/>
  <c r="I33" i="5"/>
  <c r="W32" i="5"/>
  <c r="V32" i="5"/>
  <c r="U32" i="5"/>
  <c r="T32" i="5"/>
  <c r="S32" i="5"/>
  <c r="M32" i="5"/>
  <c r="L32" i="5"/>
  <c r="K32" i="5"/>
  <c r="J32" i="5"/>
  <c r="I32" i="5"/>
  <c r="W31" i="5"/>
  <c r="V31" i="5"/>
  <c r="U31" i="5"/>
  <c r="T31" i="5"/>
  <c r="S31" i="5"/>
  <c r="M31" i="5"/>
  <c r="L31" i="5"/>
  <c r="K31" i="5"/>
  <c r="J31" i="5"/>
  <c r="I31" i="5"/>
  <c r="W30" i="5"/>
  <c r="V30" i="5"/>
  <c r="U30" i="5"/>
  <c r="T30" i="5"/>
  <c r="S30" i="5"/>
  <c r="M30" i="5"/>
  <c r="L30" i="5"/>
  <c r="K30" i="5"/>
  <c r="J30" i="5"/>
  <c r="I30" i="5"/>
  <c r="W29" i="5"/>
  <c r="V29" i="5"/>
  <c r="U29" i="5"/>
  <c r="T29" i="5"/>
  <c r="S29" i="5"/>
  <c r="M29" i="5"/>
  <c r="L29" i="5"/>
  <c r="K29" i="5"/>
  <c r="J29" i="5"/>
  <c r="I29" i="5"/>
  <c r="W28" i="5"/>
  <c r="V28" i="5"/>
  <c r="U28" i="5"/>
  <c r="T28" i="5"/>
  <c r="S28" i="5"/>
  <c r="M28" i="5"/>
  <c r="L28" i="5"/>
  <c r="K28" i="5"/>
  <c r="J28" i="5"/>
  <c r="I28" i="5"/>
  <c r="W27" i="5"/>
  <c r="V27" i="5"/>
  <c r="U27" i="5"/>
  <c r="T27" i="5"/>
  <c r="S27" i="5"/>
  <c r="M27" i="5"/>
  <c r="L27" i="5"/>
  <c r="K27" i="5"/>
  <c r="J27" i="5"/>
  <c r="I27" i="5"/>
  <c r="W26" i="5"/>
  <c r="V26" i="5"/>
  <c r="U26" i="5"/>
  <c r="T26" i="5"/>
  <c r="S26" i="5"/>
  <c r="M26" i="5"/>
  <c r="L26" i="5"/>
  <c r="K26" i="5"/>
  <c r="J26" i="5"/>
  <c r="I26" i="5"/>
  <c r="W25" i="5"/>
  <c r="V25" i="5"/>
  <c r="U25" i="5"/>
  <c r="T25" i="5"/>
  <c r="S25" i="5"/>
  <c r="M25" i="5"/>
  <c r="L25" i="5"/>
  <c r="K25" i="5"/>
  <c r="J25" i="5"/>
  <c r="I25" i="5"/>
  <c r="W24" i="5"/>
  <c r="V24" i="5"/>
  <c r="U24" i="5"/>
  <c r="T24" i="5"/>
  <c r="S24" i="5"/>
  <c r="M24" i="5"/>
  <c r="L24" i="5"/>
  <c r="K24" i="5"/>
  <c r="J24" i="5"/>
  <c r="I24" i="5"/>
  <c r="W23" i="5"/>
  <c r="V23" i="5"/>
  <c r="U23" i="5"/>
  <c r="T23" i="5"/>
  <c r="S23" i="5"/>
  <c r="M23" i="5"/>
  <c r="L23" i="5"/>
  <c r="K23" i="5"/>
  <c r="J23" i="5"/>
  <c r="I23" i="5"/>
  <c r="W22" i="5"/>
  <c r="V22" i="5"/>
  <c r="U22" i="5"/>
  <c r="T22" i="5"/>
  <c r="S22" i="5"/>
  <c r="M22" i="5"/>
  <c r="L22" i="5"/>
  <c r="K22" i="5"/>
  <c r="J22" i="5"/>
  <c r="I22" i="5"/>
  <c r="W21" i="5"/>
  <c r="V21" i="5"/>
  <c r="U21" i="5"/>
  <c r="T21" i="5"/>
  <c r="S21" i="5"/>
  <c r="M21" i="5"/>
  <c r="L21" i="5"/>
  <c r="K21" i="5"/>
  <c r="J21" i="5"/>
  <c r="I21" i="5"/>
  <c r="W20" i="5"/>
  <c r="V20" i="5"/>
  <c r="U20" i="5"/>
  <c r="T20" i="5"/>
  <c r="S20" i="5"/>
  <c r="M20" i="5"/>
  <c r="L20" i="5"/>
  <c r="K20" i="5"/>
  <c r="J20" i="5"/>
  <c r="I20" i="5"/>
  <c r="W19" i="5"/>
  <c r="V19" i="5"/>
  <c r="U19" i="5"/>
  <c r="T19" i="5"/>
  <c r="S19" i="5"/>
  <c r="M19" i="5"/>
  <c r="L19" i="5"/>
  <c r="K19" i="5"/>
  <c r="J19" i="5"/>
  <c r="I19" i="5"/>
  <c r="W18" i="5"/>
  <c r="V18" i="5"/>
  <c r="U18" i="5"/>
  <c r="T18" i="5"/>
  <c r="S18" i="5"/>
  <c r="M18" i="5"/>
  <c r="L18" i="5"/>
  <c r="K18" i="5"/>
  <c r="J18" i="5"/>
  <c r="I18" i="5"/>
  <c r="W17" i="5"/>
  <c r="V17" i="5"/>
  <c r="U17" i="5"/>
  <c r="T17" i="5"/>
  <c r="S17" i="5"/>
  <c r="M17" i="5"/>
  <c r="L17" i="5"/>
  <c r="K17" i="5"/>
  <c r="J17" i="5"/>
  <c r="I17" i="5"/>
  <c r="W16" i="5"/>
  <c r="V16" i="5"/>
  <c r="U16" i="5"/>
  <c r="T16" i="5"/>
  <c r="S16" i="5"/>
  <c r="M16" i="5"/>
  <c r="L16" i="5"/>
  <c r="K16" i="5"/>
  <c r="J16" i="5"/>
  <c r="I16" i="5"/>
  <c r="W15" i="5"/>
  <c r="V15" i="5"/>
  <c r="U15" i="5"/>
  <c r="T15" i="5"/>
  <c r="S15" i="5"/>
  <c r="M15" i="5"/>
  <c r="L15" i="5"/>
  <c r="K15" i="5"/>
  <c r="J15" i="5"/>
  <c r="I15" i="5"/>
  <c r="W14" i="5"/>
  <c r="V14" i="5"/>
  <c r="U14" i="5"/>
  <c r="T14" i="5"/>
  <c r="S14" i="5"/>
  <c r="M14" i="5"/>
  <c r="L14" i="5"/>
  <c r="K14" i="5"/>
  <c r="J14" i="5"/>
  <c r="I14" i="5"/>
  <c r="W13" i="5"/>
  <c r="V13" i="5"/>
  <c r="U13" i="5"/>
  <c r="T13" i="5"/>
  <c r="S13" i="5"/>
  <c r="M13" i="5"/>
  <c r="L13" i="5"/>
  <c r="K13" i="5"/>
  <c r="J13" i="5"/>
  <c r="I13" i="5"/>
  <c r="W12" i="5"/>
  <c r="V12" i="5"/>
  <c r="U12" i="5"/>
  <c r="T12" i="5"/>
  <c r="S12" i="5"/>
  <c r="M12" i="5"/>
  <c r="L12" i="5"/>
  <c r="K12" i="5"/>
  <c r="J12" i="5"/>
  <c r="I12" i="5"/>
  <c r="W11" i="5"/>
  <c r="V11" i="5"/>
  <c r="U11" i="5"/>
  <c r="T11" i="5"/>
  <c r="S11" i="5"/>
  <c r="M11" i="5"/>
  <c r="L11" i="5"/>
  <c r="K11" i="5"/>
  <c r="J11" i="5"/>
  <c r="I11" i="5"/>
  <c r="W10" i="5"/>
  <c r="V10" i="5"/>
  <c r="U10" i="5"/>
  <c r="T10" i="5"/>
  <c r="S10" i="5"/>
  <c r="M10" i="5"/>
  <c r="L10" i="5"/>
  <c r="K10" i="5"/>
  <c r="J10" i="5"/>
  <c r="I10" i="5"/>
  <c r="W9" i="5"/>
  <c r="V9" i="5"/>
  <c r="U9" i="5"/>
  <c r="T9" i="5"/>
  <c r="S9" i="5"/>
  <c r="M9" i="5"/>
  <c r="L9" i="5"/>
  <c r="K9" i="5"/>
  <c r="J9" i="5"/>
  <c r="I9" i="5"/>
  <c r="W8" i="5"/>
  <c r="V8" i="5"/>
  <c r="U8" i="5"/>
  <c r="T8" i="5"/>
  <c r="S8" i="5"/>
  <c r="M8" i="5"/>
  <c r="L8" i="5"/>
  <c r="K8" i="5"/>
  <c r="J8" i="5"/>
  <c r="I8" i="5"/>
  <c r="W7" i="5"/>
  <c r="V7" i="5"/>
  <c r="U7" i="5"/>
  <c r="T7" i="5"/>
  <c r="S7" i="5"/>
  <c r="M7" i="5"/>
  <c r="L7" i="5"/>
  <c r="K7" i="5"/>
  <c r="J7" i="5"/>
  <c r="I7" i="5"/>
  <c r="W6" i="5"/>
  <c r="V6" i="5"/>
  <c r="U6" i="5"/>
  <c r="T6" i="5"/>
  <c r="S6" i="5"/>
  <c r="M6" i="5"/>
  <c r="L6" i="5"/>
  <c r="K6" i="5"/>
  <c r="J6" i="5"/>
  <c r="I6" i="5"/>
  <c r="B3" i="5"/>
  <c r="L218" i="3"/>
  <c r="K218" i="3"/>
  <c r="J218" i="3"/>
  <c r="L217" i="3"/>
  <c r="K217" i="3"/>
  <c r="J217" i="3"/>
  <c r="L216" i="3"/>
  <c r="K216" i="3"/>
  <c r="J216" i="3"/>
  <c r="L215" i="3"/>
  <c r="K215" i="3"/>
  <c r="J215" i="3"/>
  <c r="L214" i="3"/>
  <c r="K214" i="3"/>
  <c r="J214" i="3"/>
  <c r="L213" i="3"/>
  <c r="K213" i="3"/>
  <c r="J213" i="3"/>
  <c r="L212" i="3"/>
  <c r="K212" i="3"/>
  <c r="J212" i="3"/>
  <c r="L211" i="3"/>
  <c r="K211" i="3"/>
  <c r="J211" i="3"/>
  <c r="L210" i="3"/>
  <c r="K210" i="3"/>
  <c r="J210" i="3"/>
  <c r="L209" i="3"/>
  <c r="K209" i="3"/>
  <c r="J209" i="3"/>
  <c r="L208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J196" i="3"/>
  <c r="I196" i="3"/>
  <c r="H196" i="3"/>
  <c r="K196" i="3" s="1"/>
  <c r="G196" i="3"/>
  <c r="F196" i="3"/>
  <c r="E196" i="3"/>
  <c r="I195" i="3"/>
  <c r="K195" i="3" s="1"/>
  <c r="H195" i="3"/>
  <c r="G195" i="3"/>
  <c r="F195" i="3"/>
  <c r="E195" i="3"/>
  <c r="I194" i="3"/>
  <c r="K194" i="3" s="1"/>
  <c r="H194" i="3"/>
  <c r="G194" i="3"/>
  <c r="F194" i="3"/>
  <c r="E194" i="3"/>
  <c r="K193" i="3"/>
  <c r="I193" i="3"/>
  <c r="J193" i="3" s="1"/>
  <c r="H193" i="3"/>
  <c r="G193" i="3"/>
  <c r="F193" i="3"/>
  <c r="E193" i="3"/>
  <c r="I192" i="3"/>
  <c r="K192" i="3" s="1"/>
  <c r="H192" i="3"/>
  <c r="G192" i="3"/>
  <c r="F192" i="3"/>
  <c r="E192" i="3"/>
  <c r="I191" i="3"/>
  <c r="K191" i="3" s="1"/>
  <c r="H191" i="3"/>
  <c r="G191" i="3"/>
  <c r="F191" i="3"/>
  <c r="E191" i="3"/>
  <c r="J190" i="3"/>
  <c r="I190" i="3"/>
  <c r="K190" i="3" s="1"/>
  <c r="H190" i="3"/>
  <c r="G190" i="3"/>
  <c r="F190" i="3"/>
  <c r="E190" i="3"/>
  <c r="I189" i="3"/>
  <c r="K189" i="3" s="1"/>
  <c r="H189" i="3"/>
  <c r="G189" i="3"/>
  <c r="F189" i="3"/>
  <c r="E189" i="3"/>
  <c r="I188" i="3"/>
  <c r="K188" i="3" s="1"/>
  <c r="H188" i="3"/>
  <c r="G188" i="3"/>
  <c r="F188" i="3"/>
  <c r="E188" i="3"/>
  <c r="K187" i="3"/>
  <c r="J187" i="3"/>
  <c r="I187" i="3"/>
  <c r="H187" i="3"/>
  <c r="G187" i="3"/>
  <c r="F187" i="3"/>
  <c r="E187" i="3"/>
  <c r="I186" i="3"/>
  <c r="K186" i="3" s="1"/>
  <c r="H186" i="3"/>
  <c r="J186" i="3" s="1"/>
  <c r="G186" i="3"/>
  <c r="F186" i="3"/>
  <c r="E186" i="3"/>
  <c r="L185" i="3"/>
  <c r="K185" i="3"/>
  <c r="J185" i="3"/>
  <c r="L184" i="3"/>
  <c r="K184" i="3"/>
  <c r="J184" i="3"/>
  <c r="L183" i="3"/>
  <c r="K183" i="3"/>
  <c r="J183" i="3"/>
  <c r="L182" i="3"/>
  <c r="K182" i="3"/>
  <c r="J182" i="3"/>
  <c r="L181" i="3"/>
  <c r="K181" i="3"/>
  <c r="J181" i="3"/>
  <c r="L180" i="3"/>
  <c r="K180" i="3"/>
  <c r="J180" i="3"/>
  <c r="L179" i="3"/>
  <c r="K179" i="3"/>
  <c r="J179" i="3"/>
  <c r="L178" i="3"/>
  <c r="K178" i="3"/>
  <c r="J178" i="3"/>
  <c r="L177" i="3"/>
  <c r="K177" i="3"/>
  <c r="J177" i="3"/>
  <c r="L176" i="3"/>
  <c r="K176" i="3"/>
  <c r="J176" i="3"/>
  <c r="L175" i="3"/>
  <c r="K175" i="3"/>
  <c r="J175" i="3"/>
  <c r="L174" i="3"/>
  <c r="K174" i="3"/>
  <c r="J174" i="3"/>
  <c r="L173" i="3"/>
  <c r="K173" i="3"/>
  <c r="J173" i="3"/>
  <c r="L172" i="3"/>
  <c r="K172" i="3"/>
  <c r="J172" i="3"/>
  <c r="L171" i="3"/>
  <c r="K171" i="3"/>
  <c r="J171" i="3"/>
  <c r="L170" i="3"/>
  <c r="K170" i="3"/>
  <c r="J170" i="3"/>
  <c r="L169" i="3"/>
  <c r="K169" i="3"/>
  <c r="J169" i="3"/>
  <c r="L168" i="3"/>
  <c r="K168" i="3"/>
  <c r="J168" i="3"/>
  <c r="L167" i="3"/>
  <c r="K167" i="3"/>
  <c r="J167" i="3"/>
  <c r="L166" i="3"/>
  <c r="K166" i="3"/>
  <c r="J166" i="3"/>
  <c r="L165" i="3"/>
  <c r="K165" i="3"/>
  <c r="J165" i="3"/>
  <c r="L164" i="3"/>
  <c r="K164" i="3"/>
  <c r="J164" i="3"/>
  <c r="L163" i="3"/>
  <c r="K163" i="3"/>
  <c r="J163" i="3"/>
  <c r="L162" i="3"/>
  <c r="K162" i="3"/>
  <c r="J162" i="3"/>
  <c r="L161" i="3"/>
  <c r="K161" i="3"/>
  <c r="J161" i="3"/>
  <c r="L160" i="3"/>
  <c r="K160" i="3"/>
  <c r="J160" i="3"/>
  <c r="L159" i="3"/>
  <c r="K159" i="3"/>
  <c r="J159" i="3"/>
  <c r="L158" i="3"/>
  <c r="K158" i="3"/>
  <c r="J158" i="3"/>
  <c r="L157" i="3"/>
  <c r="K157" i="3"/>
  <c r="J157" i="3"/>
  <c r="L156" i="3"/>
  <c r="K156" i="3"/>
  <c r="J156" i="3"/>
  <c r="L155" i="3"/>
  <c r="K155" i="3"/>
  <c r="J155" i="3"/>
  <c r="L154" i="3"/>
  <c r="K154" i="3"/>
  <c r="J154" i="3"/>
  <c r="L153" i="3"/>
  <c r="K153" i="3"/>
  <c r="J153" i="3"/>
  <c r="L152" i="3"/>
  <c r="K152" i="3"/>
  <c r="J152" i="3"/>
  <c r="L145" i="3"/>
  <c r="K145" i="3"/>
  <c r="J145" i="3"/>
  <c r="L144" i="3"/>
  <c r="K144" i="3"/>
  <c r="J144" i="3"/>
  <c r="L143" i="3"/>
  <c r="K143" i="3"/>
  <c r="J143" i="3"/>
  <c r="L142" i="3"/>
  <c r="K142" i="3"/>
  <c r="J142" i="3"/>
  <c r="L141" i="3"/>
  <c r="K141" i="3"/>
  <c r="J141" i="3"/>
  <c r="L140" i="3"/>
  <c r="K140" i="3"/>
  <c r="J140" i="3"/>
  <c r="L139" i="3"/>
  <c r="K139" i="3"/>
  <c r="J139" i="3"/>
  <c r="L138" i="3"/>
  <c r="K138" i="3"/>
  <c r="J138" i="3"/>
  <c r="L137" i="3"/>
  <c r="K137" i="3"/>
  <c r="J137" i="3"/>
  <c r="L136" i="3"/>
  <c r="K136" i="3"/>
  <c r="J136" i="3"/>
  <c r="L135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I123" i="3"/>
  <c r="K123" i="3" s="1"/>
  <c r="H123" i="3"/>
  <c r="G123" i="3"/>
  <c r="F123" i="3"/>
  <c r="E123" i="3"/>
  <c r="K122" i="3"/>
  <c r="I122" i="3"/>
  <c r="J122" i="3" s="1"/>
  <c r="H122" i="3"/>
  <c r="G122" i="3"/>
  <c r="F122" i="3"/>
  <c r="E122" i="3"/>
  <c r="I121" i="3"/>
  <c r="K121" i="3" s="1"/>
  <c r="H121" i="3"/>
  <c r="G121" i="3"/>
  <c r="F121" i="3"/>
  <c r="E121" i="3"/>
  <c r="I120" i="3"/>
  <c r="K120" i="3" s="1"/>
  <c r="H120" i="3"/>
  <c r="G120" i="3"/>
  <c r="F120" i="3"/>
  <c r="E120" i="3"/>
  <c r="J119" i="3"/>
  <c r="I119" i="3"/>
  <c r="K119" i="3" s="1"/>
  <c r="H119" i="3"/>
  <c r="G119" i="3"/>
  <c r="F119" i="3"/>
  <c r="E119" i="3"/>
  <c r="I118" i="3"/>
  <c r="K118" i="3" s="1"/>
  <c r="H118" i="3"/>
  <c r="G118" i="3"/>
  <c r="F118" i="3"/>
  <c r="E118" i="3"/>
  <c r="K117" i="3"/>
  <c r="J117" i="3"/>
  <c r="I117" i="3"/>
  <c r="H117" i="3"/>
  <c r="G117" i="3"/>
  <c r="F117" i="3"/>
  <c r="E117" i="3"/>
  <c r="K116" i="3"/>
  <c r="J116" i="3"/>
  <c r="I116" i="3"/>
  <c r="H116" i="3"/>
  <c r="G116" i="3"/>
  <c r="F116" i="3"/>
  <c r="E116" i="3"/>
  <c r="J115" i="3"/>
  <c r="I115" i="3"/>
  <c r="K115" i="3" s="1"/>
  <c r="H115" i="3"/>
  <c r="G115" i="3"/>
  <c r="F115" i="3"/>
  <c r="E115" i="3"/>
  <c r="K114" i="3"/>
  <c r="J114" i="3"/>
  <c r="I114" i="3"/>
  <c r="H114" i="3"/>
  <c r="G114" i="3"/>
  <c r="F114" i="3"/>
  <c r="E114" i="3"/>
  <c r="K113" i="3"/>
  <c r="J113" i="3"/>
  <c r="I113" i="3"/>
  <c r="H113" i="3"/>
  <c r="G113" i="3"/>
  <c r="F113" i="3"/>
  <c r="E113" i="3"/>
  <c r="L112" i="3"/>
  <c r="K112" i="3"/>
  <c r="J112" i="3"/>
  <c r="L111" i="3"/>
  <c r="K111" i="3"/>
  <c r="J111" i="3"/>
  <c r="L110" i="3"/>
  <c r="K110" i="3"/>
  <c r="J110" i="3"/>
  <c r="L109" i="3"/>
  <c r="K109" i="3"/>
  <c r="J109" i="3"/>
  <c r="L108" i="3"/>
  <c r="K108" i="3"/>
  <c r="J108" i="3"/>
  <c r="L107" i="3"/>
  <c r="K107" i="3"/>
  <c r="J107" i="3"/>
  <c r="L106" i="3"/>
  <c r="K106" i="3"/>
  <c r="J106" i="3"/>
  <c r="L105" i="3"/>
  <c r="K105" i="3"/>
  <c r="J105" i="3"/>
  <c r="L104" i="3"/>
  <c r="K104" i="3"/>
  <c r="J104" i="3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75" i="2"/>
  <c r="L74" i="2"/>
  <c r="L73" i="2"/>
  <c r="L72" i="2"/>
  <c r="I69" i="2"/>
  <c r="L69" i="2" s="1"/>
  <c r="H69" i="2"/>
  <c r="G69" i="2"/>
  <c r="F69" i="2"/>
  <c r="E69" i="2"/>
  <c r="I68" i="2"/>
  <c r="H68" i="2"/>
  <c r="G68" i="2"/>
  <c r="F68" i="2"/>
  <c r="E68" i="2"/>
  <c r="L66" i="2"/>
  <c r="L65" i="2"/>
  <c r="L64" i="2"/>
  <c r="L63" i="2"/>
  <c r="L62" i="2"/>
  <c r="L61" i="2"/>
  <c r="L60" i="2"/>
  <c r="L59" i="2"/>
  <c r="L58" i="2"/>
  <c r="L51" i="2"/>
  <c r="L50" i="2"/>
  <c r="L49" i="2"/>
  <c r="I43" i="2"/>
  <c r="H43" i="2"/>
  <c r="G43" i="2"/>
  <c r="F43" i="2"/>
  <c r="E43" i="2"/>
  <c r="I42" i="2"/>
  <c r="H42" i="2"/>
  <c r="G42" i="2"/>
  <c r="F42" i="2"/>
  <c r="E42" i="2"/>
  <c r="L40" i="2"/>
  <c r="L39" i="2"/>
  <c r="L38" i="2"/>
  <c r="L37" i="2"/>
  <c r="L36" i="2"/>
  <c r="L35" i="2"/>
  <c r="L34" i="2"/>
  <c r="L33" i="2"/>
  <c r="L32" i="2"/>
  <c r="L31" i="2"/>
  <c r="L24" i="2"/>
  <c r="L23" i="2"/>
  <c r="L22" i="2"/>
  <c r="I18" i="2"/>
  <c r="H18" i="2"/>
  <c r="G18" i="2"/>
  <c r="F18" i="2"/>
  <c r="E18" i="2"/>
  <c r="I17" i="2"/>
  <c r="H17" i="2"/>
  <c r="G17" i="2"/>
  <c r="F17" i="2"/>
  <c r="E17" i="2"/>
  <c r="L15" i="2"/>
  <c r="L14" i="2"/>
  <c r="L13" i="2"/>
  <c r="L12" i="2"/>
  <c r="L11" i="2"/>
  <c r="L10" i="2"/>
  <c r="L9" i="2"/>
  <c r="L8" i="2"/>
  <c r="L7" i="2"/>
  <c r="L6" i="2"/>
  <c r="B39" i="1"/>
  <c r="B38" i="1"/>
  <c r="B37" i="1"/>
  <c r="M2" i="1"/>
  <c r="G29" i="33" l="1"/>
  <c r="G7" i="31"/>
  <c r="G29" i="31"/>
  <c r="H96" i="10"/>
  <c r="E95" i="10"/>
  <c r="H52" i="10"/>
  <c r="E51" i="10"/>
  <c r="H8" i="10"/>
  <c r="E7" i="10"/>
  <c r="E73" i="10"/>
  <c r="H74" i="10"/>
  <c r="M119" i="15"/>
  <c r="K147" i="15"/>
  <c r="W16" i="16"/>
  <c r="U21" i="16"/>
  <c r="I37" i="16"/>
  <c r="K147" i="17"/>
  <c r="X8" i="18"/>
  <c r="Y92" i="18"/>
  <c r="X92" i="18"/>
  <c r="Y65" i="19"/>
  <c r="Z119" i="19"/>
  <c r="Z135" i="19"/>
  <c r="I53" i="12"/>
  <c r="I51" i="14"/>
  <c r="I121" i="14"/>
  <c r="W21" i="15"/>
  <c r="I49" i="15"/>
  <c r="L147" i="15"/>
  <c r="V21" i="16"/>
  <c r="J37" i="16"/>
  <c r="I49" i="17"/>
  <c r="I65" i="17"/>
  <c r="Y8" i="18"/>
  <c r="J12" i="18"/>
  <c r="Y18" i="18"/>
  <c r="J24" i="18"/>
  <c r="Y30" i="18"/>
  <c r="X34" i="18"/>
  <c r="Y42" i="18"/>
  <c r="J46" i="18"/>
  <c r="I50" i="18"/>
  <c r="Y54" i="18"/>
  <c r="J58" i="18"/>
  <c r="Q64" i="18"/>
  <c r="Y107" i="18"/>
  <c r="J120" i="18"/>
  <c r="J123" i="18"/>
  <c r="J147" i="19"/>
  <c r="K91" i="22"/>
  <c r="J91" i="22"/>
  <c r="M16" i="43"/>
  <c r="L16" i="43"/>
  <c r="J53" i="12"/>
  <c r="X21" i="15"/>
  <c r="J49" i="15"/>
  <c r="M147" i="15"/>
  <c r="W13" i="16"/>
  <c r="I49" i="16"/>
  <c r="I65" i="16"/>
  <c r="J49" i="17"/>
  <c r="J65" i="17"/>
  <c r="Q20" i="18"/>
  <c r="Y90" i="18"/>
  <c r="Y160" i="18"/>
  <c r="J18" i="19"/>
  <c r="J23" i="19"/>
  <c r="J69" i="19"/>
  <c r="J91" i="19"/>
  <c r="J115" i="19"/>
  <c r="J155" i="19"/>
  <c r="J161" i="19"/>
  <c r="I120" i="21"/>
  <c r="H120" i="21"/>
  <c r="N16" i="43"/>
  <c r="J188" i="3"/>
  <c r="J74" i="10"/>
  <c r="K53" i="12"/>
  <c r="I56" i="12"/>
  <c r="K49" i="15"/>
  <c r="I77" i="15"/>
  <c r="J49" i="16"/>
  <c r="J65" i="16"/>
  <c r="I77" i="17"/>
  <c r="I93" i="17"/>
  <c r="J9" i="18"/>
  <c r="Y15" i="18"/>
  <c r="J19" i="18"/>
  <c r="Y27" i="18"/>
  <c r="J31" i="18"/>
  <c r="Y39" i="18"/>
  <c r="J43" i="18"/>
  <c r="Y51" i="18"/>
  <c r="J55" i="18"/>
  <c r="Y61" i="18"/>
  <c r="Y83" i="18"/>
  <c r="J118" i="18"/>
  <c r="I118" i="18"/>
  <c r="Y153" i="18"/>
  <c r="I37" i="19"/>
  <c r="H37" i="19"/>
  <c r="J107" i="19"/>
  <c r="Z133" i="19"/>
  <c r="S16" i="44"/>
  <c r="R16" i="44"/>
  <c r="J120" i="3"/>
  <c r="J191" i="3"/>
  <c r="L53" i="12"/>
  <c r="J56" i="12"/>
  <c r="I34" i="13"/>
  <c r="I90" i="13"/>
  <c r="I146" i="13"/>
  <c r="L49" i="15"/>
  <c r="J77" i="15"/>
  <c r="W10" i="16"/>
  <c r="W20" i="16"/>
  <c r="I77" i="16"/>
  <c r="I93" i="16"/>
  <c r="J77" i="17"/>
  <c r="J93" i="17"/>
  <c r="J150" i="18"/>
  <c r="J138" i="18"/>
  <c r="J126" i="18"/>
  <c r="J114" i="18"/>
  <c r="J102" i="18"/>
  <c r="J80" i="18"/>
  <c r="J68" i="18"/>
  <c r="J153" i="18"/>
  <c r="J141" i="18"/>
  <c r="J129" i="18"/>
  <c r="J117" i="18"/>
  <c r="J107" i="18"/>
  <c r="J95" i="18"/>
  <c r="J83" i="18"/>
  <c r="J71" i="18"/>
  <c r="J156" i="18"/>
  <c r="J144" i="18"/>
  <c r="J122" i="18"/>
  <c r="J110" i="18"/>
  <c r="J98" i="18"/>
  <c r="J86" i="18"/>
  <c r="J74" i="18"/>
  <c r="J159" i="18"/>
  <c r="J149" i="18"/>
  <c r="J137" i="18"/>
  <c r="J125" i="18"/>
  <c r="J113" i="18"/>
  <c r="J101" i="18"/>
  <c r="J89" i="18"/>
  <c r="J79" i="18"/>
  <c r="J67" i="18"/>
  <c r="J152" i="18"/>
  <c r="J140" i="18"/>
  <c r="J128" i="18"/>
  <c r="J116" i="18"/>
  <c r="J94" i="18"/>
  <c r="J82" i="18"/>
  <c r="J70" i="18"/>
  <c r="J155" i="18"/>
  <c r="J143" i="18"/>
  <c r="J131" i="18"/>
  <c r="J121" i="18"/>
  <c r="J109" i="18"/>
  <c r="J97" i="18"/>
  <c r="J85" i="18"/>
  <c r="J73" i="18"/>
  <c r="J151" i="18"/>
  <c r="J139" i="18"/>
  <c r="J127" i="18"/>
  <c r="J115" i="18"/>
  <c r="J103" i="18"/>
  <c r="J93" i="18"/>
  <c r="J81" i="18"/>
  <c r="J69" i="18"/>
  <c r="J154" i="18"/>
  <c r="J142" i="18"/>
  <c r="J130" i="18"/>
  <c r="J108" i="18"/>
  <c r="J96" i="18"/>
  <c r="J84" i="18"/>
  <c r="J72" i="18"/>
  <c r="J106" i="18"/>
  <c r="J37" i="19"/>
  <c r="Y63" i="19"/>
  <c r="X63" i="19"/>
  <c r="J184" i="30"/>
  <c r="E183" i="30"/>
  <c r="Y11" i="18"/>
  <c r="J123" i="3"/>
  <c r="J194" i="3"/>
  <c r="K56" i="12"/>
  <c r="J34" i="13"/>
  <c r="J90" i="13"/>
  <c r="J146" i="13"/>
  <c r="I79" i="14"/>
  <c r="I149" i="14"/>
  <c r="K77" i="15"/>
  <c r="I105" i="15"/>
  <c r="K14" i="16"/>
  <c r="K38" i="16"/>
  <c r="K55" i="16"/>
  <c r="K72" i="16"/>
  <c r="J77" i="16"/>
  <c r="K89" i="16"/>
  <c r="J93" i="16"/>
  <c r="K137" i="16"/>
  <c r="K154" i="16"/>
  <c r="W17" i="17"/>
  <c r="K28" i="17"/>
  <c r="K45" i="17"/>
  <c r="K62" i="17"/>
  <c r="I105" i="17"/>
  <c r="K110" i="17"/>
  <c r="I121" i="17"/>
  <c r="K127" i="17"/>
  <c r="K144" i="17"/>
  <c r="I8" i="18"/>
  <c r="R9" i="18"/>
  <c r="Y12" i="18"/>
  <c r="J16" i="18"/>
  <c r="R19" i="18"/>
  <c r="Q22" i="18"/>
  <c r="Y24" i="18"/>
  <c r="J28" i="18"/>
  <c r="R31" i="18"/>
  <c r="J40" i="18"/>
  <c r="R43" i="18"/>
  <c r="Y46" i="18"/>
  <c r="J52" i="18"/>
  <c r="R55" i="18"/>
  <c r="Y58" i="18"/>
  <c r="X62" i="18"/>
  <c r="Y78" i="18"/>
  <c r="Y108" i="18"/>
  <c r="R114" i="18"/>
  <c r="J124" i="18"/>
  <c r="Y129" i="18"/>
  <c r="R132" i="18"/>
  <c r="Q132" i="18"/>
  <c r="Y148" i="18"/>
  <c r="Z123" i="19"/>
  <c r="Z112" i="19"/>
  <c r="Z101" i="19"/>
  <c r="Z90" i="19"/>
  <c r="Z26" i="19"/>
  <c r="Z15" i="19"/>
  <c r="Z156" i="19"/>
  <c r="Z145" i="19"/>
  <c r="Z81" i="19"/>
  <c r="Z70" i="19"/>
  <c r="Z59" i="19"/>
  <c r="Z48" i="19"/>
  <c r="Z136" i="19"/>
  <c r="Z125" i="19"/>
  <c r="Z114" i="19"/>
  <c r="Z103" i="19"/>
  <c r="Z39" i="19"/>
  <c r="Z28" i="19"/>
  <c r="Z17" i="19"/>
  <c r="Z158" i="19"/>
  <c r="Z94" i="19"/>
  <c r="Z83" i="19"/>
  <c r="Z72" i="19"/>
  <c r="Z61" i="19"/>
  <c r="Z138" i="19"/>
  <c r="Z127" i="19"/>
  <c r="Z116" i="19"/>
  <c r="Z52" i="19"/>
  <c r="Z41" i="19"/>
  <c r="Z30" i="19"/>
  <c r="Z19" i="19"/>
  <c r="Z160" i="19"/>
  <c r="Z96" i="19"/>
  <c r="Z85" i="19"/>
  <c r="Z74" i="19"/>
  <c r="Z10" i="19"/>
  <c r="Z151" i="19"/>
  <c r="Z140" i="19"/>
  <c r="Z129" i="19"/>
  <c r="Z118" i="19"/>
  <c r="Z54" i="19"/>
  <c r="Z43" i="19"/>
  <c r="Z32" i="19"/>
  <c r="Z109" i="19"/>
  <c r="Z98" i="19"/>
  <c r="Z87" i="19"/>
  <c r="Z76" i="19"/>
  <c r="Z12" i="19"/>
  <c r="Z153" i="19"/>
  <c r="Z142" i="19"/>
  <c r="Z131" i="19"/>
  <c r="Z67" i="19"/>
  <c r="Z56" i="19"/>
  <c r="Z45" i="19"/>
  <c r="Z34" i="19"/>
  <c r="Z122" i="19"/>
  <c r="Z111" i="19"/>
  <c r="Z100" i="19"/>
  <c r="Z89" i="19"/>
  <c r="Z25" i="19"/>
  <c r="Z14" i="19"/>
  <c r="Z155" i="19"/>
  <c r="Z144" i="19"/>
  <c r="Z80" i="19"/>
  <c r="Z69" i="19"/>
  <c r="Z58" i="19"/>
  <c r="Z47" i="19"/>
  <c r="Z124" i="19"/>
  <c r="Z113" i="19"/>
  <c r="Z102" i="19"/>
  <c r="Z38" i="19"/>
  <c r="Z27" i="19"/>
  <c r="Z16" i="19"/>
  <c r="Z157" i="19"/>
  <c r="Z146" i="19"/>
  <c r="Z82" i="19"/>
  <c r="Z71" i="19"/>
  <c r="Z60" i="19"/>
  <c r="Z159" i="19"/>
  <c r="Z95" i="19"/>
  <c r="Z84" i="19"/>
  <c r="Z73" i="19"/>
  <c r="Z62" i="19"/>
  <c r="Z9" i="19"/>
  <c r="Z150" i="19"/>
  <c r="Z139" i="19"/>
  <c r="Z128" i="19"/>
  <c r="Z117" i="19"/>
  <c r="Z53" i="19"/>
  <c r="Z42" i="19"/>
  <c r="Z31" i="19"/>
  <c r="Z20" i="19"/>
  <c r="Z152" i="19"/>
  <c r="Z141" i="19"/>
  <c r="Z130" i="19"/>
  <c r="Z66" i="19"/>
  <c r="Z55" i="19"/>
  <c r="Z44" i="19"/>
  <c r="Z33" i="19"/>
  <c r="Z110" i="19"/>
  <c r="Z99" i="19"/>
  <c r="Z88" i="19"/>
  <c r="Z24" i="19"/>
  <c r="Z13" i="19"/>
  <c r="J12" i="19"/>
  <c r="J21" i="19"/>
  <c r="Z75" i="19"/>
  <c r="J109" i="19"/>
  <c r="X133" i="19"/>
  <c r="L105" i="22"/>
  <c r="K105" i="22"/>
  <c r="J105" i="22"/>
  <c r="J62" i="27"/>
  <c r="I62" i="27"/>
  <c r="M160" i="28"/>
  <c r="L160" i="28"/>
  <c r="J160" i="28"/>
  <c r="I160" i="28"/>
  <c r="E95" i="30"/>
  <c r="Y45" i="18"/>
  <c r="G29" i="10"/>
  <c r="J105" i="15"/>
  <c r="W17" i="16"/>
  <c r="K28" i="16"/>
  <c r="K45" i="16"/>
  <c r="K62" i="16"/>
  <c r="K110" i="16"/>
  <c r="K127" i="16"/>
  <c r="K144" i="16"/>
  <c r="I9" i="17"/>
  <c r="K11" i="17"/>
  <c r="K66" i="17"/>
  <c r="K83" i="17"/>
  <c r="K100" i="17"/>
  <c r="K117" i="17"/>
  <c r="J8" i="18"/>
  <c r="R69" i="18"/>
  <c r="J75" i="18"/>
  <c r="Y76" i="18"/>
  <c r="J104" i="18"/>
  <c r="R139" i="18"/>
  <c r="J145" i="18"/>
  <c r="Y146" i="18"/>
  <c r="J29" i="19"/>
  <c r="Z79" i="19"/>
  <c r="J126" i="19"/>
  <c r="Q147" i="19"/>
  <c r="P147" i="19"/>
  <c r="Z149" i="19"/>
  <c r="K62" i="27"/>
  <c r="K160" i="28"/>
  <c r="J52" i="30"/>
  <c r="H52" i="30"/>
  <c r="E51" i="30"/>
  <c r="J96" i="30"/>
  <c r="Y9" i="18"/>
  <c r="J13" i="18"/>
  <c r="Y19" i="18"/>
  <c r="J25" i="18"/>
  <c r="Y31" i="18"/>
  <c r="J34" i="18"/>
  <c r="J37" i="18"/>
  <c r="Y43" i="18"/>
  <c r="J47" i="18"/>
  <c r="Y55" i="18"/>
  <c r="J59" i="18"/>
  <c r="Y84" i="18"/>
  <c r="J100" i="18"/>
  <c r="Y154" i="18"/>
  <c r="J35" i="19"/>
  <c r="J105" i="19"/>
  <c r="J121" i="19"/>
  <c r="E227" i="30"/>
  <c r="W14" i="16"/>
  <c r="I133" i="16"/>
  <c r="I149" i="16"/>
  <c r="I23" i="17"/>
  <c r="J92" i="18"/>
  <c r="Y134" i="18"/>
  <c r="J51" i="19"/>
  <c r="J76" i="19"/>
  <c r="Q107" i="19"/>
  <c r="P107" i="19"/>
  <c r="Z115" i="19"/>
  <c r="J30" i="31"/>
  <c r="H30" i="31"/>
  <c r="E29" i="31"/>
  <c r="H146" i="43"/>
  <c r="K146" i="43" s="1"/>
  <c r="O146" i="45"/>
  <c r="I104" i="13"/>
  <c r="I37" i="14"/>
  <c r="J133" i="16"/>
  <c r="J149" i="16"/>
  <c r="J23" i="17"/>
  <c r="I161" i="17"/>
  <c r="J10" i="18"/>
  <c r="Y16" i="18"/>
  <c r="Y28" i="18"/>
  <c r="J32" i="18"/>
  <c r="I36" i="18"/>
  <c r="Y40" i="18"/>
  <c r="J44" i="18"/>
  <c r="Y52" i="18"/>
  <c r="J56" i="18"/>
  <c r="Y130" i="18"/>
  <c r="J40" i="19"/>
  <c r="J65" i="19"/>
  <c r="J80" i="19"/>
  <c r="X93" i="19"/>
  <c r="R107" i="19"/>
  <c r="Z132" i="19"/>
  <c r="Y33" i="18"/>
  <c r="Y57" i="18"/>
  <c r="J118" i="3"/>
  <c r="J189" i="3"/>
  <c r="J55" i="12"/>
  <c r="I20" i="13"/>
  <c r="J48" i="13"/>
  <c r="J104" i="13"/>
  <c r="J160" i="13"/>
  <c r="I23" i="14"/>
  <c r="I21" i="15"/>
  <c r="I35" i="15"/>
  <c r="L133" i="15"/>
  <c r="J161" i="15"/>
  <c r="W11" i="16"/>
  <c r="J23" i="16"/>
  <c r="K67" i="16"/>
  <c r="K84" i="16"/>
  <c r="K101" i="16"/>
  <c r="K118" i="16"/>
  <c r="I161" i="16"/>
  <c r="K15" i="17"/>
  <c r="I21" i="17"/>
  <c r="I35" i="17"/>
  <c r="K40" i="17"/>
  <c r="I51" i="17"/>
  <c r="K57" i="17"/>
  <c r="K74" i="17"/>
  <c r="K122" i="17"/>
  <c r="K139" i="17"/>
  <c r="K156" i="17"/>
  <c r="J161" i="17"/>
  <c r="I62" i="18"/>
  <c r="J65" i="18"/>
  <c r="J90" i="18"/>
  <c r="Y132" i="18"/>
  <c r="J135" i="18"/>
  <c r="J160" i="18"/>
  <c r="Z147" i="19"/>
  <c r="J121" i="3"/>
  <c r="J192" i="3"/>
  <c r="K55" i="12"/>
  <c r="J20" i="13"/>
  <c r="J21" i="15"/>
  <c r="J35" i="15"/>
  <c r="K161" i="15"/>
  <c r="K15" i="16"/>
  <c r="I21" i="16"/>
  <c r="I35" i="16"/>
  <c r="K40" i="16"/>
  <c r="I51" i="16"/>
  <c r="K57" i="16"/>
  <c r="K74" i="16"/>
  <c r="K122" i="16"/>
  <c r="K139" i="16"/>
  <c r="K156" i="16"/>
  <c r="J161" i="16"/>
  <c r="W18" i="17"/>
  <c r="J21" i="17"/>
  <c r="K30" i="17"/>
  <c r="J35" i="17"/>
  <c r="K47" i="17"/>
  <c r="J51" i="17"/>
  <c r="K95" i="17"/>
  <c r="K112" i="17"/>
  <c r="K129" i="17"/>
  <c r="K146" i="17"/>
  <c r="R10" i="18"/>
  <c r="Y13" i="18"/>
  <c r="J17" i="18"/>
  <c r="Y25" i="18"/>
  <c r="J29" i="18"/>
  <c r="R32" i="18"/>
  <c r="Y37" i="18"/>
  <c r="J41" i="18"/>
  <c r="R44" i="18"/>
  <c r="Y47" i="18"/>
  <c r="J53" i="18"/>
  <c r="R56" i="18"/>
  <c r="Y59" i="18"/>
  <c r="R80" i="18"/>
  <c r="Y95" i="18"/>
  <c r="Z23" i="19"/>
  <c r="I49" i="19"/>
  <c r="H49" i="19"/>
  <c r="Z161" i="19"/>
  <c r="I62" i="26"/>
  <c r="Y23" i="18"/>
  <c r="J195" i="3"/>
  <c r="K21" i="15"/>
  <c r="K35" i="15"/>
  <c r="I63" i="15"/>
  <c r="L161" i="15"/>
  <c r="W18" i="16"/>
  <c r="J21" i="16"/>
  <c r="K30" i="16"/>
  <c r="J35" i="16"/>
  <c r="K47" i="16"/>
  <c r="J51" i="16"/>
  <c r="K95" i="16"/>
  <c r="K112" i="16"/>
  <c r="K129" i="16"/>
  <c r="K146" i="16"/>
  <c r="K12" i="17"/>
  <c r="I63" i="17"/>
  <c r="K68" i="17"/>
  <c r="I79" i="17"/>
  <c r="K85" i="17"/>
  <c r="K102" i="17"/>
  <c r="K150" i="17"/>
  <c r="R153" i="18"/>
  <c r="R141" i="18"/>
  <c r="R129" i="18"/>
  <c r="R117" i="18"/>
  <c r="R107" i="18"/>
  <c r="R95" i="18"/>
  <c r="R83" i="18"/>
  <c r="R71" i="18"/>
  <c r="R156" i="18"/>
  <c r="R144" i="18"/>
  <c r="R122" i="18"/>
  <c r="R110" i="18"/>
  <c r="R98" i="18"/>
  <c r="R86" i="18"/>
  <c r="R74" i="18"/>
  <c r="R159" i="18"/>
  <c r="R149" i="18"/>
  <c r="R137" i="18"/>
  <c r="R125" i="18"/>
  <c r="R113" i="18"/>
  <c r="R101" i="18"/>
  <c r="R89" i="18"/>
  <c r="R79" i="18"/>
  <c r="R67" i="18"/>
  <c r="R152" i="18"/>
  <c r="R140" i="18"/>
  <c r="R128" i="18"/>
  <c r="R116" i="18"/>
  <c r="R94" i="18"/>
  <c r="R82" i="18"/>
  <c r="R70" i="18"/>
  <c r="R155" i="18"/>
  <c r="R143" i="18"/>
  <c r="R131" i="18"/>
  <c r="R121" i="18"/>
  <c r="R109" i="18"/>
  <c r="R97" i="18"/>
  <c r="R85" i="18"/>
  <c r="R73" i="18"/>
  <c r="R158" i="18"/>
  <c r="R136" i="18"/>
  <c r="R124" i="18"/>
  <c r="R112" i="18"/>
  <c r="R100" i="18"/>
  <c r="R88" i="18"/>
  <c r="R66" i="18"/>
  <c r="R106" i="18"/>
  <c r="R154" i="18"/>
  <c r="R142" i="18"/>
  <c r="R130" i="18"/>
  <c r="R108" i="18"/>
  <c r="R96" i="18"/>
  <c r="R84" i="18"/>
  <c r="R72" i="18"/>
  <c r="R157" i="18"/>
  <c r="R145" i="18"/>
  <c r="R135" i="18"/>
  <c r="R123" i="18"/>
  <c r="R111" i="18"/>
  <c r="R99" i="18"/>
  <c r="R87" i="18"/>
  <c r="R75" i="18"/>
  <c r="R65" i="18"/>
  <c r="R104" i="18"/>
  <c r="Z29" i="19"/>
  <c r="Z37" i="19"/>
  <c r="Z46" i="19"/>
  <c r="J49" i="19"/>
  <c r="Z86" i="19"/>
  <c r="Z107" i="19"/>
  <c r="Z126" i="19"/>
  <c r="I65" i="14"/>
  <c r="I135" i="14"/>
  <c r="L21" i="15"/>
  <c r="L35" i="15"/>
  <c r="J63" i="15"/>
  <c r="K12" i="16"/>
  <c r="I63" i="16"/>
  <c r="K68" i="16"/>
  <c r="I79" i="16"/>
  <c r="K85" i="16"/>
  <c r="K102" i="16"/>
  <c r="K150" i="16"/>
  <c r="K24" i="17"/>
  <c r="K41" i="17"/>
  <c r="K58" i="17"/>
  <c r="J63" i="17"/>
  <c r="K75" i="17"/>
  <c r="J79" i="17"/>
  <c r="K123" i="17"/>
  <c r="K140" i="17"/>
  <c r="K157" i="17"/>
  <c r="Y10" i="18"/>
  <c r="J14" i="18"/>
  <c r="R17" i="18"/>
  <c r="Y22" i="18"/>
  <c r="J26" i="18"/>
  <c r="R29" i="18"/>
  <c r="Y32" i="18"/>
  <c r="J38" i="18"/>
  <c r="R41" i="18"/>
  <c r="Y44" i="18"/>
  <c r="X48" i="18"/>
  <c r="R53" i="18"/>
  <c r="Y56" i="18"/>
  <c r="J60" i="18"/>
  <c r="I64" i="18"/>
  <c r="J78" i="18"/>
  <c r="J111" i="18"/>
  <c r="Y120" i="18"/>
  <c r="R126" i="18"/>
  <c r="J148" i="18"/>
  <c r="J63" i="19"/>
  <c r="Y91" i="19"/>
  <c r="X91" i="19"/>
  <c r="J137" i="19"/>
  <c r="I91" i="15"/>
  <c r="W15" i="16"/>
  <c r="K24" i="16"/>
  <c r="K41" i="16"/>
  <c r="K58" i="16"/>
  <c r="K75" i="16"/>
  <c r="K123" i="16"/>
  <c r="K140" i="16"/>
  <c r="K157" i="16"/>
  <c r="K19" i="17"/>
  <c r="K31" i="17"/>
  <c r="K48" i="17"/>
  <c r="K96" i="17"/>
  <c r="K113" i="17"/>
  <c r="K130" i="17"/>
  <c r="R8" i="18"/>
  <c r="J66" i="18"/>
  <c r="Y71" i="18"/>
  <c r="J76" i="18"/>
  <c r="X118" i="18"/>
  <c r="J136" i="18"/>
  <c r="J146" i="18"/>
  <c r="Z21" i="19"/>
  <c r="J79" i="19"/>
  <c r="Z91" i="19"/>
  <c r="J133" i="19"/>
  <c r="H162" i="30"/>
  <c r="E161" i="30"/>
  <c r="Y156" i="18"/>
  <c r="Y144" i="18"/>
  <c r="Y122" i="18"/>
  <c r="Y110" i="18"/>
  <c r="Y98" i="18"/>
  <c r="Y86" i="18"/>
  <c r="Y74" i="18"/>
  <c r="Y64" i="18"/>
  <c r="Y159" i="18"/>
  <c r="Y149" i="18"/>
  <c r="Y137" i="18"/>
  <c r="Y125" i="18"/>
  <c r="Y113" i="18"/>
  <c r="Y101" i="18"/>
  <c r="Y89" i="18"/>
  <c r="Y79" i="18"/>
  <c r="Y67" i="18"/>
  <c r="Y152" i="18"/>
  <c r="Y140" i="18"/>
  <c r="Y128" i="18"/>
  <c r="Y116" i="18"/>
  <c r="Y94" i="18"/>
  <c r="Y82" i="18"/>
  <c r="Y70" i="18"/>
  <c r="Y155" i="18"/>
  <c r="Y143" i="18"/>
  <c r="Y131" i="18"/>
  <c r="Y121" i="18"/>
  <c r="Y109" i="18"/>
  <c r="Y97" i="18"/>
  <c r="Y85" i="18"/>
  <c r="Y73" i="18"/>
  <c r="Y158" i="18"/>
  <c r="Y136" i="18"/>
  <c r="Y124" i="18"/>
  <c r="Y112" i="18"/>
  <c r="Y100" i="18"/>
  <c r="Y88" i="18"/>
  <c r="Y66" i="18"/>
  <c r="Y151" i="18"/>
  <c r="Y139" i="18"/>
  <c r="Y127" i="18"/>
  <c r="Y115" i="18"/>
  <c r="Y103" i="18"/>
  <c r="Y93" i="18"/>
  <c r="Y81" i="18"/>
  <c r="Y69" i="18"/>
  <c r="Y157" i="18"/>
  <c r="Y145" i="18"/>
  <c r="Y135" i="18"/>
  <c r="Y123" i="18"/>
  <c r="Y111" i="18"/>
  <c r="Y99" i="18"/>
  <c r="Y87" i="18"/>
  <c r="Y75" i="18"/>
  <c r="Y65" i="18"/>
  <c r="Y150" i="18"/>
  <c r="Y138" i="18"/>
  <c r="Y126" i="18"/>
  <c r="Y114" i="18"/>
  <c r="Y102" i="18"/>
  <c r="Y80" i="18"/>
  <c r="Y68" i="18"/>
  <c r="J91" i="15"/>
  <c r="J11" i="18"/>
  <c r="Y17" i="18"/>
  <c r="J20" i="18"/>
  <c r="J23" i="18"/>
  <c r="Y29" i="18"/>
  <c r="J33" i="18"/>
  <c r="Y41" i="18"/>
  <c r="J45" i="18"/>
  <c r="Y53" i="18"/>
  <c r="J57" i="18"/>
  <c r="J87" i="18"/>
  <c r="Y96" i="18"/>
  <c r="Y118" i="18"/>
  <c r="J157" i="18"/>
  <c r="J47" i="19"/>
  <c r="J87" i="19"/>
  <c r="J118" i="27"/>
  <c r="I118" i="27"/>
  <c r="J118" i="30"/>
  <c r="H118" i="30"/>
  <c r="E117" i="30"/>
  <c r="E205" i="30"/>
  <c r="H206" i="30"/>
  <c r="H57" i="12"/>
  <c r="Y106" i="18"/>
  <c r="Z121" i="19"/>
  <c r="Z143" i="19"/>
  <c r="K118" i="27"/>
  <c r="M62" i="28"/>
  <c r="L62" i="28"/>
  <c r="K62" i="28"/>
  <c r="J62" i="28"/>
  <c r="I62" i="28"/>
  <c r="G73" i="30"/>
  <c r="J74" i="30" s="1"/>
  <c r="L74" i="30"/>
  <c r="S23" i="14"/>
  <c r="I93" i="14"/>
  <c r="I163" i="14"/>
  <c r="Y14" i="18"/>
  <c r="J18" i="18"/>
  <c r="I22" i="18"/>
  <c r="Y26" i="18"/>
  <c r="J30" i="18"/>
  <c r="Q36" i="18"/>
  <c r="Y38" i="18"/>
  <c r="J42" i="18"/>
  <c r="J54" i="18"/>
  <c r="Y60" i="18"/>
  <c r="J112" i="18"/>
  <c r="Y117" i="18"/>
  <c r="J134" i="18"/>
  <c r="J159" i="19"/>
  <c r="J95" i="19"/>
  <c r="J84" i="19"/>
  <c r="J73" i="19"/>
  <c r="J62" i="19"/>
  <c r="J150" i="19"/>
  <c r="J139" i="19"/>
  <c r="J128" i="19"/>
  <c r="J117" i="19"/>
  <c r="J53" i="19"/>
  <c r="J42" i="19"/>
  <c r="J31" i="19"/>
  <c r="J20" i="19"/>
  <c r="J108" i="19"/>
  <c r="J97" i="19"/>
  <c r="J86" i="19"/>
  <c r="J75" i="19"/>
  <c r="J11" i="19"/>
  <c r="J152" i="19"/>
  <c r="J141" i="19"/>
  <c r="J130" i="19"/>
  <c r="J66" i="19"/>
  <c r="J55" i="19"/>
  <c r="J44" i="19"/>
  <c r="J33" i="19"/>
  <c r="J110" i="19"/>
  <c r="J99" i="19"/>
  <c r="J88" i="19"/>
  <c r="J24" i="19"/>
  <c r="J13" i="19"/>
  <c r="J154" i="19"/>
  <c r="J143" i="19"/>
  <c r="J132" i="19"/>
  <c r="J68" i="19"/>
  <c r="J57" i="19"/>
  <c r="J46" i="19"/>
  <c r="J123" i="19"/>
  <c r="J112" i="19"/>
  <c r="J101" i="19"/>
  <c r="J90" i="19"/>
  <c r="J26" i="19"/>
  <c r="J15" i="19"/>
  <c r="J156" i="19"/>
  <c r="J145" i="19"/>
  <c r="J135" i="19"/>
  <c r="J81" i="19"/>
  <c r="J70" i="19"/>
  <c r="J59" i="19"/>
  <c r="J48" i="19"/>
  <c r="J136" i="19"/>
  <c r="J125" i="19"/>
  <c r="J114" i="19"/>
  <c r="J103" i="19"/>
  <c r="J39" i="19"/>
  <c r="J28" i="19"/>
  <c r="J17" i="19"/>
  <c r="J158" i="19"/>
  <c r="J94" i="19"/>
  <c r="J83" i="19"/>
  <c r="J72" i="19"/>
  <c r="J61" i="19"/>
  <c r="J138" i="19"/>
  <c r="J127" i="19"/>
  <c r="J116" i="19"/>
  <c r="J52" i="19"/>
  <c r="J41" i="19"/>
  <c r="J30" i="19"/>
  <c r="J19" i="19"/>
  <c r="J9" i="19"/>
  <c r="J160" i="19"/>
  <c r="J96" i="19"/>
  <c r="J85" i="19"/>
  <c r="J74" i="19"/>
  <c r="J10" i="19"/>
  <c r="I9" i="19"/>
  <c r="J151" i="19"/>
  <c r="J140" i="19"/>
  <c r="J129" i="19"/>
  <c r="J118" i="19"/>
  <c r="J54" i="19"/>
  <c r="J43" i="19"/>
  <c r="J32" i="19"/>
  <c r="H9" i="19"/>
  <c r="J153" i="19"/>
  <c r="J142" i="19"/>
  <c r="J131" i="19"/>
  <c r="J67" i="19"/>
  <c r="J56" i="19"/>
  <c r="J45" i="19"/>
  <c r="J34" i="19"/>
  <c r="J122" i="19"/>
  <c r="J111" i="19"/>
  <c r="J100" i="19"/>
  <c r="J89" i="19"/>
  <c r="J25" i="19"/>
  <c r="J14" i="19"/>
  <c r="J124" i="19"/>
  <c r="J113" i="19"/>
  <c r="J102" i="19"/>
  <c r="J38" i="19"/>
  <c r="J27" i="19"/>
  <c r="J16" i="19"/>
  <c r="J157" i="19"/>
  <c r="J146" i="19"/>
  <c r="J82" i="19"/>
  <c r="J71" i="19"/>
  <c r="J60" i="19"/>
  <c r="R119" i="19"/>
  <c r="Q119" i="19"/>
  <c r="P119" i="19"/>
  <c r="J149" i="19"/>
  <c r="R22" i="21"/>
  <c r="Q22" i="21"/>
  <c r="W9" i="16"/>
  <c r="K32" i="16"/>
  <c r="K80" i="16"/>
  <c r="K97" i="16"/>
  <c r="K114" i="16"/>
  <c r="K13" i="17"/>
  <c r="K53" i="17"/>
  <c r="K70" i="17"/>
  <c r="K87" i="17"/>
  <c r="K104" i="17"/>
  <c r="Y72" i="18"/>
  <c r="Y104" i="18"/>
  <c r="Y142" i="18"/>
  <c r="Y51" i="19"/>
  <c r="X51" i="19"/>
  <c r="Z65" i="19"/>
  <c r="J77" i="19"/>
  <c r="Y105" i="19"/>
  <c r="J250" i="30"/>
  <c r="E249" i="30"/>
  <c r="E29" i="33"/>
  <c r="Z7" i="19"/>
  <c r="R20" i="19"/>
  <c r="R31" i="19"/>
  <c r="R42" i="19"/>
  <c r="R53" i="19"/>
  <c r="R63" i="19"/>
  <c r="Q105" i="19"/>
  <c r="R117" i="19"/>
  <c r="J119" i="19"/>
  <c r="R128" i="19"/>
  <c r="R139" i="19"/>
  <c r="R150" i="19"/>
  <c r="I161" i="19"/>
  <c r="L133" i="22"/>
  <c r="J104" i="26"/>
  <c r="J160" i="26"/>
  <c r="K48" i="27"/>
  <c r="K104" i="27"/>
  <c r="K160" i="27"/>
  <c r="L76" i="28"/>
  <c r="J104" i="28"/>
  <c r="L96" i="30"/>
  <c r="P23" i="19"/>
  <c r="R62" i="19"/>
  <c r="R73" i="19"/>
  <c r="H79" i="19"/>
  <c r="R84" i="19"/>
  <c r="R95" i="19"/>
  <c r="R159" i="19"/>
  <c r="J21" i="22"/>
  <c r="M76" i="28"/>
  <c r="K104" i="28"/>
  <c r="I132" i="28"/>
  <c r="J228" i="30"/>
  <c r="H16" i="45"/>
  <c r="R60" i="19"/>
  <c r="Q65" i="19"/>
  <c r="R71" i="19"/>
  <c r="R82" i="19"/>
  <c r="I121" i="19"/>
  <c r="R146" i="19"/>
  <c r="R157" i="19"/>
  <c r="K49" i="22"/>
  <c r="K132" i="28"/>
  <c r="K136" i="43"/>
  <c r="J16" i="45"/>
  <c r="R16" i="19"/>
  <c r="R27" i="19"/>
  <c r="P35" i="19"/>
  <c r="R38" i="19"/>
  <c r="H91" i="19"/>
  <c r="R102" i="19"/>
  <c r="R113" i="19"/>
  <c r="R124" i="19"/>
  <c r="P149" i="19"/>
  <c r="J147" i="22"/>
  <c r="I118" i="26"/>
  <c r="I34" i="28"/>
  <c r="R14" i="19"/>
  <c r="R25" i="19"/>
  <c r="Q77" i="19"/>
  <c r="R89" i="19"/>
  <c r="R100" i="19"/>
  <c r="R111" i="19"/>
  <c r="R122" i="19"/>
  <c r="I133" i="19"/>
  <c r="G29" i="30"/>
  <c r="G7" i="33"/>
  <c r="G146" i="45"/>
  <c r="R34" i="19"/>
  <c r="R45" i="19"/>
  <c r="H51" i="19"/>
  <c r="R56" i="19"/>
  <c r="R67" i="19"/>
  <c r="X105" i="19"/>
  <c r="R131" i="19"/>
  <c r="R142" i="19"/>
  <c r="R153" i="19"/>
  <c r="P161" i="19"/>
  <c r="J30" i="33"/>
  <c r="P16" i="43"/>
  <c r="H146" i="45"/>
  <c r="K146" i="45" s="1"/>
  <c r="X78" i="18"/>
  <c r="X148" i="18"/>
  <c r="R12" i="19"/>
  <c r="P37" i="19"/>
  <c r="I51" i="19"/>
  <c r="R76" i="19"/>
  <c r="R87" i="19"/>
  <c r="H93" i="19"/>
  <c r="R98" i="19"/>
  <c r="R109" i="19"/>
  <c r="X147" i="19"/>
  <c r="Q161" i="19"/>
  <c r="J63" i="22"/>
  <c r="I76" i="27"/>
  <c r="I132" i="27"/>
  <c r="I90" i="28"/>
  <c r="G139" i="30"/>
  <c r="Q16" i="43"/>
  <c r="X104" i="18"/>
  <c r="I120" i="18"/>
  <c r="Q134" i="18"/>
  <c r="M7" i="19"/>
  <c r="L7" i="19" s="1"/>
  <c r="K7" i="19" s="1"/>
  <c r="Q7" i="19" s="1"/>
  <c r="H21" i="19"/>
  <c r="X23" i="19"/>
  <c r="R32" i="19"/>
  <c r="Q37" i="19"/>
  <c r="R43" i="19"/>
  <c r="R54" i="19"/>
  <c r="P79" i="19"/>
  <c r="I93" i="19"/>
  <c r="R118" i="19"/>
  <c r="R129" i="19"/>
  <c r="H135" i="19"/>
  <c r="R140" i="19"/>
  <c r="R151" i="19"/>
  <c r="H106" i="21"/>
  <c r="K63" i="22"/>
  <c r="I20" i="26"/>
  <c r="I76" i="26"/>
  <c r="I132" i="26"/>
  <c r="J76" i="27"/>
  <c r="J132" i="27"/>
  <c r="J90" i="28"/>
  <c r="E7" i="30"/>
  <c r="E271" i="30"/>
  <c r="R16" i="43"/>
  <c r="L146" i="43"/>
  <c r="P16" i="45"/>
  <c r="I76" i="18"/>
  <c r="Q90" i="18"/>
  <c r="I146" i="18"/>
  <c r="Q160" i="18"/>
  <c r="R10" i="19"/>
  <c r="I21" i="19"/>
  <c r="H63" i="19"/>
  <c r="X65" i="19"/>
  <c r="R74" i="19"/>
  <c r="Q79" i="19"/>
  <c r="R85" i="19"/>
  <c r="R96" i="19"/>
  <c r="P121" i="19"/>
  <c r="R160" i="19"/>
  <c r="V21" i="22"/>
  <c r="J161" i="22"/>
  <c r="J20" i="26"/>
  <c r="J76" i="26"/>
  <c r="K90" i="28"/>
  <c r="J162" i="30"/>
  <c r="S16" i="43"/>
  <c r="M146" i="43"/>
  <c r="H16" i="44"/>
  <c r="Q16" i="45"/>
  <c r="R19" i="19"/>
  <c r="R30" i="19"/>
  <c r="R41" i="19"/>
  <c r="P49" i="19"/>
  <c r="R52" i="19"/>
  <c r="I63" i="19"/>
  <c r="H105" i="19"/>
  <c r="X107" i="19"/>
  <c r="R116" i="19"/>
  <c r="Q121" i="19"/>
  <c r="R127" i="19"/>
  <c r="R138" i="19"/>
  <c r="H134" i="21"/>
  <c r="W21" i="22"/>
  <c r="K161" i="22"/>
  <c r="L90" i="28"/>
  <c r="J118" i="28"/>
  <c r="J8" i="31"/>
  <c r="K137" i="43"/>
  <c r="N146" i="43"/>
  <c r="I16" i="44"/>
  <c r="R16" i="45"/>
  <c r="L146" i="45"/>
  <c r="X35" i="19"/>
  <c r="Q49" i="19"/>
  <c r="R61" i="19"/>
  <c r="R72" i="19"/>
  <c r="R83" i="19"/>
  <c r="P91" i="19"/>
  <c r="R94" i="19"/>
  <c r="I105" i="19"/>
  <c r="H147" i="19"/>
  <c r="X149" i="19"/>
  <c r="R158" i="19"/>
  <c r="J119" i="22"/>
  <c r="K118" i="28"/>
  <c r="I146" i="28"/>
  <c r="S16" i="45"/>
  <c r="M146" i="45"/>
  <c r="I78" i="18"/>
  <c r="Q92" i="18"/>
  <c r="X132" i="18"/>
  <c r="I148" i="18"/>
  <c r="R17" i="19"/>
  <c r="H23" i="19"/>
  <c r="R28" i="19"/>
  <c r="R39" i="19"/>
  <c r="X77" i="19"/>
  <c r="Q91" i="19"/>
  <c r="R103" i="19"/>
  <c r="R114" i="19"/>
  <c r="R125" i="19"/>
  <c r="P133" i="19"/>
  <c r="R136" i="19"/>
  <c r="I147" i="19"/>
  <c r="K119" i="22"/>
  <c r="I34" i="27"/>
  <c r="I90" i="27"/>
  <c r="I146" i="27"/>
  <c r="I20" i="28"/>
  <c r="L118" i="28"/>
  <c r="J146" i="28"/>
  <c r="J140" i="30"/>
  <c r="N146" i="45"/>
  <c r="I104" i="18"/>
  <c r="Q118" i="18"/>
  <c r="P9" i="19"/>
  <c r="I23" i="19"/>
  <c r="R48" i="19"/>
  <c r="R59" i="19"/>
  <c r="H65" i="19"/>
  <c r="R70" i="19"/>
  <c r="R81" i="19"/>
  <c r="X119" i="19"/>
  <c r="Q133" i="19"/>
  <c r="R145" i="19"/>
  <c r="R156" i="19"/>
  <c r="H36" i="21"/>
  <c r="J77" i="22"/>
  <c r="I34" i="26"/>
  <c r="I90" i="26"/>
  <c r="I146" i="26"/>
  <c r="J34" i="27"/>
  <c r="J90" i="27"/>
  <c r="J146" i="27"/>
  <c r="J20" i="28"/>
  <c r="K146" i="28"/>
  <c r="L16" i="44"/>
  <c r="K136" i="44"/>
  <c r="Q9" i="19"/>
  <c r="R15" i="19"/>
  <c r="R26" i="19"/>
  <c r="P51" i="19"/>
  <c r="I65" i="19"/>
  <c r="R90" i="19"/>
  <c r="R101" i="19"/>
  <c r="H107" i="19"/>
  <c r="R112" i="19"/>
  <c r="R123" i="19"/>
  <c r="J34" i="26"/>
  <c r="J90" i="26"/>
  <c r="J146" i="26"/>
  <c r="K20" i="28"/>
  <c r="I48" i="28"/>
  <c r="K11" i="39"/>
  <c r="G129" i="39"/>
  <c r="M16" i="44"/>
  <c r="G146" i="44"/>
  <c r="X134" i="18"/>
  <c r="R9" i="19"/>
  <c r="H35" i="19"/>
  <c r="X37" i="19"/>
  <c r="R46" i="19"/>
  <c r="Q51" i="19"/>
  <c r="R57" i="19"/>
  <c r="R68" i="19"/>
  <c r="P93" i="19"/>
  <c r="I107" i="19"/>
  <c r="R132" i="19"/>
  <c r="R143" i="19"/>
  <c r="H149" i="19"/>
  <c r="R154" i="19"/>
  <c r="H22" i="21"/>
  <c r="H64" i="21"/>
  <c r="J35" i="22"/>
  <c r="L20" i="28"/>
  <c r="J48" i="28"/>
  <c r="L11" i="39"/>
  <c r="H129" i="39"/>
  <c r="H146" i="44"/>
  <c r="K146" i="44" s="1"/>
  <c r="X90" i="18"/>
  <c r="I106" i="18"/>
  <c r="Q120" i="18"/>
  <c r="X160" i="18"/>
  <c r="R13" i="19"/>
  <c r="P21" i="19"/>
  <c r="R24" i="19"/>
  <c r="I35" i="19"/>
  <c r="H77" i="19"/>
  <c r="X79" i="19"/>
  <c r="R88" i="19"/>
  <c r="Q93" i="19"/>
  <c r="R99" i="19"/>
  <c r="R110" i="19"/>
  <c r="P135" i="19"/>
  <c r="I149" i="19"/>
  <c r="K35" i="22"/>
  <c r="K48" i="28"/>
  <c r="I76" i="28"/>
  <c r="R33" i="19"/>
  <c r="R44" i="19"/>
  <c r="R55" i="19"/>
  <c r="R66" i="19"/>
  <c r="R130" i="19"/>
  <c r="R141" i="19"/>
  <c r="E7" i="31" l="1"/>
  <c r="C7" i="31" s="1"/>
  <c r="D8" i="31" s="1"/>
  <c r="C227" i="30"/>
  <c r="D228" i="30" s="1"/>
  <c r="C271" i="30"/>
  <c r="D272" i="30" s="1"/>
  <c r="C29" i="31"/>
  <c r="D30" i="31" s="1"/>
  <c r="C7" i="30"/>
  <c r="D8" i="30" s="1"/>
  <c r="C29" i="33"/>
  <c r="D30" i="33" s="1"/>
  <c r="F30" i="33"/>
  <c r="H30" i="33"/>
  <c r="E7" i="33"/>
  <c r="H30" i="30"/>
  <c r="E29" i="30"/>
  <c r="J8" i="33"/>
  <c r="F8" i="31"/>
  <c r="C249" i="30"/>
  <c r="D250" i="30" s="1"/>
  <c r="C183" i="30"/>
  <c r="D184" i="30" s="1"/>
  <c r="J30" i="30"/>
  <c r="H250" i="30"/>
  <c r="F162" i="30"/>
  <c r="C161" i="30"/>
  <c r="D162" i="30" s="1"/>
  <c r="H184" i="30"/>
  <c r="H272" i="30"/>
  <c r="H30" i="10"/>
  <c r="E29" i="10"/>
  <c r="H8" i="30"/>
  <c r="H140" i="30"/>
  <c r="E139" i="30"/>
  <c r="C73" i="10"/>
  <c r="D74" i="10" s="1"/>
  <c r="F74" i="10"/>
  <c r="E73" i="30"/>
  <c r="H74" i="30" s="1"/>
  <c r="F8" i="10"/>
  <c r="C7" i="10"/>
  <c r="D8" i="10" s="1"/>
  <c r="J57" i="12"/>
  <c r="I57" i="12"/>
  <c r="K57" i="12"/>
  <c r="L57" i="12"/>
  <c r="C95" i="30"/>
  <c r="D96" i="30" s="1"/>
  <c r="F52" i="10"/>
  <c r="C51" i="10"/>
  <c r="D52" i="10" s="1"/>
  <c r="H96" i="30"/>
  <c r="C205" i="30"/>
  <c r="D206" i="30" s="1"/>
  <c r="F96" i="10"/>
  <c r="C95" i="10"/>
  <c r="D96" i="10" s="1"/>
  <c r="F118" i="30"/>
  <c r="C117" i="30"/>
  <c r="D118" i="30" s="1"/>
  <c r="H228" i="30"/>
  <c r="C51" i="30"/>
  <c r="D52" i="30" s="1"/>
  <c r="F52" i="30"/>
  <c r="F30" i="31" l="1"/>
  <c r="H8" i="31"/>
  <c r="F96" i="30"/>
  <c r="F184" i="30"/>
  <c r="F8" i="30"/>
  <c r="C73" i="30"/>
  <c r="D74" i="30" s="1"/>
  <c r="F206" i="30"/>
  <c r="F250" i="30"/>
  <c r="F272" i="30"/>
  <c r="C139" i="30"/>
  <c r="D140" i="30" s="1"/>
  <c r="F228" i="30"/>
  <c r="C7" i="33"/>
  <c r="D8" i="33" s="1"/>
  <c r="F30" i="10"/>
  <c r="C29" i="10"/>
  <c r="D30" i="10" s="1"/>
  <c r="H8" i="33"/>
  <c r="F30" i="30"/>
  <c r="C29" i="30"/>
  <c r="D30" i="30" s="1"/>
  <c r="F140" i="30" l="1"/>
  <c r="F74" i="30"/>
  <c r="F8" i="33"/>
</calcChain>
</file>

<file path=xl/sharedStrings.xml><?xml version="1.0" encoding="utf-8"?>
<sst xmlns="http://schemas.openxmlformats.org/spreadsheetml/2006/main" count="5692" uniqueCount="316">
  <si>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</si>
  <si>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</si>
  <si>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</si>
  <si>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</si>
  <si>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</si>
  <si>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</si>
  <si>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</si>
  <si>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</si>
  <si>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</si>
  <si>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</si>
  <si>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</si>
  <si>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</si>
  <si>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</si>
  <si>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</si>
  <si>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</si>
  <si>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</si>
  <si>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</si>
  <si>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</si>
  <si>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</si>
  <si>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</si>
  <si>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</si>
  <si>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</si>
  <si>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</si>
  <si>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</si>
  <si>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</si>
  <si>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</si>
  <si>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</si>
  <si>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</si>
  <si>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</si>
  <si>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</si>
  <si>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</si>
  <si>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</si>
  <si>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</si>
  <si>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</si>
  <si>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</si>
  <si>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</si>
  <si>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</si>
  <si>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</si>
  <si>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</si>
  <si>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</si>
  <si>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</si>
  <si>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</si>
  <si>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</si>
  <si>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</si>
  <si>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</si>
  <si>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</si>
  <si>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</si>
  <si>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</si>
  <si>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</si>
  <si>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</si>
  <si>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</si>
  <si>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</si>
  <si>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</si>
  <si>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</si>
  <si>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</si>
  <si>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</si>
  <si>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</si>
  <si>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</si>
  <si>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</si>
  <si>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</si>
  <si>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</si>
  <si>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</si>
  <si>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</si>
  <si>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</si>
  <si>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</si>
  <si>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</si>
  <si>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</si>
  <si>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</si>
  <si>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</si>
  <si>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</si>
  <si>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</si>
  <si>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</si>
  <si>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</si>
  <si>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</si>
  <si>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</si>
  <si>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</si>
  <si>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</si>
  <si>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</si>
  <si>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</si>
  <si>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</si>
  <si>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</si>
  <si>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</si>
  <si>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</si>
  <si>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</si>
  <si>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</si>
  <si>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</si>
  <si>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</si>
  <si>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</si>
  <si>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</si>
  <si>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</si>
  <si>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</si>
  <si>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</si>
  <si>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</si>
  <si>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</si>
  <si>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</si>
  <si>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</si>
  <si>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</si>
  <si>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</si>
  <si>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</si>
  <si>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</si>
  <si>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</si>
  <si>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</si>
  <si>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</si>
  <si>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</si>
  <si>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</si>
  <si>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</si>
  <si>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</si>
  <si>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</si>
  <si>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</si>
  <si>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</si>
  <si>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</si>
  <si>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</si>
  <si>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</si>
  <si>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</si>
  <si>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</si>
  <si>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</si>
  <si>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</si>
  <si>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</si>
  <si>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</si>
  <si>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</si>
  <si>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</si>
  <si>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</si>
  <si>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</si>
  <si>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</si>
  <si>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</si>
  <si>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</si>
  <si>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</si>
  <si>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</si>
  <si>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</si>
  <si>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</si>
  <si>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</si>
  <si>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</si>
  <si>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</si>
  <si>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</si>
  <si>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</si>
  <si>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</si>
  <si>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</si>
  <si>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</si>
  <si>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</si>
  <si>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</si>
  <si>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</si>
  <si>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</si>
  <si>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</si>
  <si>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</si>
  <si>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</si>
  <si>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</si>
  <si>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</si>
  <si>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</si>
  <si>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</si>
  <si>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</si>
  <si>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</si>
  <si>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</si>
  <si>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</si>
  <si>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</si>
  <si>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</si>
  <si>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</si>
  <si>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</si>
  <si>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</si>
  <si>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</si>
  <si>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</si>
  <si>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</si>
  <si>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</si>
  <si>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</si>
  <si>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</si>
  <si>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</si>
  <si>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</si>
  <si>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</si>
  <si>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</si>
  <si>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</si>
  <si>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</si>
  <si>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</si>
  <si>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</si>
  <si>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</si>
  <si>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</si>
  <si>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</si>
  <si>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</si>
  <si>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</si>
  <si>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</si>
  <si>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</si>
  <si>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</si>
  <si>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</si>
  <si>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</si>
  <si>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</si>
  <si>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</si>
  <si>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</si>
  <si>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</si>
  <si>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</si>
  <si>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</si>
  <si>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</si>
  <si>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</si>
  <si>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</si>
  <si>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</si>
  <si>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</si>
  <si>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</si>
  <si>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</si>
  <si>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</si>
  <si>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</si>
  <si>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</si>
  <si>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</si>
  <si>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</si>
  <si>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</si>
  <si>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</si>
  <si>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</si>
  <si>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</si>
  <si>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</si>
  <si>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</si>
  <si>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</si>
  <si>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</si>
  <si>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</si>
  <si>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</si>
  <si>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</si>
  <si>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</si>
  <si>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</si>
  <si>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</si>
  <si>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Guía de Isora</t>
  </si>
  <si>
    <t>Evolución mensual de viajeros entrados en Guía de Isora según lugar de residencia</t>
  </si>
  <si>
    <t>Evolución mensual de viajeros entrados en Guía de Isora según categoría del establecimiento</t>
  </si>
  <si>
    <t>Evolución anual de viajeros entrados en Guía de Isora según categoría del establecimiento</t>
  </si>
  <si>
    <t>Evolución mensual de pernoctaciones en Guía de Isora según lugar de residencia</t>
  </si>
  <si>
    <t>Evolución mensual de pernoctaciones en Guía de Isora según categoría del establecimiento</t>
  </si>
  <si>
    <t>Evolución mensual de estancia media en Guía de Isora según lugar de residencia</t>
  </si>
  <si>
    <t>Evolución mensual de estancia media en Guía de Isora según categoría del establecimiento</t>
  </si>
  <si>
    <t>Evolución mensual de tasa de ocupación en Guía de Isora según categoría del establecimiento</t>
  </si>
  <si>
    <t>Viajeros españoles entrados en los hotelera y apartamentos de Guía de Isora según lugar de residencia - acumulado</t>
  </si>
  <si>
    <t>Viajeros españoles entrados en los hotelera y apartamentos de Guía de Isora por tipología y categoría de alojamiento - acumulado</t>
  </si>
  <si>
    <t>Viajeros peninsulares entrados en los hotelera y apartamentos de Guía de Isora por tipología y categoría de alojamiento - acumulado</t>
  </si>
  <si>
    <t>Viajeros canarios entrados en los hotelera y apartamentos de Guía de Isora por tipología y categoría de alojamiento - acumulado</t>
  </si>
  <si>
    <t>Resumen de indicadores turísticos de Tenerife-Guía de Isora</t>
  </si>
  <si>
    <t>agosto 2022</t>
  </si>
  <si>
    <t>agosto 2023</t>
  </si>
  <si>
    <t>agosto 2024</t>
  </si>
  <si>
    <t>agosto 2025</t>
  </si>
  <si>
    <t>agosto 2026</t>
  </si>
  <si>
    <t>-</t>
  </si>
  <si>
    <t>acumulado a agosto 2022</t>
  </si>
  <si>
    <t>acumulado a agosto 2023</t>
  </si>
  <si>
    <t>acumulado a agosto 2024</t>
  </si>
  <si>
    <t>acumulado a agosto 2025</t>
  </si>
  <si>
    <t>acumulado a agosto 2026</t>
  </si>
  <si>
    <t>Viajeros  entrados en los establecimientos alojativos de Guía de Isora 
(hotel + apartamento)</t>
  </si>
  <si>
    <t>Viajeros españoles entrados en los establecimientos alojativos de Guía de Isora 
(hotel + apartamento)</t>
  </si>
  <si>
    <t>Viajeros peninsulares entrados en los establecimientos alojativos de Guía de Isora 
(hotel + apartamento)</t>
  </si>
  <si>
    <t>Viajeros canarios entrados en los establecimientos alojativos de Guía de Isora 
(hotel + apartamento)</t>
  </si>
  <si>
    <t>Viajeros extranjeros entrados en los establecimientos alojativos de Guía de Isora 
(hotel + apartamento)</t>
  </si>
  <si>
    <t>Viajeros británicos entrados en los establecimientos alojativos de Guía de Isora 
(hotel + apartamento)</t>
  </si>
  <si>
    <t>Viajeros alemanes entrados en los establecimientos alojativos de Guía de Isora 
(hotel + apartamento)</t>
  </si>
  <si>
    <t>Viajeros franceses entrados en los establecimientos alojativos de Guía de Isora 
(hotel + apartamento)</t>
  </si>
  <si>
    <t>Viajeros belgas entrados en los establecimientos alojativos de Guía de Isora 
(hotel + apartamento)</t>
  </si>
  <si>
    <t>Viajeros holandeses entrados en los establecimientos alojativos de Guía de Isora 
(hotel + apartamento)</t>
  </si>
  <si>
    <t>Viajeros daneses entrados en los establecimientos alojativos de Guía de Isora 
(hotel + apartamento)</t>
  </si>
  <si>
    <t>Viajeros suecos entrados en los establecimientos alojativos de Guía de Isora 
(hotel + apartamento)</t>
  </si>
  <si>
    <t>var 23/22</t>
  </si>
  <si>
    <t>var 24/23</t>
  </si>
  <si>
    <t>var 25/24</t>
  </si>
  <si>
    <t>Viajeros entrados en los establecimientos alojativos de Guía de Isora 
(hotel + apartamento)</t>
  </si>
  <si>
    <t>Viajeros entrados en los hoteles de Guía de Isora</t>
  </si>
  <si>
    <t>Viajeros entrados en los hoteles de 4, 5 estrellas Guía de Isora</t>
  </si>
  <si>
    <t>Viajeros entrados en los hoteles de 1, 2, 3 estrellas Guía de Isora</t>
  </si>
  <si>
    <t>Viajeros entrados en los apartamentos de Guía de Isora</t>
  </si>
  <si>
    <t>Evolución de viajeros entrados en los establecimientos alojativos de Guía de Isora 
(hotel + apartamento)</t>
  </si>
  <si>
    <t>Evolución de viajeros entrados en los hoteles de Guía de Isora</t>
  </si>
  <si>
    <t>acumulado a agosto 2021</t>
  </si>
  <si>
    <t>agosto 2021</t>
  </si>
  <si>
    <t>Viajeros entrados en los establecimientos alojativos de Guía de Isora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</si>
  <si>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</si>
  <si>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</si>
  <si>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</si>
  <si>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</si>
  <si>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</si>
  <si>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</si>
  <si>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Guía de Isora según lugar de residencia (hotel + apartamento)</t>
  </si>
  <si>
    <t>Viajeros entrados en los apartamentos de Guía de Isora según lugar de residencia (hotel + apartamento)</t>
  </si>
  <si>
    <t>Viajeros alojados en los establecimientos alojativos de Guía de Isora según lugar de residencia (hotel + apartamento)</t>
  </si>
  <si>
    <t>acumulado agosto 2020</t>
  </si>
  <si>
    <t>Pernoctaciones realizadas por los turistas en los establecimientos alojativos de Guía de Isora (hotel + apartamento)</t>
  </si>
  <si>
    <t>Pernoctaciones realizadas por los turistas españoles en los establecimientos alojativos de Guía de Isora (hotel + apartamento)</t>
  </si>
  <si>
    <t>var 26/25</t>
  </si>
  <si>
    <t>Pernoctaciones realizadas por los procedentes de Península en los establecimientos alojativos de Guía de Isora (hotel + apartamento)</t>
  </si>
  <si>
    <t>Pernoctaciones realizadas por los procedentes de Canarias en los establecimientos alojativos de Guía de Isora (hotel + apartamento)</t>
  </si>
  <si>
    <t>Pernoctaciones realizadas por los procedentes de Total residentes en el extranjero en los establecimientos alojativos de Guía de Isora (hotel + apartamento)</t>
  </si>
  <si>
    <t>Pernoctaciones realizadas por los procedentes de Reino Unido en los establecimientos alojativos de Guía de Isora (hotel + apartamento)</t>
  </si>
  <si>
    <t>Pernoctaciones realizadas por los procedentes de Alemania en los establecimientos alojativos de Guía de Isora (hotel + apartamento)</t>
  </si>
  <si>
    <t>Pernoctaciones realizadas por los procedentes de Francia en los establecimientos alojativos de Guía de Isora (hotel + apartamento)</t>
  </si>
  <si>
    <t>Pernoctaciones realizadas por los procedentes de Bélgica en los establecimientos alojativos de Guía de Isora (hotel + apartamento)</t>
  </si>
  <si>
    <t>Pernoctaciones realizadas por los procedentes de Países Bajos en los establecimientos alojativos de Guía de Isora (hotel + apartamento)</t>
  </si>
  <si>
    <t>Pernoctaciones realizadas por los procedentes de Dinamarca en los establecimientos alojativos de Guía de Isora (hotel + apartamento)</t>
  </si>
  <si>
    <t>Pernoctaciones realizadas por los procedentes de Suecia en los establecimientos alojativos de Guía de Isora (hotel + apartamento)</t>
  </si>
  <si>
    <t>Pernoctaciones realizadas por los turistas en los hoteles de Guía de Isora</t>
  </si>
  <si>
    <t>Estancia Media en los establecimientos alojativos de Guía de Isora
(hotel + apartamento)</t>
  </si>
  <si>
    <t>Estancia media de los viajeros españoles entrados en los establecimientos alojativos de Guía de Isora (hotel + apartamento)</t>
  </si>
  <si>
    <t>Estancia media de los viajeros peninsulares entrados en los establecimientos alojativos de Guía de Isora (hotel + apartamento)</t>
  </si>
  <si>
    <t>Estancia media de los viajeros canarios entrados en los establecimientos alojativos de Guía de Isora (hotel + apartamento)</t>
  </si>
  <si>
    <t>Estancia media de los viajeros extranjeros entrados en los establecimientos alojativos de Guía de Isora (hotel + apartamento)</t>
  </si>
  <si>
    <t>Estancia media de los viajeros británicos entrados en los establecimientos alojativos de Guía de Isora (hotel + apartamento)</t>
  </si>
  <si>
    <t>Estancia media de los viajeros alemanes entrados en los establecimientos alojativos de Guía de Isora (hotel + apartamento)</t>
  </si>
  <si>
    <t>Estancia media de los viajeros franceses entrados en los establecimientos alojativos de Guía de Isora (hotel + apartamento)</t>
  </si>
  <si>
    <t>Estancia media de los viajeros belgas entrados en los establecimientos alojativos de Guía de Isora (hotel + apartamento)</t>
  </si>
  <si>
    <t>Estancia media de los viajeros holandeses entrados en los establecimientos alojativos de Guía de Isora (hotel + apartamento)</t>
  </si>
  <si>
    <t>Estancia media de los viajeros daneses entrados en los establecimientos alojativos de Guía de Isora (hotel + apartamento)</t>
  </si>
  <si>
    <t>Estancia media de los viajeros suecos entrados en los establecimientos alojativos de Guía de Isora (hotel + apartamento)</t>
  </si>
  <si>
    <t>Estancia Media en los hoteles de Guía de Isora</t>
  </si>
  <si>
    <t>Tasa de ocupación por plaza en los establecimientos alojativos de Guía de Isora
(hotel + apartamento)</t>
  </si>
  <si>
    <t>Tasa de ocupación por plaza en los hoteles de Guía de Isora</t>
  </si>
  <si>
    <t>Distribución de viajeros españoles entrados en hoteles y apartamentos de Guía de Isora  por lugar de residencia</t>
  </si>
  <si>
    <t>Viajeros españoles entrados en los hoteles y apartamentos de Guía de Isora según lugar de residencia</t>
  </si>
  <si>
    <t>Viajeros españoles entrados en los hoteles y apartamentos de Guía de Isora por tipología y categoría de alojamiento</t>
  </si>
  <si>
    <t>Viajeros peninsulares entrados en los hoteles y apartamentos de Guía de Isora por tipología y categoría de alojamiento</t>
  </si>
  <si>
    <t>Viajeros canarios entrados en los hoteles y apartamentos de Guía de Isora por tipología y categoría de alojamiento</t>
  </si>
  <si>
    <t>Evolución de viajeros españoles entrados en los establecimientos alojativos de Guía de Isora
(hotel + apartamento)</t>
  </si>
  <si>
    <t>Evolución de viajeros peninsulares entrados en los establecimientos alojativos de Guía de Isora
(hotel + apartamento)</t>
  </si>
  <si>
    <t>Evolución de viajeros canarios entrados en los establecimientos alojativos de Guía de Isora
(hotel + apartamento)</t>
  </si>
  <si>
    <t>nd</t>
  </si>
  <si>
    <t>var. 26/25</t>
  </si>
  <si>
    <t>dif. 26/25</t>
  </si>
  <si>
    <t>var. 25/24</t>
  </si>
  <si>
    <t>dif.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</si>
</sst>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8" fillId="0" borderId="3" xfId="0" applyFont="1" applyBorder="1" applyAlignment="1">
      <alignment horizontal="left" vertical="center" wrapText="1" readingOrder="1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11" fillId="4" borderId="6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11" fillId="4" borderId="8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0" fontId="7" fillId="4" borderId="7" xfId="0" applyFont="1" applyFill="1" applyBorder="1" applyAlignment="1">
      <alignment horizontal="left" vertical="center" wrapText="1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0" fontId="7" fillId="4" borderId="9" xfId="0" applyFont="1" applyFill="1" applyBorder="1" applyAlignment="1">
      <alignment horizontal="left" vertical="center" wrapText="1"/>
    </xf>
    <xf numFmtId="164" fontId="7" fillId="4" borderId="9" xfId="1" applyNumberFormat="1" applyFont="1" applyFill="1" applyBorder="1"/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textRotation="90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0" fillId="0" borderId="11" xfId="0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 wrapText="1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0" fontId="7" fillId="0" borderId="12" xfId="0" applyFont="1" applyBorder="1" applyAlignment="1">
      <alignment horizontal="center" vertical="center"/>
    </xf>
    <xf numFmtId="4" fontId="7" fillId="2" borderId="7" xfId="0" applyNumberFormat="1" applyFont="1" applyFill="1" applyBorder="1"/>
    <xf numFmtId="0" fontId="7" fillId="0" borderId="13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0" fontId="7" fillId="0" borderId="14" xfId="0" applyFont="1" applyBorder="1" applyAlignment="1">
      <alignment horizontal="center" vertical="center"/>
    </xf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17" fontId="7" fillId="3" borderId="0" xfId="0" applyNumberFormat="1" applyFont="1" applyFill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8" fillId="0" borderId="0" xfId="0" applyFont="1" applyAlignment="1">
      <alignment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0" fontId="0" fillId="0" borderId="0" xfId="0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24" xfId="0" applyFont="1" applyBorder="1" applyAlignment="1">
      <alignment horizontal="left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0" fontId="12" fillId="0" borderId="0" xfId="0" applyFont="1" applyAlignment="1">
      <alignment horizontal="left"/>
    </xf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0" fontId="12" fillId="0" borderId="64" xfId="0" applyFont="1" applyBorder="1" applyAlignment="1">
      <alignment horizontal="left" wrapText="1"/>
    </xf>
    <xf numFmtId="3" fontId="7" fillId="4" borderId="8" xfId="1" applyNumberFormat="1" applyFont="1" applyFill="1" applyBorder="1"/>
    <xf numFmtId="3" fontId="15" fillId="4" borderId="8" xfId="1" applyNumberFormat="1" applyFont="1" applyFill="1" applyBorder="1"/>
  </cellXfs>
  <cellStyles count="5">
    <cellStyle name="Hipervínculo" xfId="2" builtinId="8"/>
    <cellStyle name="Normal" xfId="0" builtinId="0"/>
    <cellStyle name="Normal 2 2" xfId="4" xr:uid="{F80DD60C-D728-473F-8BEA-EF1284157CDB}"/>
    <cellStyle name="Normal 2 6" xfId="3" xr:uid="{86D907EF-3FDF-4CB4-8A39-79E628B50FB5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33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34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7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1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9.xml"/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1.xml"/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4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5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6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7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8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9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60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1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2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3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5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7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8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74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5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6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7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8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9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80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1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2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3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4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5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6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8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9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92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3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6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2.xml"/><Relationship Id="rId1" Type="http://schemas.openxmlformats.org/officeDocument/2006/relationships/themeOverride" Target="../theme/themeOverride60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5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8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0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7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4.xml"/><Relationship Id="rId1" Type="http://schemas.openxmlformats.org/officeDocument/2006/relationships/themeOverride" Target="../theme/themeOverride61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7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8.xml"/><Relationship Id="rId1" Type="http://schemas.openxmlformats.org/officeDocument/2006/relationships/themeOverride" Target="../theme/themeOverride62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2.xml"/><Relationship Id="rId1" Type="http://schemas.openxmlformats.org/officeDocument/2006/relationships/themeOverride" Target="../theme/themeOverride63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3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67.xml"/><Relationship Id="rId1" Type="http://schemas.microsoft.com/office/2011/relationships/chartStyle" Target="style67.xml"/><Relationship Id="rId4" Type="http://schemas.openxmlformats.org/officeDocument/2006/relationships/chartUserShapes" Target="../drawings/drawing125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68.xml"/><Relationship Id="rId1" Type="http://schemas.microsoft.com/office/2011/relationships/chartStyle" Target="style68.xml"/><Relationship Id="rId4" Type="http://schemas.openxmlformats.org/officeDocument/2006/relationships/chartUserShapes" Target="../drawings/drawing127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69.xml"/><Relationship Id="rId1" Type="http://schemas.microsoft.com/office/2011/relationships/chartStyle" Target="style69.xml"/><Relationship Id="rId4" Type="http://schemas.openxmlformats.org/officeDocument/2006/relationships/chartUserShapes" Target="../drawings/drawing1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36-49AA-9A26-1ADA61C04C5A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15841</c:v>
                </c:pt>
                <c:pt idx="1">
                  <c:v>24407</c:v>
                </c:pt>
                <c:pt idx="2">
                  <c:v>20474</c:v>
                </c:pt>
                <c:pt idx="3">
                  <c:v>17811</c:v>
                </c:pt>
                <c:pt idx="4">
                  <c:v>22267</c:v>
                </c:pt>
                <c:pt idx="5">
                  <c:v>16055</c:v>
                </c:pt>
                <c:pt idx="6">
                  <c:v>16852</c:v>
                </c:pt>
                <c:pt idx="7">
                  <c:v>25050</c:v>
                </c:pt>
                <c:pt idx="8">
                  <c:v>17100</c:v>
                </c:pt>
                <c:pt idx="9">
                  <c:v>24595</c:v>
                </c:pt>
                <c:pt idx="10">
                  <c:v>15829</c:v>
                </c:pt>
                <c:pt idx="11">
                  <c:v>15575</c:v>
                </c:pt>
                <c:pt idx="12">
                  <c:v>231856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36-49AA-9A26-1ADA61C04C5A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6-49AA-9A26-1ADA61C04C5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14788</c:v>
                </c:pt>
                <c:pt idx="1">
                  <c:v>15773</c:v>
                </c:pt>
                <c:pt idx="2">
                  <c:v>15653</c:v>
                </c:pt>
                <c:pt idx="3">
                  <c:v>15445</c:v>
                </c:pt>
                <c:pt idx="4">
                  <c:v>16341</c:v>
                </c:pt>
                <c:pt idx="5">
                  <c:v>16193</c:v>
                </c:pt>
                <c:pt idx="6">
                  <c:v>17502</c:v>
                </c:pt>
                <c:pt idx="7">
                  <c:v>16404</c:v>
                </c:pt>
                <c:pt idx="8">
                  <c:v>13666</c:v>
                </c:pt>
                <c:pt idx="9">
                  <c:v>16756</c:v>
                </c:pt>
                <c:pt idx="10">
                  <c:v>15073</c:v>
                </c:pt>
                <c:pt idx="11">
                  <c:v>15082</c:v>
                </c:pt>
                <c:pt idx="12">
                  <c:v>188676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36-49AA-9A26-1ADA61C04C5A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36-49AA-9A26-1ADA61C04C5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36-49AA-9A26-1ADA61C04C5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15932</c:v>
                </c:pt>
                <c:pt idx="1">
                  <c:v>16379</c:v>
                </c:pt>
                <c:pt idx="2">
                  <c:v>17122</c:v>
                </c:pt>
                <c:pt idx="3">
                  <c:v>15554</c:v>
                </c:pt>
                <c:pt idx="4">
                  <c:v>14916</c:v>
                </c:pt>
                <c:pt idx="5">
                  <c:v>14066</c:v>
                </c:pt>
                <c:pt idx="6">
                  <c:v>17086</c:v>
                </c:pt>
                <c:pt idx="7">
                  <c:v>18786</c:v>
                </c:pt>
                <c:pt idx="12">
                  <c:v>129841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A36-49AA-9A26-1ADA61C04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A36-49AA-9A26-1ADA61C04C5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9896</c:v>
                      </c:pt>
                      <c:pt idx="1">
                        <c:v>10397</c:v>
                      </c:pt>
                      <c:pt idx="2">
                        <c:v>10842</c:v>
                      </c:pt>
                      <c:pt idx="3">
                        <c:v>13123</c:v>
                      </c:pt>
                      <c:pt idx="4">
                        <c:v>12688</c:v>
                      </c:pt>
                      <c:pt idx="5">
                        <c:v>10420</c:v>
                      </c:pt>
                      <c:pt idx="6">
                        <c:v>24503</c:v>
                      </c:pt>
                      <c:pt idx="7">
                        <c:v>14928</c:v>
                      </c:pt>
                      <c:pt idx="8">
                        <c:v>10763</c:v>
                      </c:pt>
                      <c:pt idx="9">
                        <c:v>14777</c:v>
                      </c:pt>
                      <c:pt idx="10">
                        <c:v>14622</c:v>
                      </c:pt>
                      <c:pt idx="11">
                        <c:v>14121</c:v>
                      </c:pt>
                      <c:pt idx="12">
                        <c:v>161080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A36-49AA-9A26-1ADA61C04C5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A36-49AA-9A26-1ADA61C04C5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A36-49AA-9A26-1ADA61C04C5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A36-49AA-9A26-1ADA61C04C5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A36-49AA-9A26-1ADA61C04C5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A36-49AA-9A26-1ADA61C04C5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A36-49AA-9A26-1ADA61C04C5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A36-49AA-9A26-1ADA61C04C5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A36-49AA-9A26-1ADA61C04C5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A36-49AA-9A26-1ADA61C04C5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A36-49AA-9A26-1ADA61C04C5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A36-49AA-9A26-1ADA61C04C5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A36-49AA-9A26-1ADA61C04C5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A36-49AA-9A26-1ADA61C04C5A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7.7360021639166998E-2</c:v>
                </c:pt>
                <c:pt idx="1">
                  <c:v>3.8420084955303357E-2</c:v>
                </c:pt>
                <c:pt idx="2">
                  <c:v>9.3847824698140903E-2</c:v>
                </c:pt>
                <c:pt idx="3">
                  <c:v>7.0573000971188016E-3</c:v>
                </c:pt>
                <c:pt idx="4">
                  <c:v>-8.7203965485588397E-2</c:v>
                </c:pt>
                <c:pt idx="5">
                  <c:v>-0.13135305378867412</c:v>
                </c:pt>
                <c:pt idx="6">
                  <c:v>-2.3768712147183124E-2</c:v>
                </c:pt>
                <c:pt idx="7">
                  <c:v>0.14520848573518652</c:v>
                </c:pt>
                <c:pt idx="12">
                  <c:v>1.3598857133935383E-2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A36-49AA-9A26-1ADA61C04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75-4926-B371-57FC5137CD5A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2799</c:v>
                </c:pt>
                <c:pt idx="1">
                  <c:v>3641</c:v>
                </c:pt>
                <c:pt idx="2">
                  <c:v>2080</c:v>
                </c:pt>
                <c:pt idx="3">
                  <c:v>3515</c:v>
                </c:pt>
                <c:pt idx="4">
                  <c:v>9559</c:v>
                </c:pt>
                <c:pt idx="5">
                  <c:v>7136</c:v>
                </c:pt>
                <c:pt idx="6">
                  <c:v>4179</c:v>
                </c:pt>
                <c:pt idx="7">
                  <c:v>8835</c:v>
                </c:pt>
                <c:pt idx="8">
                  <c:v>7018</c:v>
                </c:pt>
                <c:pt idx="9">
                  <c:v>4829</c:v>
                </c:pt>
                <c:pt idx="10">
                  <c:v>3704</c:v>
                </c:pt>
                <c:pt idx="11">
                  <c:v>4017</c:v>
                </c:pt>
                <c:pt idx="12">
                  <c:v>61312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75-4926-B371-57FC5137CD5A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75-4926-B371-57FC5137CD5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2131</c:v>
                </c:pt>
                <c:pt idx="1">
                  <c:v>1914</c:v>
                </c:pt>
                <c:pt idx="2">
                  <c:v>2072</c:v>
                </c:pt>
                <c:pt idx="3">
                  <c:v>1985</c:v>
                </c:pt>
                <c:pt idx="4">
                  <c:v>5218</c:v>
                </c:pt>
                <c:pt idx="5">
                  <c:v>5852</c:v>
                </c:pt>
                <c:pt idx="6">
                  <c:v>6409</c:v>
                </c:pt>
                <c:pt idx="7">
                  <c:v>4787</c:v>
                </c:pt>
                <c:pt idx="8">
                  <c:v>3304</c:v>
                </c:pt>
                <c:pt idx="9">
                  <c:v>3311</c:v>
                </c:pt>
                <c:pt idx="10">
                  <c:v>2977</c:v>
                </c:pt>
                <c:pt idx="11">
                  <c:v>2993</c:v>
                </c:pt>
                <c:pt idx="12">
                  <c:v>42953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75-4926-B371-57FC5137CD5A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275-4926-B371-57FC5137CD5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275-4926-B371-57FC5137CD5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2537</c:v>
                </c:pt>
                <c:pt idx="1">
                  <c:v>2651</c:v>
                </c:pt>
                <c:pt idx="2">
                  <c:v>3213</c:v>
                </c:pt>
                <c:pt idx="3">
                  <c:v>3755</c:v>
                </c:pt>
                <c:pt idx="4">
                  <c:v>4632</c:v>
                </c:pt>
                <c:pt idx="5">
                  <c:v>5128</c:v>
                </c:pt>
                <c:pt idx="6">
                  <c:v>4848</c:v>
                </c:pt>
                <c:pt idx="7">
                  <c:v>7382</c:v>
                </c:pt>
                <c:pt idx="12">
                  <c:v>34146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275-4926-B371-57FC5137C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275-4926-B371-57FC5137CD5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2005</c:v>
                      </c:pt>
                      <c:pt idx="1">
                        <c:v>2447</c:v>
                      </c:pt>
                      <c:pt idx="2">
                        <c:v>1994</c:v>
                      </c:pt>
                      <c:pt idx="3">
                        <c:v>2937</c:v>
                      </c:pt>
                      <c:pt idx="4">
                        <c:v>3581</c:v>
                      </c:pt>
                      <c:pt idx="5">
                        <c:v>2355</c:v>
                      </c:pt>
                      <c:pt idx="6">
                        <c:v>11839</c:v>
                      </c:pt>
                      <c:pt idx="7">
                        <c:v>1035</c:v>
                      </c:pt>
                      <c:pt idx="8">
                        <c:v>1239</c:v>
                      </c:pt>
                      <c:pt idx="9">
                        <c:v>1219</c:v>
                      </c:pt>
                      <c:pt idx="10">
                        <c:v>847</c:v>
                      </c:pt>
                      <c:pt idx="11">
                        <c:v>877</c:v>
                      </c:pt>
                      <c:pt idx="12">
                        <c:v>32375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275-4926-B371-57FC5137CD5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275-4926-B371-57FC5137CD5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275-4926-B371-57FC5137CD5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275-4926-B371-57FC5137CD5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275-4926-B371-57FC5137CD5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275-4926-B371-57FC5137CD5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275-4926-B371-57FC5137CD5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275-4926-B371-57FC5137CD5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275-4926-B371-57FC5137CD5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275-4926-B371-57FC5137CD5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275-4926-B371-57FC5137CD5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275-4926-B371-57FC5137CD5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275-4926-B371-57FC5137CD5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275-4926-B371-57FC5137CD5A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0.19052088221492247</c:v>
                </c:pt>
                <c:pt idx="1">
                  <c:v>0.38505747126436773</c:v>
                </c:pt>
                <c:pt idx="2">
                  <c:v>0.55067567567567566</c:v>
                </c:pt>
                <c:pt idx="3">
                  <c:v>0.89168765743073042</c:v>
                </c:pt>
                <c:pt idx="4">
                  <c:v>-0.11230356458413182</c:v>
                </c:pt>
                <c:pt idx="5">
                  <c:v>-0.12371838687628156</c:v>
                </c:pt>
                <c:pt idx="6">
                  <c:v>-0.2435637384927446</c:v>
                </c:pt>
                <c:pt idx="7">
                  <c:v>0.54209316899937332</c:v>
                </c:pt>
                <c:pt idx="12">
                  <c:v>0.12440727081138037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275-4926-B371-57FC5137C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8C-4B96-A551-7B78533BB52F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962</c:v>
                </c:pt>
                <c:pt idx="1">
                  <c:v>1508</c:v>
                </c:pt>
                <c:pt idx="2">
                  <c:v>1613</c:v>
                </c:pt>
                <c:pt idx="3">
                  <c:v>3327</c:v>
                </c:pt>
                <c:pt idx="4">
                  <c:v>1994</c:v>
                </c:pt>
                <c:pt idx="5">
                  <c:v>1518</c:v>
                </c:pt>
                <c:pt idx="6">
                  <c:v>2188</c:v>
                </c:pt>
                <c:pt idx="7">
                  <c:v>2816</c:v>
                </c:pt>
                <c:pt idx="8">
                  <c:v>2001</c:v>
                </c:pt>
                <c:pt idx="9">
                  <c:v>1897</c:v>
                </c:pt>
                <c:pt idx="10">
                  <c:v>1378</c:v>
                </c:pt>
                <c:pt idx="11">
                  <c:v>2548</c:v>
                </c:pt>
                <c:pt idx="12">
                  <c:v>23750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8C-4B96-A551-7B78533BB52F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48C-4B96-A551-7B78533BB52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1724</c:v>
                </c:pt>
                <c:pt idx="1">
                  <c:v>1213</c:v>
                </c:pt>
                <c:pt idx="2">
                  <c:v>1319</c:v>
                </c:pt>
                <c:pt idx="3">
                  <c:v>1585</c:v>
                </c:pt>
                <c:pt idx="4">
                  <c:v>2482</c:v>
                </c:pt>
                <c:pt idx="5">
                  <c:v>3408</c:v>
                </c:pt>
                <c:pt idx="6">
                  <c:v>3801</c:v>
                </c:pt>
                <c:pt idx="7">
                  <c:v>3631</c:v>
                </c:pt>
                <c:pt idx="8">
                  <c:v>2119</c:v>
                </c:pt>
                <c:pt idx="9">
                  <c:v>1889</c:v>
                </c:pt>
                <c:pt idx="10">
                  <c:v>1553</c:v>
                </c:pt>
                <c:pt idx="11">
                  <c:v>1730</c:v>
                </c:pt>
                <c:pt idx="12">
                  <c:v>26454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8C-4B96-A551-7B78533BB52F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48C-4B96-A551-7B78533BB52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48C-4B96-A551-7B78533BB52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1246</c:v>
                </c:pt>
                <c:pt idx="1">
                  <c:v>1267</c:v>
                </c:pt>
                <c:pt idx="2">
                  <c:v>1986</c:v>
                </c:pt>
                <c:pt idx="3">
                  <c:v>1631</c:v>
                </c:pt>
                <c:pt idx="4">
                  <c:v>2171</c:v>
                </c:pt>
                <c:pt idx="5">
                  <c:v>2191</c:v>
                </c:pt>
                <c:pt idx="6">
                  <c:v>2986</c:v>
                </c:pt>
                <c:pt idx="7">
                  <c:v>4046</c:v>
                </c:pt>
                <c:pt idx="12">
                  <c:v>17524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48C-4B96-A551-7B78533BB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48C-4B96-A551-7B78533BB52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796</c:v>
                      </c:pt>
                      <c:pt idx="1">
                        <c:v>882</c:v>
                      </c:pt>
                      <c:pt idx="2">
                        <c:v>766</c:v>
                      </c:pt>
                      <c:pt idx="3">
                        <c:v>712</c:v>
                      </c:pt>
                      <c:pt idx="4">
                        <c:v>712</c:v>
                      </c:pt>
                      <c:pt idx="5">
                        <c:v>194</c:v>
                      </c:pt>
                      <c:pt idx="6">
                        <c:v>1113</c:v>
                      </c:pt>
                      <c:pt idx="7">
                        <c:v>529</c:v>
                      </c:pt>
                      <c:pt idx="8">
                        <c:v>971</c:v>
                      </c:pt>
                      <c:pt idx="9">
                        <c:v>904</c:v>
                      </c:pt>
                      <c:pt idx="10">
                        <c:v>707</c:v>
                      </c:pt>
                      <c:pt idx="11">
                        <c:v>751</c:v>
                      </c:pt>
                      <c:pt idx="12">
                        <c:v>9037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48C-4B96-A551-7B78533BB52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48C-4B96-A551-7B78533BB52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48C-4B96-A551-7B78533BB52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48C-4B96-A551-7B78533BB52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48C-4B96-A551-7B78533BB52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48C-4B96-A551-7B78533BB52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48C-4B96-A551-7B78533BB52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48C-4B96-A551-7B78533BB52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48C-4B96-A551-7B78533BB52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48C-4B96-A551-7B78533BB52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48C-4B96-A551-7B78533BB52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48C-4B96-A551-7B78533BB52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48C-4B96-A551-7B78533BB52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48C-4B96-A551-7B78533BB52F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-0.27726218097447797</c:v>
                </c:pt>
                <c:pt idx="1">
                  <c:v>4.4517724649629109E-2</c:v>
                </c:pt>
                <c:pt idx="2">
                  <c:v>0.50568612585291883</c:v>
                </c:pt>
                <c:pt idx="3">
                  <c:v>2.9022082018927531E-2</c:v>
                </c:pt>
                <c:pt idx="4">
                  <c:v>-0.12530217566478641</c:v>
                </c:pt>
                <c:pt idx="5">
                  <c:v>-0.35710093896713613</c:v>
                </c:pt>
                <c:pt idx="6">
                  <c:v>-0.21441725861615368</c:v>
                </c:pt>
                <c:pt idx="7">
                  <c:v>0.1142935830349765</c:v>
                </c:pt>
                <c:pt idx="12">
                  <c:v>-8.5529405625423993E-2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48C-4B96-A551-7B78533BB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17D-4038-98AA-4B9288F37584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1837</c:v>
                </c:pt>
                <c:pt idx="1">
                  <c:v>2133</c:v>
                </c:pt>
                <c:pt idx="2">
                  <c:v>467</c:v>
                </c:pt>
                <c:pt idx="3">
                  <c:v>188</c:v>
                </c:pt>
                <c:pt idx="4">
                  <c:v>7565</c:v>
                </c:pt>
                <c:pt idx="5">
                  <c:v>5618</c:v>
                </c:pt>
                <c:pt idx="6">
                  <c:v>1991</c:v>
                </c:pt>
                <c:pt idx="7">
                  <c:v>6019</c:v>
                </c:pt>
                <c:pt idx="8">
                  <c:v>5017</c:v>
                </c:pt>
                <c:pt idx="9">
                  <c:v>2932</c:v>
                </c:pt>
                <c:pt idx="10">
                  <c:v>2326</c:v>
                </c:pt>
                <c:pt idx="11">
                  <c:v>1469</c:v>
                </c:pt>
                <c:pt idx="12">
                  <c:v>37562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7D-4038-98AA-4B9288F37584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17D-4038-98AA-4B9288F3758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407</c:v>
                </c:pt>
                <c:pt idx="1">
                  <c:v>701</c:v>
                </c:pt>
                <c:pt idx="2">
                  <c:v>753</c:v>
                </c:pt>
                <c:pt idx="3">
                  <c:v>400</c:v>
                </c:pt>
                <c:pt idx="4">
                  <c:v>2736</c:v>
                </c:pt>
                <c:pt idx="5">
                  <c:v>2444</c:v>
                </c:pt>
                <c:pt idx="6">
                  <c:v>2608</c:v>
                </c:pt>
                <c:pt idx="7">
                  <c:v>1156</c:v>
                </c:pt>
                <c:pt idx="8">
                  <c:v>1185</c:v>
                </c:pt>
                <c:pt idx="9">
                  <c:v>1422</c:v>
                </c:pt>
                <c:pt idx="10">
                  <c:v>1424</c:v>
                </c:pt>
                <c:pt idx="11">
                  <c:v>1263</c:v>
                </c:pt>
                <c:pt idx="12">
                  <c:v>16499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7D-4038-98AA-4B9288F37584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17D-4038-98AA-4B9288F3758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17D-4038-98AA-4B9288F3758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1291</c:v>
                </c:pt>
                <c:pt idx="1">
                  <c:v>1384</c:v>
                </c:pt>
                <c:pt idx="2">
                  <c:v>1227</c:v>
                </c:pt>
                <c:pt idx="3">
                  <c:v>2124</c:v>
                </c:pt>
                <c:pt idx="4">
                  <c:v>2461</c:v>
                </c:pt>
                <c:pt idx="5">
                  <c:v>2937</c:v>
                </c:pt>
                <c:pt idx="6">
                  <c:v>1862</c:v>
                </c:pt>
                <c:pt idx="7">
                  <c:v>3336</c:v>
                </c:pt>
                <c:pt idx="12">
                  <c:v>16622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7D-4038-98AA-4B9288F37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17D-4038-98AA-4B9288F3758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1209</c:v>
                      </c:pt>
                      <c:pt idx="1">
                        <c:v>1565</c:v>
                      </c:pt>
                      <c:pt idx="2">
                        <c:v>1228</c:v>
                      </c:pt>
                      <c:pt idx="3">
                        <c:v>2225</c:v>
                      </c:pt>
                      <c:pt idx="4">
                        <c:v>2869</c:v>
                      </c:pt>
                      <c:pt idx="5">
                        <c:v>2161</c:v>
                      </c:pt>
                      <c:pt idx="6">
                        <c:v>10726</c:v>
                      </c:pt>
                      <c:pt idx="7">
                        <c:v>506</c:v>
                      </c:pt>
                      <c:pt idx="8">
                        <c:v>268</c:v>
                      </c:pt>
                      <c:pt idx="9">
                        <c:v>315</c:v>
                      </c:pt>
                      <c:pt idx="10">
                        <c:v>140</c:v>
                      </c:pt>
                      <c:pt idx="11">
                        <c:v>126</c:v>
                      </c:pt>
                      <c:pt idx="12">
                        <c:v>23338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17D-4038-98AA-4B9288F3758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17D-4038-98AA-4B9288F3758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17D-4038-98AA-4B9288F3758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17D-4038-98AA-4B9288F3758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17D-4038-98AA-4B9288F3758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17D-4038-98AA-4B9288F3758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17D-4038-98AA-4B9288F3758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17D-4038-98AA-4B9288F3758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17D-4038-98AA-4B9288F3758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17D-4038-98AA-4B9288F3758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17D-4038-98AA-4B9288F3758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17D-4038-98AA-4B9288F3758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17D-4038-98AA-4B9288F3758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17D-4038-98AA-4B9288F37584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2.171990171990172</c:v>
                </c:pt>
                <c:pt idx="1">
                  <c:v>0.97432239657631947</c:v>
                </c:pt>
                <c:pt idx="2">
                  <c:v>0.62948207171314752</c:v>
                </c:pt>
                <c:pt idx="3">
                  <c:v>4.3099999999999996</c:v>
                </c:pt>
                <c:pt idx="4">
                  <c:v>-0.10051169590643272</c:v>
                </c:pt>
                <c:pt idx="5">
                  <c:v>0.20171849427168587</c:v>
                </c:pt>
                <c:pt idx="6">
                  <c:v>-0.28604294478527603</c:v>
                </c:pt>
                <c:pt idx="7">
                  <c:v>1.8858131487889271</c:v>
                </c:pt>
                <c:pt idx="12">
                  <c:v>0.48344489067380625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17D-4038-98AA-4B9288F37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33D-4D9F-BD14-077247FCD386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13042</c:v>
                </c:pt>
                <c:pt idx="1">
                  <c:v>20766</c:v>
                </c:pt>
                <c:pt idx="2">
                  <c:v>18394</c:v>
                </c:pt>
                <c:pt idx="3">
                  <c:v>14296</c:v>
                </c:pt>
                <c:pt idx="4">
                  <c:v>12708</c:v>
                </c:pt>
                <c:pt idx="5">
                  <c:v>8919</c:v>
                </c:pt>
                <c:pt idx="6">
                  <c:v>12673</c:v>
                </c:pt>
                <c:pt idx="7">
                  <c:v>16215</c:v>
                </c:pt>
                <c:pt idx="8">
                  <c:v>10082</c:v>
                </c:pt>
                <c:pt idx="9">
                  <c:v>19766</c:v>
                </c:pt>
                <c:pt idx="10">
                  <c:v>12125</c:v>
                </c:pt>
                <c:pt idx="11">
                  <c:v>11558</c:v>
                </c:pt>
                <c:pt idx="12">
                  <c:v>170544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3D-4D9F-BD14-077247FCD386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33D-4D9F-BD14-077247FCD38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12657</c:v>
                </c:pt>
                <c:pt idx="1">
                  <c:v>13859</c:v>
                </c:pt>
                <c:pt idx="2">
                  <c:v>13581</c:v>
                </c:pt>
                <c:pt idx="3">
                  <c:v>13460</c:v>
                </c:pt>
                <c:pt idx="4">
                  <c:v>11123</c:v>
                </c:pt>
                <c:pt idx="5">
                  <c:v>10341</c:v>
                </c:pt>
                <c:pt idx="6">
                  <c:v>11093</c:v>
                </c:pt>
                <c:pt idx="7">
                  <c:v>11617</c:v>
                </c:pt>
                <c:pt idx="8">
                  <c:v>10362</c:v>
                </c:pt>
                <c:pt idx="9">
                  <c:v>13445</c:v>
                </c:pt>
                <c:pt idx="10">
                  <c:v>12096</c:v>
                </c:pt>
                <c:pt idx="11">
                  <c:v>12089</c:v>
                </c:pt>
                <c:pt idx="12">
                  <c:v>145723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3D-4D9F-BD14-077247FCD386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33D-4D9F-BD14-077247FCD38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33D-4D9F-BD14-077247FCD38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13395</c:v>
                </c:pt>
                <c:pt idx="1">
                  <c:v>13728</c:v>
                </c:pt>
                <c:pt idx="2">
                  <c:v>13909</c:v>
                </c:pt>
                <c:pt idx="3">
                  <c:v>11799</c:v>
                </c:pt>
                <c:pt idx="4">
                  <c:v>10284</c:v>
                </c:pt>
                <c:pt idx="5">
                  <c:v>8938</c:v>
                </c:pt>
                <c:pt idx="6">
                  <c:v>12238</c:v>
                </c:pt>
                <c:pt idx="7">
                  <c:v>11404</c:v>
                </c:pt>
                <c:pt idx="12">
                  <c:v>95695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33D-4D9F-BD14-077247FC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33D-4D9F-BD14-077247FCD38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7891</c:v>
                      </c:pt>
                      <c:pt idx="1">
                        <c:v>7950</c:v>
                      </c:pt>
                      <c:pt idx="2">
                        <c:v>8848</c:v>
                      </c:pt>
                      <c:pt idx="3">
                        <c:v>10186</c:v>
                      </c:pt>
                      <c:pt idx="4">
                        <c:v>9107</c:v>
                      </c:pt>
                      <c:pt idx="5">
                        <c:v>8065</c:v>
                      </c:pt>
                      <c:pt idx="6">
                        <c:v>12664</c:v>
                      </c:pt>
                      <c:pt idx="7">
                        <c:v>13893</c:v>
                      </c:pt>
                      <c:pt idx="8">
                        <c:v>9524</c:v>
                      </c:pt>
                      <c:pt idx="9">
                        <c:v>13558</c:v>
                      </c:pt>
                      <c:pt idx="10">
                        <c:v>13775</c:v>
                      </c:pt>
                      <c:pt idx="11">
                        <c:v>13244</c:v>
                      </c:pt>
                      <c:pt idx="12">
                        <c:v>128705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33D-4D9F-BD14-077247FCD38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33D-4D9F-BD14-077247FCD38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33D-4D9F-BD14-077247FCD38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33D-4D9F-BD14-077247FCD38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33D-4D9F-BD14-077247FCD38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33D-4D9F-BD14-077247FCD38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33D-4D9F-BD14-077247FCD38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33D-4D9F-BD14-077247FCD38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33D-4D9F-BD14-077247FCD38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33D-4D9F-BD14-077247FCD38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33D-4D9F-BD14-077247FCD38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33D-4D9F-BD14-077247FCD38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33D-4D9F-BD14-077247FCD38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33D-4D9F-BD14-077247FCD386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5.8307655842616768E-2</c:v>
                </c:pt>
                <c:pt idx="1">
                  <c:v>-9.4523414387762683E-3</c:v>
                </c:pt>
                <c:pt idx="2">
                  <c:v>2.4151387968485372E-2</c:v>
                </c:pt>
                <c:pt idx="3">
                  <c:v>-0.12340267459138188</c:v>
                </c:pt>
                <c:pt idx="4">
                  <c:v>-7.5429290658994841E-2</c:v>
                </c:pt>
                <c:pt idx="5">
                  <c:v>-0.13567353254037329</c:v>
                </c:pt>
                <c:pt idx="6">
                  <c:v>0.10321824574055705</c:v>
                </c:pt>
                <c:pt idx="7">
                  <c:v>-1.8335198416114307E-2</c:v>
                </c:pt>
                <c:pt idx="12">
                  <c:v>-2.0832693822840254E-2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33D-4D9F-BD14-077247FC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49-4852-8905-73923FDAA0FE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6517</c:v>
                </c:pt>
                <c:pt idx="1">
                  <c:v>6599</c:v>
                </c:pt>
                <c:pt idx="2">
                  <c:v>5818</c:v>
                </c:pt>
                <c:pt idx="3">
                  <c:v>6138</c:v>
                </c:pt>
                <c:pt idx="4">
                  <c:v>5266</c:v>
                </c:pt>
                <c:pt idx="5">
                  <c:v>4643</c:v>
                </c:pt>
                <c:pt idx="6">
                  <c:v>7702</c:v>
                </c:pt>
                <c:pt idx="7">
                  <c:v>8442</c:v>
                </c:pt>
                <c:pt idx="8">
                  <c:v>4768</c:v>
                </c:pt>
                <c:pt idx="9">
                  <c:v>7529</c:v>
                </c:pt>
                <c:pt idx="10">
                  <c:v>5084</c:v>
                </c:pt>
                <c:pt idx="11">
                  <c:v>4736</c:v>
                </c:pt>
                <c:pt idx="12">
                  <c:v>73242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9-4852-8905-73923FDAA0FE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549-4852-8905-73923FDAA0F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5283</c:v>
                </c:pt>
                <c:pt idx="1">
                  <c:v>6445</c:v>
                </c:pt>
                <c:pt idx="2">
                  <c:v>6378</c:v>
                </c:pt>
                <c:pt idx="3">
                  <c:v>6900</c:v>
                </c:pt>
                <c:pt idx="4">
                  <c:v>6557</c:v>
                </c:pt>
                <c:pt idx="5">
                  <c:v>5896</c:v>
                </c:pt>
                <c:pt idx="6">
                  <c:v>6322</c:v>
                </c:pt>
                <c:pt idx="7">
                  <c:v>6910</c:v>
                </c:pt>
                <c:pt idx="8">
                  <c:v>5328</c:v>
                </c:pt>
                <c:pt idx="9">
                  <c:v>7056</c:v>
                </c:pt>
                <c:pt idx="10">
                  <c:v>4783</c:v>
                </c:pt>
                <c:pt idx="11">
                  <c:v>5330</c:v>
                </c:pt>
                <c:pt idx="12">
                  <c:v>73188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49-4852-8905-73923FDAA0FE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549-4852-8905-73923FDAA0F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549-4852-8905-73923FDAA0F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5212</c:v>
                </c:pt>
                <c:pt idx="1">
                  <c:v>7047</c:v>
                </c:pt>
                <c:pt idx="2">
                  <c:v>7496</c:v>
                </c:pt>
                <c:pt idx="3">
                  <c:v>6506</c:v>
                </c:pt>
                <c:pt idx="4">
                  <c:v>6715</c:v>
                </c:pt>
                <c:pt idx="5">
                  <c:v>5032</c:v>
                </c:pt>
                <c:pt idx="6">
                  <c:v>6851</c:v>
                </c:pt>
                <c:pt idx="7">
                  <c:v>7485</c:v>
                </c:pt>
                <c:pt idx="12">
                  <c:v>52344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549-4852-8905-73923FDAA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549-4852-8905-73923FDAA0F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1707</c:v>
                      </c:pt>
                      <c:pt idx="1">
                        <c:v>2953</c:v>
                      </c:pt>
                      <c:pt idx="2">
                        <c:v>4157</c:v>
                      </c:pt>
                      <c:pt idx="3">
                        <c:v>5565</c:v>
                      </c:pt>
                      <c:pt idx="4">
                        <c:v>3337</c:v>
                      </c:pt>
                      <c:pt idx="5">
                        <c:v>3282</c:v>
                      </c:pt>
                      <c:pt idx="6">
                        <c:v>7439</c:v>
                      </c:pt>
                      <c:pt idx="7">
                        <c:v>9029</c:v>
                      </c:pt>
                      <c:pt idx="8">
                        <c:v>3976</c:v>
                      </c:pt>
                      <c:pt idx="9">
                        <c:v>5657</c:v>
                      </c:pt>
                      <c:pt idx="10">
                        <c:v>4387</c:v>
                      </c:pt>
                      <c:pt idx="11">
                        <c:v>4592</c:v>
                      </c:pt>
                      <c:pt idx="12">
                        <c:v>56081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549-4852-8905-73923FDAA0F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549-4852-8905-73923FDAA0F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549-4852-8905-73923FDAA0F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549-4852-8905-73923FDAA0F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549-4852-8905-73923FDAA0F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549-4852-8905-73923FDAA0F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549-4852-8905-73923FDAA0F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549-4852-8905-73923FDAA0F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549-4852-8905-73923FDAA0F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549-4852-8905-73923FDAA0F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549-4852-8905-73923FDAA0F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549-4852-8905-73923FDAA0F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549-4852-8905-73923FDAA0F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549-4852-8905-73923FDAA0FE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-1.3439333711906087E-2</c:v>
                </c:pt>
                <c:pt idx="1">
                  <c:v>9.3405740884406452E-2</c:v>
                </c:pt>
                <c:pt idx="2">
                  <c:v>0.17529005957980548</c:v>
                </c:pt>
                <c:pt idx="3">
                  <c:v>-5.7101449275362315E-2</c:v>
                </c:pt>
                <c:pt idx="4">
                  <c:v>2.4096385542168752E-2</c:v>
                </c:pt>
                <c:pt idx="5">
                  <c:v>-0.14654002713704206</c:v>
                </c:pt>
                <c:pt idx="6">
                  <c:v>8.3676051882315639E-2</c:v>
                </c:pt>
                <c:pt idx="7">
                  <c:v>8.3212735166425578E-2</c:v>
                </c:pt>
                <c:pt idx="12">
                  <c:v>3.2609338935905674E-2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549-4852-8905-73923FDAA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C9F-4445-BB54-226B86E77F79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1186</c:v>
                </c:pt>
                <c:pt idx="1">
                  <c:v>1209</c:v>
                </c:pt>
                <c:pt idx="2">
                  <c:v>1912</c:v>
                </c:pt>
                <c:pt idx="3">
                  <c:v>394</c:v>
                </c:pt>
                <c:pt idx="4">
                  <c:v>364</c:v>
                </c:pt>
                <c:pt idx="5">
                  <c:v>448</c:v>
                </c:pt>
                <c:pt idx="6">
                  <c:v>638</c:v>
                </c:pt>
                <c:pt idx="7">
                  <c:v>408</c:v>
                </c:pt>
                <c:pt idx="8">
                  <c:v>518</c:v>
                </c:pt>
                <c:pt idx="9">
                  <c:v>1083</c:v>
                </c:pt>
                <c:pt idx="10">
                  <c:v>1486</c:v>
                </c:pt>
                <c:pt idx="11">
                  <c:v>1085</c:v>
                </c:pt>
                <c:pt idx="12">
                  <c:v>10731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9F-4445-BB54-226B86E77F79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C9F-4445-BB54-226B86E77F7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1034</c:v>
                </c:pt>
                <c:pt idx="1">
                  <c:v>1027</c:v>
                </c:pt>
                <c:pt idx="2">
                  <c:v>1263</c:v>
                </c:pt>
                <c:pt idx="3">
                  <c:v>1100</c:v>
                </c:pt>
                <c:pt idx="4">
                  <c:v>554</c:v>
                </c:pt>
                <c:pt idx="5">
                  <c:v>623</c:v>
                </c:pt>
                <c:pt idx="6">
                  <c:v>521</c:v>
                </c:pt>
                <c:pt idx="7">
                  <c:v>549</c:v>
                </c:pt>
                <c:pt idx="8">
                  <c:v>739</c:v>
                </c:pt>
                <c:pt idx="9">
                  <c:v>1014</c:v>
                </c:pt>
                <c:pt idx="10">
                  <c:v>1364</c:v>
                </c:pt>
                <c:pt idx="11">
                  <c:v>844</c:v>
                </c:pt>
                <c:pt idx="12">
                  <c:v>10632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C9F-4445-BB54-226B86E77F79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9F-4445-BB54-226B86E77F7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C9F-4445-BB54-226B86E77F7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1212</c:v>
                </c:pt>
                <c:pt idx="1">
                  <c:v>898</c:v>
                </c:pt>
                <c:pt idx="2">
                  <c:v>1082</c:v>
                </c:pt>
                <c:pt idx="3">
                  <c:v>708</c:v>
                </c:pt>
                <c:pt idx="4">
                  <c:v>524</c:v>
                </c:pt>
                <c:pt idx="5">
                  <c:v>532</c:v>
                </c:pt>
                <c:pt idx="6">
                  <c:v>535</c:v>
                </c:pt>
                <c:pt idx="7">
                  <c:v>348</c:v>
                </c:pt>
                <c:pt idx="12">
                  <c:v>5839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C9F-4445-BB54-226B86E77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C9F-4445-BB54-226B86E77F7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371</c:v>
                      </c:pt>
                      <c:pt idx="1">
                        <c:v>1125</c:v>
                      </c:pt>
                      <c:pt idx="2">
                        <c:v>1581</c:v>
                      </c:pt>
                      <c:pt idx="3">
                        <c:v>1225</c:v>
                      </c:pt>
                      <c:pt idx="4">
                        <c:v>461</c:v>
                      </c:pt>
                      <c:pt idx="5">
                        <c:v>638</c:v>
                      </c:pt>
                      <c:pt idx="6">
                        <c:v>191</c:v>
                      </c:pt>
                      <c:pt idx="7">
                        <c:v>147</c:v>
                      </c:pt>
                      <c:pt idx="8">
                        <c:v>270</c:v>
                      </c:pt>
                      <c:pt idx="9">
                        <c:v>387</c:v>
                      </c:pt>
                      <c:pt idx="10">
                        <c:v>842</c:v>
                      </c:pt>
                      <c:pt idx="11">
                        <c:v>510</c:v>
                      </c:pt>
                      <c:pt idx="12">
                        <c:v>7748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C9F-4445-BB54-226B86E77F79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AC9F-4445-BB54-226B86E77F79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883</c:v>
                      </c:pt>
                      <c:pt idx="1">
                        <c:v>845</c:v>
                      </c:pt>
                      <c:pt idx="2">
                        <c:v>833</c:v>
                      </c:pt>
                      <c:pt idx="3">
                        <c:v>928</c:v>
                      </c:pt>
                      <c:pt idx="4">
                        <c:v>396</c:v>
                      </c:pt>
                      <c:pt idx="5">
                        <c:v>1689</c:v>
                      </c:pt>
                      <c:pt idx="6">
                        <c:v>965</c:v>
                      </c:pt>
                      <c:pt idx="7">
                        <c:v>557</c:v>
                      </c:pt>
                      <c:pt idx="8">
                        <c:v>706</c:v>
                      </c:pt>
                      <c:pt idx="9">
                        <c:v>770</c:v>
                      </c:pt>
                      <c:pt idx="10">
                        <c:v>1910</c:v>
                      </c:pt>
                      <c:pt idx="11">
                        <c:v>1159</c:v>
                      </c:pt>
                      <c:pt idx="12">
                        <c:v>11641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AC9F-4445-BB54-226B86E77F7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C9F-4445-BB54-226B86E77F7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C9F-4445-BB54-226B86E77F7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C9F-4445-BB54-226B86E77F7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C9F-4445-BB54-226B86E77F7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C9F-4445-BB54-226B86E77F7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C9F-4445-BB54-226B86E77F7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C9F-4445-BB54-226B86E77F7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C9F-4445-BB54-226B86E77F7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C9F-4445-BB54-226B86E77F7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C9F-4445-BB54-226B86E77F7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C9F-4445-BB54-226B86E77F7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C9F-4445-BB54-226B86E77F7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C9F-4445-BB54-226B86E77F79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0.17214700193423593</c:v>
                </c:pt>
                <c:pt idx="1">
                  <c:v>-0.12560856864654335</c:v>
                </c:pt>
                <c:pt idx="2">
                  <c:v>-0.14330958036421215</c:v>
                </c:pt>
                <c:pt idx="3">
                  <c:v>-0.35636363636363633</c:v>
                </c:pt>
                <c:pt idx="4">
                  <c:v>-5.4151624548736454E-2</c:v>
                </c:pt>
                <c:pt idx="5">
                  <c:v>-0.1460674157303371</c:v>
                </c:pt>
                <c:pt idx="6">
                  <c:v>2.6871401151631558E-2</c:v>
                </c:pt>
                <c:pt idx="7">
                  <c:v>-0.36612021857923494</c:v>
                </c:pt>
                <c:pt idx="12">
                  <c:v>-0.12471893269374912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C9F-4445-BB54-226B86E77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35-4682-A627-4627C515DEAD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417</c:v>
                </c:pt>
                <c:pt idx="1">
                  <c:v>2680</c:v>
                </c:pt>
                <c:pt idx="2">
                  <c:v>1915</c:v>
                </c:pt>
                <c:pt idx="3">
                  <c:v>3026</c:v>
                </c:pt>
                <c:pt idx="4">
                  <c:v>1661</c:v>
                </c:pt>
                <c:pt idx="5">
                  <c:v>401</c:v>
                </c:pt>
                <c:pt idx="6">
                  <c:v>899</c:v>
                </c:pt>
                <c:pt idx="7">
                  <c:v>1893</c:v>
                </c:pt>
                <c:pt idx="8">
                  <c:v>991</c:v>
                </c:pt>
                <c:pt idx="9">
                  <c:v>3943</c:v>
                </c:pt>
                <c:pt idx="10">
                  <c:v>597</c:v>
                </c:pt>
                <c:pt idx="11">
                  <c:v>700</c:v>
                </c:pt>
                <c:pt idx="12">
                  <c:v>19123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35-4682-A627-4627C515DEAD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235-4682-A627-4627C515DEA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658</c:v>
                </c:pt>
                <c:pt idx="1">
                  <c:v>917</c:v>
                </c:pt>
                <c:pt idx="2">
                  <c:v>760</c:v>
                </c:pt>
                <c:pt idx="3">
                  <c:v>925</c:v>
                </c:pt>
                <c:pt idx="4">
                  <c:v>983</c:v>
                </c:pt>
                <c:pt idx="5">
                  <c:v>786</c:v>
                </c:pt>
                <c:pt idx="6">
                  <c:v>794</c:v>
                </c:pt>
                <c:pt idx="7">
                  <c:v>1168</c:v>
                </c:pt>
                <c:pt idx="8">
                  <c:v>659</c:v>
                </c:pt>
                <c:pt idx="9">
                  <c:v>938</c:v>
                </c:pt>
                <c:pt idx="10">
                  <c:v>575</c:v>
                </c:pt>
                <c:pt idx="11">
                  <c:v>661</c:v>
                </c:pt>
                <c:pt idx="12">
                  <c:v>9824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35-4682-A627-4627C515DEAD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235-4682-A627-4627C515DEA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235-4682-A627-4627C515DEA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724</c:v>
                </c:pt>
                <c:pt idx="1">
                  <c:v>796</c:v>
                </c:pt>
                <c:pt idx="2">
                  <c:v>682</c:v>
                </c:pt>
                <c:pt idx="3">
                  <c:v>985</c:v>
                </c:pt>
                <c:pt idx="4">
                  <c:v>561</c:v>
                </c:pt>
                <c:pt idx="5">
                  <c:v>719</c:v>
                </c:pt>
                <c:pt idx="6">
                  <c:v>793</c:v>
                </c:pt>
                <c:pt idx="7">
                  <c:v>825</c:v>
                </c:pt>
                <c:pt idx="12">
                  <c:v>6085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235-4682-A627-4627C515D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235-4682-A627-4627C515DEA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1189</c:v>
                      </c:pt>
                      <c:pt idx="1">
                        <c:v>705</c:v>
                      </c:pt>
                      <c:pt idx="2">
                        <c:v>804</c:v>
                      </c:pt>
                      <c:pt idx="3">
                        <c:v>1024</c:v>
                      </c:pt>
                      <c:pt idx="4">
                        <c:v>2460</c:v>
                      </c:pt>
                      <c:pt idx="5">
                        <c:v>711</c:v>
                      </c:pt>
                      <c:pt idx="6">
                        <c:v>1449</c:v>
                      </c:pt>
                      <c:pt idx="7">
                        <c:v>1529</c:v>
                      </c:pt>
                      <c:pt idx="8">
                        <c:v>1446</c:v>
                      </c:pt>
                      <c:pt idx="9">
                        <c:v>3323</c:v>
                      </c:pt>
                      <c:pt idx="10">
                        <c:v>1435</c:v>
                      </c:pt>
                      <c:pt idx="11">
                        <c:v>1972</c:v>
                      </c:pt>
                      <c:pt idx="12">
                        <c:v>18047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235-4682-A627-4627C515DEA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235-4682-A627-4627C515DEA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35-4682-A627-4627C515DEA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35-4682-A627-4627C515DEA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35-4682-A627-4627C515DEA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235-4682-A627-4627C515DEA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235-4682-A627-4627C515DEA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235-4682-A627-4627C515DEA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235-4682-A627-4627C515DEA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235-4682-A627-4627C515DEA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235-4682-A627-4627C515DEA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235-4682-A627-4627C515DEA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235-4682-A627-4627C515DEA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235-4682-A627-4627C515DEAD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0.10030395136778125</c:v>
                </c:pt>
                <c:pt idx="1">
                  <c:v>-0.13195201744820062</c:v>
                </c:pt>
                <c:pt idx="2">
                  <c:v>-0.10263157894736841</c:v>
                </c:pt>
                <c:pt idx="3">
                  <c:v>6.4864864864864868E-2</c:v>
                </c:pt>
                <c:pt idx="4">
                  <c:v>-0.42929806714140384</c:v>
                </c:pt>
                <c:pt idx="5">
                  <c:v>-8.5241730279898231E-2</c:v>
                </c:pt>
                <c:pt idx="6">
                  <c:v>-1.2594458438287548E-3</c:v>
                </c:pt>
                <c:pt idx="7">
                  <c:v>-0.29366438356164382</c:v>
                </c:pt>
                <c:pt idx="12">
                  <c:v>-0.12959519382062656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235-4682-A627-4627C515D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B69-46F0-996E-AFF28337537D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171</c:v>
                </c:pt>
                <c:pt idx="1">
                  <c:v>582</c:v>
                </c:pt>
                <c:pt idx="2">
                  <c:v>450</c:v>
                </c:pt>
                <c:pt idx="3">
                  <c:v>177</c:v>
                </c:pt>
                <c:pt idx="4">
                  <c:v>476</c:v>
                </c:pt>
                <c:pt idx="5">
                  <c:v>130</c:v>
                </c:pt>
                <c:pt idx="6">
                  <c:v>475</c:v>
                </c:pt>
                <c:pt idx="7">
                  <c:v>413</c:v>
                </c:pt>
                <c:pt idx="8">
                  <c:v>267</c:v>
                </c:pt>
                <c:pt idx="9">
                  <c:v>513</c:v>
                </c:pt>
                <c:pt idx="10">
                  <c:v>270</c:v>
                </c:pt>
                <c:pt idx="11">
                  <c:v>295</c:v>
                </c:pt>
                <c:pt idx="12">
                  <c:v>4219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69-46F0-996E-AFF28337537D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B69-46F0-996E-AFF28337537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266</c:v>
                </c:pt>
                <c:pt idx="1">
                  <c:v>322</c:v>
                </c:pt>
                <c:pt idx="2">
                  <c:v>265</c:v>
                </c:pt>
                <c:pt idx="3">
                  <c:v>298</c:v>
                </c:pt>
                <c:pt idx="4">
                  <c:v>207</c:v>
                </c:pt>
                <c:pt idx="5">
                  <c:v>192</c:v>
                </c:pt>
                <c:pt idx="6">
                  <c:v>199</c:v>
                </c:pt>
                <c:pt idx="7">
                  <c:v>156</c:v>
                </c:pt>
                <c:pt idx="8">
                  <c:v>180</c:v>
                </c:pt>
                <c:pt idx="9">
                  <c:v>314</c:v>
                </c:pt>
                <c:pt idx="10">
                  <c:v>293</c:v>
                </c:pt>
                <c:pt idx="11">
                  <c:v>388</c:v>
                </c:pt>
                <c:pt idx="12">
                  <c:v>3080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69-46F0-996E-AFF28337537D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B69-46F0-996E-AFF28337537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B69-46F0-996E-AFF28337537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384</c:v>
                </c:pt>
                <c:pt idx="1">
                  <c:v>232</c:v>
                </c:pt>
                <c:pt idx="2">
                  <c:v>193</c:v>
                </c:pt>
                <c:pt idx="3">
                  <c:v>223</c:v>
                </c:pt>
                <c:pt idx="4">
                  <c:v>122</c:v>
                </c:pt>
                <c:pt idx="5">
                  <c:v>128</c:v>
                </c:pt>
                <c:pt idx="6">
                  <c:v>241</c:v>
                </c:pt>
                <c:pt idx="7">
                  <c:v>132</c:v>
                </c:pt>
                <c:pt idx="12">
                  <c:v>1655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B69-46F0-996E-AFF283375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B69-46F0-996E-AFF28337537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210</c:v>
                      </c:pt>
                      <c:pt idx="1">
                        <c:v>211</c:v>
                      </c:pt>
                      <c:pt idx="2">
                        <c:v>444</c:v>
                      </c:pt>
                      <c:pt idx="3">
                        <c:v>426</c:v>
                      </c:pt>
                      <c:pt idx="4">
                        <c:v>20</c:v>
                      </c:pt>
                      <c:pt idx="5">
                        <c:v>166</c:v>
                      </c:pt>
                      <c:pt idx="6">
                        <c:v>436</c:v>
                      </c:pt>
                      <c:pt idx="7">
                        <c:v>130</c:v>
                      </c:pt>
                      <c:pt idx="8">
                        <c:v>393</c:v>
                      </c:pt>
                      <c:pt idx="9">
                        <c:v>197</c:v>
                      </c:pt>
                      <c:pt idx="10">
                        <c:v>391</c:v>
                      </c:pt>
                      <c:pt idx="11">
                        <c:v>224</c:v>
                      </c:pt>
                      <c:pt idx="12">
                        <c:v>3248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B69-46F0-996E-AFF28337537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B69-46F0-996E-AFF28337537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B69-46F0-996E-AFF28337537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B69-46F0-996E-AFF28337537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B69-46F0-996E-AFF28337537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B69-46F0-996E-AFF28337537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B69-46F0-996E-AFF28337537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B69-46F0-996E-AFF28337537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B69-46F0-996E-AFF28337537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B69-46F0-996E-AFF28337537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B69-46F0-996E-AFF28337537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B69-46F0-996E-AFF28337537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B69-46F0-996E-AFF28337537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B69-46F0-996E-AFF28337537D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0.4436090225563909</c:v>
                </c:pt>
                <c:pt idx="1">
                  <c:v>-0.27950310559006208</c:v>
                </c:pt>
                <c:pt idx="2">
                  <c:v>-0.27169811320754722</c:v>
                </c:pt>
                <c:pt idx="3">
                  <c:v>-0.25167785234899331</c:v>
                </c:pt>
                <c:pt idx="4">
                  <c:v>-0.41062801932367154</c:v>
                </c:pt>
                <c:pt idx="5">
                  <c:v>-0.33333333333333337</c:v>
                </c:pt>
                <c:pt idx="6">
                  <c:v>0.21105527638190957</c:v>
                </c:pt>
                <c:pt idx="7">
                  <c:v>-0.15384615384615385</c:v>
                </c:pt>
                <c:pt idx="12">
                  <c:v>-0.13123359580052496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B69-46F0-996E-AFF283375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7C-4A09-9474-DB6D513F05D4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605</c:v>
                </c:pt>
                <c:pt idx="1">
                  <c:v>906</c:v>
                </c:pt>
                <c:pt idx="2">
                  <c:v>552</c:v>
                </c:pt>
                <c:pt idx="3">
                  <c:v>459</c:v>
                </c:pt>
                <c:pt idx="4">
                  <c:v>656</c:v>
                </c:pt>
                <c:pt idx="5">
                  <c:v>218</c:v>
                </c:pt>
                <c:pt idx="6">
                  <c:v>248</c:v>
                </c:pt>
                <c:pt idx="7">
                  <c:v>589</c:v>
                </c:pt>
                <c:pt idx="8">
                  <c:v>484</c:v>
                </c:pt>
                <c:pt idx="9">
                  <c:v>867</c:v>
                </c:pt>
                <c:pt idx="10">
                  <c:v>441</c:v>
                </c:pt>
                <c:pt idx="11">
                  <c:v>429</c:v>
                </c:pt>
                <c:pt idx="12">
                  <c:v>6454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C-4A09-9474-DB6D513F05D4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37C-4A09-9474-DB6D513F05D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580</c:v>
                </c:pt>
                <c:pt idx="1">
                  <c:v>524</c:v>
                </c:pt>
                <c:pt idx="2">
                  <c:v>537</c:v>
                </c:pt>
                <c:pt idx="3">
                  <c:v>432</c:v>
                </c:pt>
                <c:pt idx="4">
                  <c:v>274</c:v>
                </c:pt>
                <c:pt idx="5">
                  <c:v>303</c:v>
                </c:pt>
                <c:pt idx="6">
                  <c:v>497</c:v>
                </c:pt>
                <c:pt idx="7">
                  <c:v>370</c:v>
                </c:pt>
                <c:pt idx="8">
                  <c:v>728</c:v>
                </c:pt>
                <c:pt idx="9">
                  <c:v>521</c:v>
                </c:pt>
                <c:pt idx="10">
                  <c:v>498</c:v>
                </c:pt>
                <c:pt idx="11">
                  <c:v>431</c:v>
                </c:pt>
                <c:pt idx="12">
                  <c:v>5695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7C-4A09-9474-DB6D513F05D4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37C-4A09-9474-DB6D513F05D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37C-4A09-9474-DB6D513F05D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692</c:v>
                </c:pt>
                <c:pt idx="1">
                  <c:v>552</c:v>
                </c:pt>
                <c:pt idx="2">
                  <c:v>421</c:v>
                </c:pt>
                <c:pt idx="3">
                  <c:v>435</c:v>
                </c:pt>
                <c:pt idx="4">
                  <c:v>329</c:v>
                </c:pt>
                <c:pt idx="5">
                  <c:v>292</c:v>
                </c:pt>
                <c:pt idx="6">
                  <c:v>545</c:v>
                </c:pt>
                <c:pt idx="7">
                  <c:v>496</c:v>
                </c:pt>
                <c:pt idx="12">
                  <c:v>3762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37C-4A09-9474-DB6D513F0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37C-4A09-9474-DB6D513F05D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837</c:v>
                      </c:pt>
                      <c:pt idx="1">
                        <c:v>210</c:v>
                      </c:pt>
                      <c:pt idx="2">
                        <c:v>62</c:v>
                      </c:pt>
                      <c:pt idx="3">
                        <c:v>77</c:v>
                      </c:pt>
                      <c:pt idx="4">
                        <c:v>150</c:v>
                      </c:pt>
                      <c:pt idx="5">
                        <c:v>186</c:v>
                      </c:pt>
                      <c:pt idx="6">
                        <c:v>254</c:v>
                      </c:pt>
                      <c:pt idx="7">
                        <c:v>274</c:v>
                      </c:pt>
                      <c:pt idx="8">
                        <c:v>172</c:v>
                      </c:pt>
                      <c:pt idx="9">
                        <c:v>268</c:v>
                      </c:pt>
                      <c:pt idx="10">
                        <c:v>594</c:v>
                      </c:pt>
                      <c:pt idx="11">
                        <c:v>312</c:v>
                      </c:pt>
                      <c:pt idx="12">
                        <c:v>3396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37C-4A09-9474-DB6D513F05D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37C-4A09-9474-DB6D513F05D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37C-4A09-9474-DB6D513F05D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37C-4A09-9474-DB6D513F05D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37C-4A09-9474-DB6D513F05D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37C-4A09-9474-DB6D513F05D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37C-4A09-9474-DB6D513F05D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37C-4A09-9474-DB6D513F05D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37C-4A09-9474-DB6D513F05D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37C-4A09-9474-DB6D513F05D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37C-4A09-9474-DB6D513F05D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37C-4A09-9474-DB6D513F05D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37C-4A09-9474-DB6D513F05D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37C-4A09-9474-DB6D513F05D4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0.19310344827586201</c:v>
                </c:pt>
                <c:pt idx="1">
                  <c:v>5.3435114503816772E-2</c:v>
                </c:pt>
                <c:pt idx="2">
                  <c:v>-0.21601489757914338</c:v>
                </c:pt>
                <c:pt idx="3">
                  <c:v>6.9444444444444198E-3</c:v>
                </c:pt>
                <c:pt idx="4">
                  <c:v>0.2007299270072993</c:v>
                </c:pt>
                <c:pt idx="5">
                  <c:v>-3.6303630363036299E-2</c:v>
                </c:pt>
                <c:pt idx="6">
                  <c:v>9.6579476861166969E-2</c:v>
                </c:pt>
                <c:pt idx="7">
                  <c:v>0.34054054054054061</c:v>
                </c:pt>
                <c:pt idx="12">
                  <c:v>6.9661643446118804E-2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37C-4A09-9474-DB6D513F0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DC-4A6C-8B7E-0238547E050A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171</c:v>
                </c:pt>
                <c:pt idx="1">
                  <c:v>582</c:v>
                </c:pt>
                <c:pt idx="2">
                  <c:v>450</c:v>
                </c:pt>
                <c:pt idx="3">
                  <c:v>177</c:v>
                </c:pt>
                <c:pt idx="4">
                  <c:v>476</c:v>
                </c:pt>
                <c:pt idx="5">
                  <c:v>130</c:v>
                </c:pt>
                <c:pt idx="6">
                  <c:v>475</c:v>
                </c:pt>
                <c:pt idx="7">
                  <c:v>413</c:v>
                </c:pt>
                <c:pt idx="8">
                  <c:v>267</c:v>
                </c:pt>
                <c:pt idx="9">
                  <c:v>513</c:v>
                </c:pt>
                <c:pt idx="10">
                  <c:v>270</c:v>
                </c:pt>
                <c:pt idx="11">
                  <c:v>295</c:v>
                </c:pt>
                <c:pt idx="12">
                  <c:v>4219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DC-4A6C-8B7E-0238547E050A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DC-4A6C-8B7E-0238547E050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266</c:v>
                </c:pt>
                <c:pt idx="1">
                  <c:v>322</c:v>
                </c:pt>
                <c:pt idx="2">
                  <c:v>265</c:v>
                </c:pt>
                <c:pt idx="3">
                  <c:v>298</c:v>
                </c:pt>
                <c:pt idx="4">
                  <c:v>207</c:v>
                </c:pt>
                <c:pt idx="5">
                  <c:v>192</c:v>
                </c:pt>
                <c:pt idx="6">
                  <c:v>199</c:v>
                </c:pt>
                <c:pt idx="7">
                  <c:v>156</c:v>
                </c:pt>
                <c:pt idx="8">
                  <c:v>180</c:v>
                </c:pt>
                <c:pt idx="9">
                  <c:v>314</c:v>
                </c:pt>
                <c:pt idx="10">
                  <c:v>293</c:v>
                </c:pt>
                <c:pt idx="11">
                  <c:v>388</c:v>
                </c:pt>
                <c:pt idx="12">
                  <c:v>3080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DC-4A6C-8B7E-0238547E050A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ADC-4A6C-8B7E-0238547E050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ADC-4A6C-8B7E-0238547E050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384</c:v>
                </c:pt>
                <c:pt idx="1">
                  <c:v>232</c:v>
                </c:pt>
                <c:pt idx="2">
                  <c:v>193</c:v>
                </c:pt>
                <c:pt idx="3">
                  <c:v>223</c:v>
                </c:pt>
                <c:pt idx="4">
                  <c:v>122</c:v>
                </c:pt>
                <c:pt idx="5">
                  <c:v>128</c:v>
                </c:pt>
                <c:pt idx="6">
                  <c:v>241</c:v>
                </c:pt>
                <c:pt idx="7">
                  <c:v>132</c:v>
                </c:pt>
                <c:pt idx="12">
                  <c:v>1655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ADC-4A6C-8B7E-0238547E0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ADC-4A6C-8B7E-0238547E050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210</c:v>
                      </c:pt>
                      <c:pt idx="1">
                        <c:v>211</c:v>
                      </c:pt>
                      <c:pt idx="2">
                        <c:v>444</c:v>
                      </c:pt>
                      <c:pt idx="3">
                        <c:v>426</c:v>
                      </c:pt>
                      <c:pt idx="4">
                        <c:v>20</c:v>
                      </c:pt>
                      <c:pt idx="5">
                        <c:v>166</c:v>
                      </c:pt>
                      <c:pt idx="6">
                        <c:v>436</c:v>
                      </c:pt>
                      <c:pt idx="7">
                        <c:v>130</c:v>
                      </c:pt>
                      <c:pt idx="8">
                        <c:v>393</c:v>
                      </c:pt>
                      <c:pt idx="9">
                        <c:v>197</c:v>
                      </c:pt>
                      <c:pt idx="10">
                        <c:v>391</c:v>
                      </c:pt>
                      <c:pt idx="11">
                        <c:v>224</c:v>
                      </c:pt>
                      <c:pt idx="12">
                        <c:v>3248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ADC-4A6C-8B7E-0238547E050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ADC-4A6C-8B7E-0238547E050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ADC-4A6C-8B7E-0238547E050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ADC-4A6C-8B7E-0238547E050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ADC-4A6C-8B7E-0238547E050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ADC-4A6C-8B7E-0238547E050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ADC-4A6C-8B7E-0238547E050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ADC-4A6C-8B7E-0238547E050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ADC-4A6C-8B7E-0238547E050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ADC-4A6C-8B7E-0238547E050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ADC-4A6C-8B7E-0238547E050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ADC-4A6C-8B7E-0238547E050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ADC-4A6C-8B7E-0238547E050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ADC-4A6C-8B7E-0238547E050A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0.4436090225563909</c:v>
                </c:pt>
                <c:pt idx="1">
                  <c:v>-0.27950310559006208</c:v>
                </c:pt>
                <c:pt idx="2">
                  <c:v>-0.27169811320754722</c:v>
                </c:pt>
                <c:pt idx="3">
                  <c:v>-0.25167785234899331</c:v>
                </c:pt>
                <c:pt idx="4">
                  <c:v>-0.41062801932367154</c:v>
                </c:pt>
                <c:pt idx="5">
                  <c:v>-0.33333333333333337</c:v>
                </c:pt>
                <c:pt idx="6">
                  <c:v>0.21105527638190957</c:v>
                </c:pt>
                <c:pt idx="7">
                  <c:v>-0.15384615384615385</c:v>
                </c:pt>
                <c:pt idx="12">
                  <c:v>-0.13123359580052496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ADC-4A6C-8B7E-0238547E0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C8B-46E3-9EF9-0FF67CFDC6F4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268</c:v>
                </c:pt>
                <c:pt idx="1">
                  <c:v>797</c:v>
                </c:pt>
                <c:pt idx="2">
                  <c:v>1053</c:v>
                </c:pt>
                <c:pt idx="3">
                  <c:v>94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33</c:v>
                </c:pt>
                <c:pt idx="9">
                  <c:v>249</c:v>
                </c:pt>
                <c:pt idx="10">
                  <c:v>339</c:v>
                </c:pt>
                <c:pt idx="11">
                  <c:v>349</c:v>
                </c:pt>
                <c:pt idx="12">
                  <c:v>3186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8B-46E3-9EF9-0FF67CFDC6F4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C8B-46E3-9EF9-0FF67CFDC6F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408</c:v>
                </c:pt>
                <c:pt idx="1">
                  <c:v>431</c:v>
                </c:pt>
                <c:pt idx="2">
                  <c:v>407</c:v>
                </c:pt>
                <c:pt idx="3">
                  <c:v>203</c:v>
                </c:pt>
                <c:pt idx="4">
                  <c:v>0</c:v>
                </c:pt>
                <c:pt idx="5">
                  <c:v>13</c:v>
                </c:pt>
                <c:pt idx="6">
                  <c:v>80</c:v>
                </c:pt>
                <c:pt idx="7">
                  <c:v>6</c:v>
                </c:pt>
                <c:pt idx="8">
                  <c:v>60</c:v>
                </c:pt>
                <c:pt idx="9">
                  <c:v>80</c:v>
                </c:pt>
                <c:pt idx="10">
                  <c:v>208</c:v>
                </c:pt>
                <c:pt idx="11">
                  <c:v>256</c:v>
                </c:pt>
                <c:pt idx="12">
                  <c:v>2152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8B-46E3-9EF9-0FF67CFDC6F4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C8B-46E3-9EF9-0FF67CFDC6F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C8B-46E3-9EF9-0FF67CFDC6F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200</c:v>
                </c:pt>
                <c:pt idx="1">
                  <c:v>324</c:v>
                </c:pt>
                <c:pt idx="2">
                  <c:v>293</c:v>
                </c:pt>
                <c:pt idx="3">
                  <c:v>96</c:v>
                </c:pt>
                <c:pt idx="4">
                  <c:v>14</c:v>
                </c:pt>
                <c:pt idx="5">
                  <c:v>12</c:v>
                </c:pt>
                <c:pt idx="6">
                  <c:v>23</c:v>
                </c:pt>
                <c:pt idx="7">
                  <c:v>7</c:v>
                </c:pt>
                <c:pt idx="12">
                  <c:v>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C8B-46E3-9EF9-0FF67CFDC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C8B-46E3-9EF9-0FF67CFDC6F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480</c:v>
                      </c:pt>
                      <c:pt idx="1">
                        <c:v>216</c:v>
                      </c:pt>
                      <c:pt idx="2">
                        <c:v>206</c:v>
                      </c:pt>
                      <c:pt idx="3">
                        <c:v>98</c:v>
                      </c:pt>
                      <c:pt idx="4">
                        <c:v>2</c:v>
                      </c:pt>
                      <c:pt idx="5">
                        <c:v>39</c:v>
                      </c:pt>
                      <c:pt idx="6">
                        <c:v>8</c:v>
                      </c:pt>
                      <c:pt idx="7">
                        <c:v>6</c:v>
                      </c:pt>
                      <c:pt idx="8">
                        <c:v>9</c:v>
                      </c:pt>
                      <c:pt idx="9">
                        <c:v>350</c:v>
                      </c:pt>
                      <c:pt idx="10">
                        <c:v>714</c:v>
                      </c:pt>
                      <c:pt idx="11">
                        <c:v>747</c:v>
                      </c:pt>
                      <c:pt idx="12">
                        <c:v>2875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C8B-46E3-9EF9-0FF67CFDC6F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C8B-46E3-9EF9-0FF67CFDC6F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C8B-46E3-9EF9-0FF67CFDC6F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C8B-46E3-9EF9-0FF67CFDC6F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C8B-46E3-9EF9-0FF67CFDC6F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C8B-46E3-9EF9-0FF67CFDC6F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C8B-46E3-9EF9-0FF67CFDC6F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C8B-46E3-9EF9-0FF67CFDC6F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C8B-46E3-9EF9-0FF67CFDC6F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C8B-46E3-9EF9-0FF67CFDC6F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C8B-46E3-9EF9-0FF67CFDC6F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C8B-46E3-9EF9-0FF67CFDC6F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C8B-46E3-9EF9-0FF67CFDC6F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C8B-46E3-9EF9-0FF67CFDC6F4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-0.50980392156862742</c:v>
                </c:pt>
                <c:pt idx="1">
                  <c:v>-0.24825986078886308</c:v>
                </c:pt>
                <c:pt idx="2">
                  <c:v>-0.28009828009828008</c:v>
                </c:pt>
                <c:pt idx="3">
                  <c:v>-0.52709359605911332</c:v>
                </c:pt>
                <c:pt idx="4">
                  <c:v>0</c:v>
                </c:pt>
                <c:pt idx="5">
                  <c:v>-7.6923076923076872E-2</c:v>
                </c:pt>
                <c:pt idx="6">
                  <c:v>-0.71250000000000002</c:v>
                </c:pt>
                <c:pt idx="7">
                  <c:v>0.16666666666666674</c:v>
                </c:pt>
                <c:pt idx="12">
                  <c:v>-0.37403100775193798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C8B-46E3-9EF9-0FF67CFDC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1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C8-4C8A-856E-223E432C2219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502</c:v>
                </c:pt>
                <c:pt idx="1">
                  <c:v>380</c:v>
                </c:pt>
                <c:pt idx="2">
                  <c:v>460</c:v>
                </c:pt>
                <c:pt idx="3">
                  <c:v>276</c:v>
                </c:pt>
                <c:pt idx="4">
                  <c:v>22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47</c:v>
                </c:pt>
                <c:pt idx="9">
                  <c:v>140</c:v>
                </c:pt>
                <c:pt idx="10">
                  <c:v>531</c:v>
                </c:pt>
                <c:pt idx="11">
                  <c:v>776</c:v>
                </c:pt>
                <c:pt idx="12">
                  <c:v>3135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C8-4C8A-856E-223E432C2219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4C8-4C8A-856E-223E432C221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598</c:v>
                </c:pt>
                <c:pt idx="1">
                  <c:v>502</c:v>
                </c:pt>
                <c:pt idx="2">
                  <c:v>480</c:v>
                </c:pt>
                <c:pt idx="3">
                  <c:v>192</c:v>
                </c:pt>
                <c:pt idx="4">
                  <c:v>4</c:v>
                </c:pt>
                <c:pt idx="5">
                  <c:v>49</c:v>
                </c:pt>
                <c:pt idx="6">
                  <c:v>44</c:v>
                </c:pt>
                <c:pt idx="7">
                  <c:v>38</c:v>
                </c:pt>
                <c:pt idx="8">
                  <c:v>52</c:v>
                </c:pt>
                <c:pt idx="9">
                  <c:v>207</c:v>
                </c:pt>
                <c:pt idx="10">
                  <c:v>514</c:v>
                </c:pt>
                <c:pt idx="11">
                  <c:v>526</c:v>
                </c:pt>
                <c:pt idx="12">
                  <c:v>3206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4C8-4C8A-856E-223E432C2219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4C8-4C8A-856E-223E432C221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4C8-4C8A-856E-223E432C221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553</c:v>
                </c:pt>
                <c:pt idx="1">
                  <c:v>465</c:v>
                </c:pt>
                <c:pt idx="2">
                  <c:v>513</c:v>
                </c:pt>
                <c:pt idx="3">
                  <c:v>183</c:v>
                </c:pt>
                <c:pt idx="4">
                  <c:v>6</c:v>
                </c:pt>
                <c:pt idx="5">
                  <c:v>24</c:v>
                </c:pt>
                <c:pt idx="6">
                  <c:v>16</c:v>
                </c:pt>
                <c:pt idx="7">
                  <c:v>10</c:v>
                </c:pt>
                <c:pt idx="12">
                  <c:v>1770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4C8-4C8A-856E-223E432C2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4C8-4C8A-856E-223E432C221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164</c:v>
                      </c:pt>
                      <c:pt idx="1">
                        <c:v>149</c:v>
                      </c:pt>
                      <c:pt idx="2">
                        <c:v>4</c:v>
                      </c:pt>
                      <c:pt idx="3">
                        <c:v>1</c:v>
                      </c:pt>
                      <c:pt idx="4">
                        <c:v>13</c:v>
                      </c:pt>
                      <c:pt idx="5">
                        <c:v>87</c:v>
                      </c:pt>
                      <c:pt idx="6">
                        <c:v>10</c:v>
                      </c:pt>
                      <c:pt idx="7">
                        <c:v>7</c:v>
                      </c:pt>
                      <c:pt idx="8">
                        <c:v>9</c:v>
                      </c:pt>
                      <c:pt idx="9">
                        <c:v>42</c:v>
                      </c:pt>
                      <c:pt idx="10">
                        <c:v>218</c:v>
                      </c:pt>
                      <c:pt idx="11">
                        <c:v>263</c:v>
                      </c:pt>
                      <c:pt idx="12">
                        <c:v>967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4C8-4C8A-856E-223E432C221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4C8-4C8A-856E-223E432C221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4C8-4C8A-856E-223E432C221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4C8-4C8A-856E-223E432C221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4C8-4C8A-856E-223E432C221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4C8-4C8A-856E-223E432C221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4C8-4C8A-856E-223E432C221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4C8-4C8A-856E-223E432C221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4C8-4C8A-856E-223E432C221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4C8-4C8A-856E-223E432C221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4C8-4C8A-856E-223E432C221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4C8-4C8A-856E-223E432C221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4C8-4C8A-856E-223E432C221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4C8-4C8A-856E-223E432C2219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-7.5250836120401288E-2</c:v>
                </c:pt>
                <c:pt idx="1">
                  <c:v>-7.3705179282868571E-2</c:v>
                </c:pt>
                <c:pt idx="2">
                  <c:v>6.8750000000000089E-2</c:v>
                </c:pt>
                <c:pt idx="3">
                  <c:v>-4.6875E-2</c:v>
                </c:pt>
                <c:pt idx="4">
                  <c:v>0.5</c:v>
                </c:pt>
                <c:pt idx="5">
                  <c:v>-0.51020408163265307</c:v>
                </c:pt>
                <c:pt idx="6">
                  <c:v>-0.63636363636363635</c:v>
                </c:pt>
                <c:pt idx="7">
                  <c:v>-0.73684210526315796</c:v>
                </c:pt>
                <c:pt idx="12">
                  <c:v>-7.1840587309910831E-2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4C8-4C8A-856E-223E432C2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E5-442B-A253-62250E04878E}"/>
              </c:ext>
            </c:extLst>
          </c:dPt>
          <c:val>
            <c:numRef>
              <c:f>'Viajeros entr evol mensu TF '!$G$9:$G$21</c:f>
              <c:numCache>
                <c:formatCode>#,##0</c:formatCode>
                <c:ptCount val="13"/>
                <c:pt idx="0">
                  <c:v>15841</c:v>
                </c:pt>
                <c:pt idx="1">
                  <c:v>24407</c:v>
                </c:pt>
                <c:pt idx="2">
                  <c:v>20474</c:v>
                </c:pt>
                <c:pt idx="3">
                  <c:v>17811</c:v>
                </c:pt>
                <c:pt idx="4">
                  <c:v>22267</c:v>
                </c:pt>
                <c:pt idx="5">
                  <c:v>16055</c:v>
                </c:pt>
                <c:pt idx="6">
                  <c:v>16852</c:v>
                </c:pt>
                <c:pt idx="7">
                  <c:v>25050</c:v>
                </c:pt>
                <c:pt idx="8">
                  <c:v>17100</c:v>
                </c:pt>
                <c:pt idx="9">
                  <c:v>24595</c:v>
                </c:pt>
                <c:pt idx="10">
                  <c:v>15829</c:v>
                </c:pt>
                <c:pt idx="11">
                  <c:v>15575</c:v>
                </c:pt>
                <c:pt idx="12">
                  <c:v>231856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E5-442B-A253-62250E04878E}"/>
            </c:ext>
          </c:extLst>
        </c:ser>
        <c:ser>
          <c:idx val="0"/>
          <c:order val="2"/>
          <c:tx>
            <c:strRef>
              <c:f>'Viajeros entr evol mensu TF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3E5-442B-A253-62250E04878E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'!$I$9:$I$21</c:f>
              <c:numCache>
                <c:formatCode>#,##0</c:formatCode>
                <c:ptCount val="13"/>
                <c:pt idx="0">
                  <c:v>14788</c:v>
                </c:pt>
                <c:pt idx="1">
                  <c:v>15773</c:v>
                </c:pt>
                <c:pt idx="2">
                  <c:v>15653</c:v>
                </c:pt>
                <c:pt idx="3">
                  <c:v>15445</c:v>
                </c:pt>
                <c:pt idx="4">
                  <c:v>16341</c:v>
                </c:pt>
                <c:pt idx="5">
                  <c:v>16193</c:v>
                </c:pt>
                <c:pt idx="6">
                  <c:v>17502</c:v>
                </c:pt>
                <c:pt idx="7">
                  <c:v>16404</c:v>
                </c:pt>
                <c:pt idx="8">
                  <c:v>13666</c:v>
                </c:pt>
                <c:pt idx="9">
                  <c:v>16756</c:v>
                </c:pt>
                <c:pt idx="10">
                  <c:v>15073</c:v>
                </c:pt>
                <c:pt idx="11">
                  <c:v>15082</c:v>
                </c:pt>
                <c:pt idx="12">
                  <c:v>188676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E5-442B-A253-62250E04878E}"/>
            </c:ext>
          </c:extLst>
        </c:ser>
        <c:ser>
          <c:idx val="1"/>
          <c:order val="3"/>
          <c:tx>
            <c:strRef>
              <c:f>'Viajeros entr evol mensu TF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3E5-442B-A253-62250E04878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3E5-442B-A253-62250E04878E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'!$K$9:$K$21</c:f>
              <c:numCache>
                <c:formatCode>#,##0</c:formatCode>
                <c:ptCount val="13"/>
                <c:pt idx="0">
                  <c:v>15932</c:v>
                </c:pt>
                <c:pt idx="1">
                  <c:v>16379</c:v>
                </c:pt>
                <c:pt idx="2">
                  <c:v>17122</c:v>
                </c:pt>
                <c:pt idx="3">
                  <c:v>15554</c:v>
                </c:pt>
                <c:pt idx="4">
                  <c:v>14916</c:v>
                </c:pt>
                <c:pt idx="5">
                  <c:v>14066</c:v>
                </c:pt>
                <c:pt idx="6">
                  <c:v>17086</c:v>
                </c:pt>
                <c:pt idx="7">
                  <c:v>18786</c:v>
                </c:pt>
                <c:pt idx="12">
                  <c:v>129841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3E5-442B-A253-62250E048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3E5-442B-A253-62250E04878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9896</c:v>
                      </c:pt>
                      <c:pt idx="1">
                        <c:v>10397</c:v>
                      </c:pt>
                      <c:pt idx="2">
                        <c:v>10842</c:v>
                      </c:pt>
                      <c:pt idx="3">
                        <c:v>13123</c:v>
                      </c:pt>
                      <c:pt idx="4">
                        <c:v>12688</c:v>
                      </c:pt>
                      <c:pt idx="5">
                        <c:v>10420</c:v>
                      </c:pt>
                      <c:pt idx="6">
                        <c:v>24503</c:v>
                      </c:pt>
                      <c:pt idx="7">
                        <c:v>14928</c:v>
                      </c:pt>
                      <c:pt idx="8">
                        <c:v>10763</c:v>
                      </c:pt>
                      <c:pt idx="9">
                        <c:v>14777</c:v>
                      </c:pt>
                      <c:pt idx="10">
                        <c:v>14622</c:v>
                      </c:pt>
                      <c:pt idx="11">
                        <c:v>14121</c:v>
                      </c:pt>
                      <c:pt idx="12">
                        <c:v>161080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3E5-442B-A253-62250E04878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3E5-442B-A253-62250E04878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3E5-442B-A253-62250E04878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3E5-442B-A253-62250E04878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3E5-442B-A253-62250E04878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3E5-442B-A253-62250E04878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3E5-442B-A253-62250E04878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3E5-442B-A253-62250E04878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3E5-442B-A253-62250E04878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3E5-442B-A253-62250E04878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3E5-442B-A253-62250E04878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3E5-442B-A253-62250E04878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3E5-442B-A253-62250E04878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3E5-442B-A253-62250E04878E}"/>
              </c:ext>
            </c:extLst>
          </c:dPt>
          <c:cat>
            <c:strRef>
              <c:f>'Viajeros entr evol mensu TF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'!$L$9:$L$21</c:f>
              <c:numCache>
                <c:formatCode>0.0%</c:formatCode>
                <c:ptCount val="13"/>
                <c:pt idx="0">
                  <c:v>7.7360021639166998E-2</c:v>
                </c:pt>
                <c:pt idx="1">
                  <c:v>3.8420084955303357E-2</c:v>
                </c:pt>
                <c:pt idx="2">
                  <c:v>9.3847824698140903E-2</c:v>
                </c:pt>
                <c:pt idx="3">
                  <c:v>7.0573000971188016E-3</c:v>
                </c:pt>
                <c:pt idx="4">
                  <c:v>-8.7203965485588397E-2</c:v>
                </c:pt>
                <c:pt idx="5">
                  <c:v>-0.13135305378867412</c:v>
                </c:pt>
                <c:pt idx="6">
                  <c:v>-2.3768712147183124E-2</c:v>
                </c:pt>
                <c:pt idx="7">
                  <c:v>0.14520848573518652</c:v>
                </c:pt>
                <c:pt idx="12">
                  <c:v>1.3598857133935383E-2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3E5-442B-A253-62250E048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3EF-461E-BEDE-A02610F95E34}"/>
              </c:ext>
            </c:extLst>
          </c:dPt>
          <c:val>
            <c:numRef>
              <c:f>'Viajeros entr evol mensu TF '!$G$31:$G$43</c:f>
              <c:numCache>
                <c:formatCode>#,##0</c:formatCode>
                <c:ptCount val="13"/>
                <c:pt idx="0">
                  <c:v>12086</c:v>
                </c:pt>
                <c:pt idx="1">
                  <c:v>20778</c:v>
                </c:pt>
                <c:pt idx="2">
                  <c:v>16717</c:v>
                </c:pt>
                <c:pt idx="3">
                  <c:v>15251</c:v>
                </c:pt>
                <c:pt idx="4">
                  <c:v>19282</c:v>
                </c:pt>
                <c:pt idx="5">
                  <c:v>12747</c:v>
                </c:pt>
                <c:pt idx="6">
                  <c:v>13444</c:v>
                </c:pt>
                <c:pt idx="7">
                  <c:v>21855</c:v>
                </c:pt>
                <c:pt idx="8">
                  <c:v>14091</c:v>
                </c:pt>
                <c:pt idx="9">
                  <c:v>21060</c:v>
                </c:pt>
                <c:pt idx="10">
                  <c:v>12134</c:v>
                </c:pt>
                <c:pt idx="11">
                  <c:v>12150</c:v>
                </c:pt>
                <c:pt idx="12">
                  <c:v>191595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EF-461E-BEDE-A02610F95E34}"/>
            </c:ext>
          </c:extLst>
        </c:ser>
        <c:ser>
          <c:idx val="0"/>
          <c:order val="2"/>
          <c:tx>
            <c:strRef>
              <c:f>'Viajeros entr evol mensu TF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3EF-461E-BEDE-A02610F95E34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'!$I$31:$I$43</c:f>
              <c:numCache>
                <c:formatCode>#,##0</c:formatCode>
                <c:ptCount val="13"/>
                <c:pt idx="0">
                  <c:v>11355</c:v>
                </c:pt>
                <c:pt idx="1">
                  <c:v>12705</c:v>
                </c:pt>
                <c:pt idx="2">
                  <c:v>12400</c:v>
                </c:pt>
                <c:pt idx="3">
                  <c:v>11996</c:v>
                </c:pt>
                <c:pt idx="4">
                  <c:v>13628</c:v>
                </c:pt>
                <c:pt idx="5">
                  <c:v>13316</c:v>
                </c:pt>
                <c:pt idx="6">
                  <c:v>14555</c:v>
                </c:pt>
                <c:pt idx="7">
                  <c:v>12946</c:v>
                </c:pt>
                <c:pt idx="8">
                  <c:v>10779</c:v>
                </c:pt>
                <c:pt idx="9">
                  <c:v>13418</c:v>
                </c:pt>
                <c:pt idx="10">
                  <c:v>12144</c:v>
                </c:pt>
                <c:pt idx="11">
                  <c:v>12233</c:v>
                </c:pt>
                <c:pt idx="12">
                  <c:v>151475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EF-461E-BEDE-A02610F95E34}"/>
            </c:ext>
          </c:extLst>
        </c:ser>
        <c:ser>
          <c:idx val="1"/>
          <c:order val="3"/>
          <c:tx>
            <c:strRef>
              <c:f>'Viajeros entr evol mensu TF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3EF-461E-BEDE-A02610F95E3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3EF-461E-BEDE-A02610F95E34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'!$K$31:$K$43</c:f>
              <c:numCache>
                <c:formatCode>#,##0</c:formatCode>
                <c:ptCount val="13"/>
                <c:pt idx="0">
                  <c:v>13273</c:v>
                </c:pt>
                <c:pt idx="1">
                  <c:v>13088</c:v>
                </c:pt>
                <c:pt idx="2">
                  <c:v>13557</c:v>
                </c:pt>
                <c:pt idx="3">
                  <c:v>12834</c:v>
                </c:pt>
                <c:pt idx="4">
                  <c:v>12578</c:v>
                </c:pt>
                <c:pt idx="5">
                  <c:v>11902</c:v>
                </c:pt>
                <c:pt idx="6">
                  <c:v>14318</c:v>
                </c:pt>
                <c:pt idx="7">
                  <c:v>15739</c:v>
                </c:pt>
                <c:pt idx="12">
                  <c:v>107289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3EF-461E-BEDE-A02610F95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3EF-461E-BEDE-A02610F95E3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7546</c:v>
                      </c:pt>
                      <c:pt idx="1">
                        <c:v>9937</c:v>
                      </c:pt>
                      <c:pt idx="2">
                        <c:v>10258</c:v>
                      </c:pt>
                      <c:pt idx="3">
                        <c:v>12235</c:v>
                      </c:pt>
                      <c:pt idx="4">
                        <c:v>12175</c:v>
                      </c:pt>
                      <c:pt idx="5">
                        <c:v>10004</c:v>
                      </c:pt>
                      <c:pt idx="6">
                        <c:v>23736</c:v>
                      </c:pt>
                      <c:pt idx="7">
                        <c:v>14117</c:v>
                      </c:pt>
                      <c:pt idx="8">
                        <c:v>10282</c:v>
                      </c:pt>
                      <c:pt idx="9">
                        <c:v>13795</c:v>
                      </c:pt>
                      <c:pt idx="10">
                        <c:v>14034</c:v>
                      </c:pt>
                      <c:pt idx="11">
                        <c:v>13354</c:v>
                      </c:pt>
                      <c:pt idx="12">
                        <c:v>151473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3EF-461E-BEDE-A02610F95E3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3EF-461E-BEDE-A02610F95E3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3EF-461E-BEDE-A02610F95E3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3EF-461E-BEDE-A02610F95E3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3EF-461E-BEDE-A02610F95E3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3EF-461E-BEDE-A02610F95E3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3EF-461E-BEDE-A02610F95E3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3EF-461E-BEDE-A02610F95E3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3EF-461E-BEDE-A02610F95E3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3EF-461E-BEDE-A02610F95E3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3EF-461E-BEDE-A02610F95E3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3EF-461E-BEDE-A02610F95E3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3EF-461E-BEDE-A02610F95E3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3EF-461E-BEDE-A02610F95E34}"/>
              </c:ext>
            </c:extLst>
          </c:dPt>
          <c:cat>
            <c:strRef>
              <c:f>'Viajeros entr evol mensu TF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'!$L$31:$L$43</c:f>
              <c:numCache>
                <c:formatCode>0.0%</c:formatCode>
                <c:ptCount val="13"/>
                <c:pt idx="0">
                  <c:v>0.16891237340378695</c:v>
                </c:pt>
                <c:pt idx="1">
                  <c:v>3.0145611963793728E-2</c:v>
                </c:pt>
                <c:pt idx="2">
                  <c:v>9.3306451612903185E-2</c:v>
                </c:pt>
                <c:pt idx="3">
                  <c:v>6.9856618872957688E-2</c:v>
                </c:pt>
                <c:pt idx="4">
                  <c:v>-7.704725565013204E-2</c:v>
                </c:pt>
                <c:pt idx="5">
                  <c:v>-0.10618804445779517</c:v>
                </c:pt>
                <c:pt idx="6">
                  <c:v>-1.6283064239093092E-2</c:v>
                </c:pt>
                <c:pt idx="7">
                  <c:v>0.21574231422833301</c:v>
                </c:pt>
                <c:pt idx="12">
                  <c:v>4.2642928640149291E-2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3EF-461E-BEDE-A02610F95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2B3-49CB-9D5C-B755C3101A3A}"/>
              </c:ext>
            </c:extLst>
          </c:dPt>
          <c:val>
            <c:numRef>
              <c:f>'Viajeros entr evol mensu TF '!$G$53:$G$65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B3-49CB-9D5C-B755C3101A3A}"/>
            </c:ext>
          </c:extLst>
        </c:ser>
        <c:ser>
          <c:idx val="0"/>
          <c:order val="2"/>
          <c:tx>
            <c:strRef>
              <c:f>'Viajeros entr evol mensu TF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2B3-49CB-9D5C-B755C3101A3A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'!$I$53:$I$65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2B3-49CB-9D5C-B755C3101A3A}"/>
            </c:ext>
          </c:extLst>
        </c:ser>
        <c:ser>
          <c:idx val="1"/>
          <c:order val="3"/>
          <c:tx>
            <c:strRef>
              <c:f>'Viajeros entr evol mensu TF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2B3-49CB-9D5C-B755C3101A3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2B3-49CB-9D5C-B755C3101A3A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'!$K$53:$K$65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2B3-49CB-9D5C-B755C3101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2B3-49CB-9D5C-B755C3101A3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2B3-49CB-9D5C-B755C3101A3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2B3-49CB-9D5C-B755C3101A3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2B3-49CB-9D5C-B755C3101A3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2B3-49CB-9D5C-B755C3101A3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2B3-49CB-9D5C-B755C3101A3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2B3-49CB-9D5C-B755C3101A3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2B3-49CB-9D5C-B755C3101A3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2B3-49CB-9D5C-B755C3101A3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2B3-49CB-9D5C-B755C3101A3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2B3-49CB-9D5C-B755C3101A3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2B3-49CB-9D5C-B755C3101A3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2B3-49CB-9D5C-B755C3101A3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2B3-49CB-9D5C-B755C3101A3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2B3-49CB-9D5C-B755C3101A3A}"/>
              </c:ext>
            </c:extLst>
          </c:dPt>
          <c:cat>
            <c:strRef>
              <c:f>'Viajeros entr evol mensu TF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'!$L$53:$L$65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2B3-49CB-9D5C-B755C3101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7DE-4CD6-B0E4-294C41E1DEDD}"/>
              </c:ext>
            </c:extLst>
          </c:dPt>
          <c:val>
            <c:numRef>
              <c:f>'Viajeros entr evol mensu TF '!$G$75:$G$87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DE-4CD6-B0E4-294C41E1DEDD}"/>
            </c:ext>
          </c:extLst>
        </c:ser>
        <c:ser>
          <c:idx val="0"/>
          <c:order val="2"/>
          <c:tx>
            <c:strRef>
              <c:f>'Viajeros entr evol mensu TF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7DE-4CD6-B0E4-294C41E1DEDD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'!$I$75:$I$87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7DE-4CD6-B0E4-294C41E1DEDD}"/>
            </c:ext>
          </c:extLst>
        </c:ser>
        <c:ser>
          <c:idx val="1"/>
          <c:order val="3"/>
          <c:tx>
            <c:strRef>
              <c:f>'Viajeros entr evol mensu TF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7DE-4CD6-B0E4-294C41E1DED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7DE-4CD6-B0E4-294C41E1DEDD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'!$K$75:$K$87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7DE-4CD6-B0E4-294C41E1D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7DE-4CD6-B0E4-294C41E1DED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7DE-4CD6-B0E4-294C41E1DED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7DE-4CD6-B0E4-294C41E1DED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7DE-4CD6-B0E4-294C41E1DED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7DE-4CD6-B0E4-294C41E1DED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7DE-4CD6-B0E4-294C41E1DED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7DE-4CD6-B0E4-294C41E1DED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7DE-4CD6-B0E4-294C41E1DED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7DE-4CD6-B0E4-294C41E1DED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7DE-4CD6-B0E4-294C41E1DED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7DE-4CD6-B0E4-294C41E1DED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7DE-4CD6-B0E4-294C41E1DED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7DE-4CD6-B0E4-294C41E1DED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7DE-4CD6-B0E4-294C41E1DED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7DE-4CD6-B0E4-294C41E1DEDD}"/>
              </c:ext>
            </c:extLst>
          </c:dPt>
          <c:cat>
            <c:strRef>
              <c:f>'Viajeros entr evol mensu TF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'!$L$75:$L$87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7DE-4CD6-B0E4-294C41E1D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446751207729469"/>
          <c:y val="0.11476520521627519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ED4-4F15-A15F-BD1D29853596}"/>
              </c:ext>
            </c:extLst>
          </c:dPt>
          <c:val>
            <c:numRef>
              <c:f>'Viajeros entr evol mensu TF '!$G$97:$G$109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D4-4F15-A15F-BD1D29853596}"/>
            </c:ext>
          </c:extLst>
        </c:ser>
        <c:ser>
          <c:idx val="0"/>
          <c:order val="2"/>
          <c:tx>
            <c:strRef>
              <c:f>'Viajeros entr evol mensu TF 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ED4-4F15-A15F-BD1D29853596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'!$I$97:$I$109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D4-4F15-A15F-BD1D29853596}"/>
            </c:ext>
          </c:extLst>
        </c:ser>
        <c:ser>
          <c:idx val="1"/>
          <c:order val="3"/>
          <c:tx>
            <c:strRef>
              <c:f>'Viajeros entr evol mensu TF 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ED4-4F15-A15F-BD1D2985359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ED4-4F15-A15F-BD1D29853596}"/>
              </c:ext>
            </c:extLst>
          </c:dPt>
          <c:cat>
            <c:strRef>
              <c:f>'Viajeros entr evol mensu TF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'!$K$97:$K$109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ED4-4F15-A15F-BD1D29853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ED4-4F15-A15F-BD1D2985359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ED4-4F15-A15F-BD1D2985359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ED4-4F15-A15F-BD1D2985359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ED4-4F15-A15F-BD1D2985359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ED4-4F15-A15F-BD1D2985359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ED4-4F15-A15F-BD1D2985359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ED4-4F15-A15F-BD1D2985359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ED4-4F15-A15F-BD1D2985359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ED4-4F15-A15F-BD1D2985359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ED4-4F15-A15F-BD1D2985359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ED4-4F15-A15F-BD1D2985359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ED4-4F15-A15F-BD1D2985359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ED4-4F15-A15F-BD1D2985359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ED4-4F15-A15F-BD1D2985359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ED4-4F15-A15F-BD1D29853596}"/>
              </c:ext>
            </c:extLst>
          </c:dPt>
          <c:cat>
            <c:strRef>
              <c:f>'Viajeros entr evol mensu TF 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'!$L$97:$L$109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ED4-4F15-A15F-BD1D29853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C1-4C08-AE1C-3C00264D0EEE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15841</c:v>
                </c:pt>
                <c:pt idx="1">
                  <c:v>24407</c:v>
                </c:pt>
                <c:pt idx="2">
                  <c:v>20474</c:v>
                </c:pt>
                <c:pt idx="3">
                  <c:v>17811</c:v>
                </c:pt>
                <c:pt idx="4">
                  <c:v>22267</c:v>
                </c:pt>
                <c:pt idx="5">
                  <c:v>16055</c:v>
                </c:pt>
                <c:pt idx="6">
                  <c:v>16852</c:v>
                </c:pt>
                <c:pt idx="7">
                  <c:v>25050</c:v>
                </c:pt>
                <c:pt idx="8">
                  <c:v>17100</c:v>
                </c:pt>
                <c:pt idx="9">
                  <c:v>24595</c:v>
                </c:pt>
                <c:pt idx="10">
                  <c:v>15829</c:v>
                </c:pt>
                <c:pt idx="11">
                  <c:v>15575</c:v>
                </c:pt>
                <c:pt idx="12">
                  <c:v>231856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C1-4C08-AE1C-3C00264D0EEE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FC1-4C08-AE1C-3C00264D0EE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14788</c:v>
                </c:pt>
                <c:pt idx="1">
                  <c:v>15773</c:v>
                </c:pt>
                <c:pt idx="2">
                  <c:v>15653</c:v>
                </c:pt>
                <c:pt idx="3">
                  <c:v>15445</c:v>
                </c:pt>
                <c:pt idx="4">
                  <c:v>16341</c:v>
                </c:pt>
                <c:pt idx="5">
                  <c:v>16193</c:v>
                </c:pt>
                <c:pt idx="6">
                  <c:v>17502</c:v>
                </c:pt>
                <c:pt idx="7">
                  <c:v>16404</c:v>
                </c:pt>
                <c:pt idx="8">
                  <c:v>13666</c:v>
                </c:pt>
                <c:pt idx="9">
                  <c:v>16756</c:v>
                </c:pt>
                <c:pt idx="10">
                  <c:v>15073</c:v>
                </c:pt>
                <c:pt idx="11">
                  <c:v>15082</c:v>
                </c:pt>
                <c:pt idx="12">
                  <c:v>188676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FC1-4C08-AE1C-3C00264D0EEE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FC1-4C08-AE1C-3C00264D0EE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FC1-4C08-AE1C-3C00264D0EE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15932</c:v>
                </c:pt>
                <c:pt idx="1">
                  <c:v>16379</c:v>
                </c:pt>
                <c:pt idx="2">
                  <c:v>17122</c:v>
                </c:pt>
                <c:pt idx="3">
                  <c:v>15554</c:v>
                </c:pt>
                <c:pt idx="4">
                  <c:v>14916</c:v>
                </c:pt>
                <c:pt idx="5">
                  <c:v>14066</c:v>
                </c:pt>
                <c:pt idx="6">
                  <c:v>17086</c:v>
                </c:pt>
                <c:pt idx="7">
                  <c:v>18786</c:v>
                </c:pt>
                <c:pt idx="12">
                  <c:v>129841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FC1-4C08-AE1C-3C00264D0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FC1-4C08-AE1C-3C00264D0EE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9896</c:v>
                      </c:pt>
                      <c:pt idx="1">
                        <c:v>10397</c:v>
                      </c:pt>
                      <c:pt idx="2">
                        <c:v>10842</c:v>
                      </c:pt>
                      <c:pt idx="3">
                        <c:v>13123</c:v>
                      </c:pt>
                      <c:pt idx="4">
                        <c:v>12688</c:v>
                      </c:pt>
                      <c:pt idx="5">
                        <c:v>10420</c:v>
                      </c:pt>
                      <c:pt idx="6">
                        <c:v>24503</c:v>
                      </c:pt>
                      <c:pt idx="7">
                        <c:v>14928</c:v>
                      </c:pt>
                      <c:pt idx="8">
                        <c:v>10763</c:v>
                      </c:pt>
                      <c:pt idx="9">
                        <c:v>14777</c:v>
                      </c:pt>
                      <c:pt idx="10">
                        <c:v>14622</c:v>
                      </c:pt>
                      <c:pt idx="11">
                        <c:v>14121</c:v>
                      </c:pt>
                      <c:pt idx="12">
                        <c:v>161080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FC1-4C08-AE1C-3C00264D0EE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FC1-4C08-AE1C-3C00264D0EE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FC1-4C08-AE1C-3C00264D0EE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FC1-4C08-AE1C-3C00264D0EE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FC1-4C08-AE1C-3C00264D0EE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FC1-4C08-AE1C-3C00264D0EE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FC1-4C08-AE1C-3C00264D0EE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FC1-4C08-AE1C-3C00264D0EE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FC1-4C08-AE1C-3C00264D0EE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FC1-4C08-AE1C-3C00264D0EE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FC1-4C08-AE1C-3C00264D0EE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FC1-4C08-AE1C-3C00264D0EE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FC1-4C08-AE1C-3C00264D0EE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FC1-4C08-AE1C-3C00264D0EEE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7.7360021639166998E-2</c:v>
                </c:pt>
                <c:pt idx="1">
                  <c:v>3.8420084955303357E-2</c:v>
                </c:pt>
                <c:pt idx="2">
                  <c:v>9.3847824698140903E-2</c:v>
                </c:pt>
                <c:pt idx="3">
                  <c:v>7.0573000971188016E-3</c:v>
                </c:pt>
                <c:pt idx="4">
                  <c:v>-8.7203965485588397E-2</c:v>
                </c:pt>
                <c:pt idx="5">
                  <c:v>-0.13135305378867412</c:v>
                </c:pt>
                <c:pt idx="6">
                  <c:v>-2.3768712147183124E-2</c:v>
                </c:pt>
                <c:pt idx="7">
                  <c:v>0.14520848573518652</c:v>
                </c:pt>
                <c:pt idx="12">
                  <c:v>1.3598857133935383E-2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FC1-4C08-AE1C-3C00264D0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87-4F50-8B58-FEDCDA1D9E1A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12086</c:v>
                </c:pt>
                <c:pt idx="1">
                  <c:v>20778</c:v>
                </c:pt>
                <c:pt idx="2">
                  <c:v>16717</c:v>
                </c:pt>
                <c:pt idx="3">
                  <c:v>15251</c:v>
                </c:pt>
                <c:pt idx="4">
                  <c:v>19282</c:v>
                </c:pt>
                <c:pt idx="5">
                  <c:v>12747</c:v>
                </c:pt>
                <c:pt idx="6">
                  <c:v>13444</c:v>
                </c:pt>
                <c:pt idx="7">
                  <c:v>21855</c:v>
                </c:pt>
                <c:pt idx="8">
                  <c:v>14091</c:v>
                </c:pt>
                <c:pt idx="9">
                  <c:v>21060</c:v>
                </c:pt>
                <c:pt idx="10">
                  <c:v>12134</c:v>
                </c:pt>
                <c:pt idx="11">
                  <c:v>12150</c:v>
                </c:pt>
                <c:pt idx="12">
                  <c:v>191595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87-4F50-8B58-FEDCDA1D9E1A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87-4F50-8B58-FEDCDA1D9E1A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11355</c:v>
                </c:pt>
                <c:pt idx="1">
                  <c:v>12705</c:v>
                </c:pt>
                <c:pt idx="2">
                  <c:v>12400</c:v>
                </c:pt>
                <c:pt idx="3">
                  <c:v>11996</c:v>
                </c:pt>
                <c:pt idx="4">
                  <c:v>13628</c:v>
                </c:pt>
                <c:pt idx="5">
                  <c:v>13316</c:v>
                </c:pt>
                <c:pt idx="6">
                  <c:v>14555</c:v>
                </c:pt>
                <c:pt idx="7">
                  <c:v>12946</c:v>
                </c:pt>
                <c:pt idx="8">
                  <c:v>10779</c:v>
                </c:pt>
                <c:pt idx="9">
                  <c:v>13418</c:v>
                </c:pt>
                <c:pt idx="10">
                  <c:v>12144</c:v>
                </c:pt>
                <c:pt idx="11">
                  <c:v>12233</c:v>
                </c:pt>
                <c:pt idx="12">
                  <c:v>151475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87-4F50-8B58-FEDCDA1D9E1A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87-4F50-8B58-FEDCDA1D9E1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B87-4F50-8B58-FEDCDA1D9E1A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13273</c:v>
                </c:pt>
                <c:pt idx="1">
                  <c:v>13088</c:v>
                </c:pt>
                <c:pt idx="2">
                  <c:v>13557</c:v>
                </c:pt>
                <c:pt idx="3">
                  <c:v>12834</c:v>
                </c:pt>
                <c:pt idx="4">
                  <c:v>12578</c:v>
                </c:pt>
                <c:pt idx="5">
                  <c:v>11902</c:v>
                </c:pt>
                <c:pt idx="6">
                  <c:v>14318</c:v>
                </c:pt>
                <c:pt idx="7">
                  <c:v>15739</c:v>
                </c:pt>
                <c:pt idx="12">
                  <c:v>107289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B87-4F50-8B58-FEDCDA1D9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B87-4F50-8B58-FEDCDA1D9E1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7546</c:v>
                      </c:pt>
                      <c:pt idx="1">
                        <c:v>9937</c:v>
                      </c:pt>
                      <c:pt idx="2">
                        <c:v>10258</c:v>
                      </c:pt>
                      <c:pt idx="3">
                        <c:v>12235</c:v>
                      </c:pt>
                      <c:pt idx="4">
                        <c:v>12175</c:v>
                      </c:pt>
                      <c:pt idx="5">
                        <c:v>10004</c:v>
                      </c:pt>
                      <c:pt idx="6">
                        <c:v>23736</c:v>
                      </c:pt>
                      <c:pt idx="7">
                        <c:v>14117</c:v>
                      </c:pt>
                      <c:pt idx="8">
                        <c:v>10282</c:v>
                      </c:pt>
                      <c:pt idx="9">
                        <c:v>13795</c:v>
                      </c:pt>
                      <c:pt idx="10">
                        <c:v>14034</c:v>
                      </c:pt>
                      <c:pt idx="11">
                        <c:v>13354</c:v>
                      </c:pt>
                      <c:pt idx="12">
                        <c:v>151473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B87-4F50-8B58-FEDCDA1D9E1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B87-4F50-8B58-FEDCDA1D9E1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B87-4F50-8B58-FEDCDA1D9E1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B87-4F50-8B58-FEDCDA1D9E1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B87-4F50-8B58-FEDCDA1D9E1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B87-4F50-8B58-FEDCDA1D9E1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B87-4F50-8B58-FEDCDA1D9E1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B87-4F50-8B58-FEDCDA1D9E1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B87-4F50-8B58-FEDCDA1D9E1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B87-4F50-8B58-FEDCDA1D9E1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B87-4F50-8B58-FEDCDA1D9E1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B87-4F50-8B58-FEDCDA1D9E1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B87-4F50-8B58-FEDCDA1D9E1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B87-4F50-8B58-FEDCDA1D9E1A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0.16891237340378695</c:v>
                </c:pt>
                <c:pt idx="1">
                  <c:v>3.0145611963793728E-2</c:v>
                </c:pt>
                <c:pt idx="2">
                  <c:v>9.3306451612903185E-2</c:v>
                </c:pt>
                <c:pt idx="3">
                  <c:v>6.9856618872957688E-2</c:v>
                </c:pt>
                <c:pt idx="4">
                  <c:v>-7.704725565013204E-2</c:v>
                </c:pt>
                <c:pt idx="5">
                  <c:v>-0.10618804445779517</c:v>
                </c:pt>
                <c:pt idx="6">
                  <c:v>-1.6283064239093092E-2</c:v>
                </c:pt>
                <c:pt idx="7">
                  <c:v>0.21574231422833301</c:v>
                </c:pt>
                <c:pt idx="12">
                  <c:v>4.2642928640149291E-2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B87-4F50-8B58-FEDCDA1D9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188676</c:v>
                </c:pt>
                <c:pt idx="1">
                  <c:v>231856</c:v>
                </c:pt>
                <c:pt idx="2">
                  <c:v>173648</c:v>
                </c:pt>
                <c:pt idx="3">
                  <c:v>161080</c:v>
                </c:pt>
                <c:pt idx="4">
                  <c:v>70304</c:v>
                </c:pt>
                <c:pt idx="5">
                  <c:v>55313</c:v>
                </c:pt>
                <c:pt idx="6">
                  <c:v>137126</c:v>
                </c:pt>
                <c:pt idx="7">
                  <c:v>136881</c:v>
                </c:pt>
                <c:pt idx="8">
                  <c:v>138498</c:v>
                </c:pt>
                <c:pt idx="9">
                  <c:v>135793</c:v>
                </c:pt>
                <c:pt idx="10">
                  <c:v>139299</c:v>
                </c:pt>
                <c:pt idx="11">
                  <c:v>132148</c:v>
                </c:pt>
                <c:pt idx="12">
                  <c:v>132139</c:v>
                </c:pt>
                <c:pt idx="13">
                  <c:v>124699</c:v>
                </c:pt>
                <c:pt idx="14">
                  <c:v>116663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00-4B6E-8536-D165B25F3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-0.1862362845904354</c:v>
                </c:pt>
                <c:pt idx="1">
                  <c:v>0.33520685524739702</c:v>
                </c:pt>
                <c:pt idx="2">
                  <c:v>7.8023342438539922E-2</c:v>
                </c:pt>
                <c:pt idx="3">
                  <c:v>1.2911925352753757</c:v>
                </c:pt>
                <c:pt idx="4">
                  <c:v>0.27102127890369343</c:v>
                </c:pt>
                <c:pt idx="5">
                  <c:v>-0.59662646033574962</c:v>
                </c:pt>
                <c:pt idx="6">
                  <c:v>1.7898758775871659E-3</c:v>
                </c:pt>
                <c:pt idx="7">
                  <c:v>-1.1675258848503178E-2</c:v>
                </c:pt>
                <c:pt idx="8">
                  <c:v>1.9920025332675451E-2</c:v>
                </c:pt>
                <c:pt idx="9">
                  <c:v>-2.5168881327216952E-2</c:v>
                </c:pt>
                <c:pt idx="10">
                  <c:v>5.4113569634046677E-2</c:v>
                </c:pt>
                <c:pt idx="11">
                  <c:v>6.8110096186568825E-5</c:v>
                </c:pt>
                <c:pt idx="12">
                  <c:v>5.9663670117643175E-2</c:v>
                </c:pt>
                <c:pt idx="13">
                  <c:v>6.8882164868038664E-2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00-4B6E-8536-D165B25F3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151475</c:v>
                </c:pt>
                <c:pt idx="1">
                  <c:v>191595</c:v>
                </c:pt>
                <c:pt idx="2">
                  <c:v>164769</c:v>
                </c:pt>
                <c:pt idx="3">
                  <c:v>151473</c:v>
                </c:pt>
                <c:pt idx="4">
                  <c:v>62020</c:v>
                </c:pt>
                <c:pt idx="5">
                  <c:v>54073</c:v>
                </c:pt>
                <c:pt idx="6">
                  <c:v>135352</c:v>
                </c:pt>
                <c:pt idx="7">
                  <c:v>134783</c:v>
                </c:pt>
                <c:pt idx="8">
                  <c:v>135680</c:v>
                </c:pt>
                <c:pt idx="9">
                  <c:v>133332</c:v>
                </c:pt>
                <c:pt idx="10">
                  <c:v>137687</c:v>
                </c:pt>
                <c:pt idx="11">
                  <c:v>130010</c:v>
                </c:pt>
                <c:pt idx="12">
                  <c:v>130442</c:v>
                </c:pt>
                <c:pt idx="13">
                  <c:v>123197</c:v>
                </c:pt>
                <c:pt idx="14">
                  <c:v>115291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46-434A-AA7E-38BC81423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-0.20940003653540018</c:v>
                </c:pt>
                <c:pt idx="1">
                  <c:v>0.16280975183438628</c:v>
                </c:pt>
                <c:pt idx="2">
                  <c:v>8.7778019845121014E-2</c:v>
                </c:pt>
                <c:pt idx="3">
                  <c:v>1.4423250564334085</c:v>
                </c:pt>
                <c:pt idx="4">
                  <c:v>0.14696798772030406</c:v>
                </c:pt>
                <c:pt idx="5">
                  <c:v>-0.60050091612979495</c:v>
                </c:pt>
                <c:pt idx="6">
                  <c:v>4.2216006469659728E-3</c:v>
                </c:pt>
                <c:pt idx="7">
                  <c:v>-6.611143867924496E-3</c:v>
                </c:pt>
                <c:pt idx="8">
                  <c:v>1.7610176101761077E-2</c:v>
                </c:pt>
                <c:pt idx="9">
                  <c:v>-3.1629710865949567E-2</c:v>
                </c:pt>
                <c:pt idx="10">
                  <c:v>5.9049303899699979E-2</c:v>
                </c:pt>
                <c:pt idx="11">
                  <c:v>-3.3118167461400061E-3</c:v>
                </c:pt>
                <c:pt idx="12">
                  <c:v>5.8808250200897749E-2</c:v>
                </c:pt>
                <c:pt idx="13">
                  <c:v>6.8574303284731686E-2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46-434A-AA7E-38BC81423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51-40E0-B8DE-F25B383BFDF4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851-40E0-B8DE-F25B383BFDF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851-40E0-B8DE-F25B383BFD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851-40E0-B8DE-F25B383BFDF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851-40E0-B8DE-F25B383BFDF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851-40E0-B8DE-F25B383BFDF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851-40E0-B8DE-F25B383BFDF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851-40E0-B8DE-F25B383BFDF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188676</c:v>
                </c:pt>
                <c:pt idx="1">
                  <c:v>42953</c:v>
                </c:pt>
                <c:pt idx="2">
                  <c:v>145723</c:v>
                </c:pt>
                <c:pt idx="3">
                  <c:v>73188</c:v>
                </c:pt>
                <c:pt idx="4">
                  <c:v>10632</c:v>
                </c:pt>
                <c:pt idx="5">
                  <c:v>9824</c:v>
                </c:pt>
                <c:pt idx="6">
                  <c:v>5695</c:v>
                </c:pt>
                <c:pt idx="7">
                  <c:v>3080</c:v>
                </c:pt>
                <c:pt idx="8">
                  <c:v>2152</c:v>
                </c:pt>
                <c:pt idx="9">
                  <c:v>3206</c:v>
                </c:pt>
                <c:pt idx="10">
                  <c:v>37946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851-40E0-B8DE-F25B383BFDF4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-0.1862362845904354</c:v>
                </c:pt>
                <c:pt idx="1">
                  <c:v>-0.29943567327766174</c:v>
                </c:pt>
                <c:pt idx="2">
                  <c:v>-0.14554015386058727</c:v>
                </c:pt>
                <c:pt idx="3">
                  <c:v>-7.3728188744159873E-4</c:v>
                </c:pt>
                <c:pt idx="4">
                  <c:v>-9.2256080514397931E-3</c:v>
                </c:pt>
                <c:pt idx="5">
                  <c:v>-0.48627307430842437</c:v>
                </c:pt>
                <c:pt idx="6">
                  <c:v>-0.1176014874496436</c:v>
                </c:pt>
                <c:pt idx="7">
                  <c:v>-0.26996918701114003</c:v>
                </c:pt>
                <c:pt idx="8">
                  <c:v>-0.32454488386691771</c:v>
                </c:pt>
                <c:pt idx="9">
                  <c:v>2.2647527910685916E-2</c:v>
                </c:pt>
                <c:pt idx="10">
                  <c:v>-0.2479089864034566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851-40E0-B8DE-F25B383BFDF4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851-40E0-B8DE-F25B383BFDF4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851-40E0-B8DE-F25B383BFDF4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851-40E0-B8DE-F25B383BFDF4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851-40E0-B8DE-F25B383BFDF4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851-40E0-B8DE-F25B383BFDF4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851-40E0-B8DE-F25B383BFDF4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851-40E0-B8DE-F25B383BFDF4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0.22765481566282941</c:v>
                </c:pt>
                <c:pt idx="2">
                  <c:v>0.77234518433717059</c:v>
                </c:pt>
                <c:pt idx="3">
                  <c:v>0.38790307193283724</c:v>
                </c:pt>
                <c:pt idx="4">
                  <c:v>5.6350569229790752E-2</c:v>
                </c:pt>
                <c:pt idx="5">
                  <c:v>5.2068095571243825E-2</c:v>
                </c:pt>
                <c:pt idx="6">
                  <c:v>3.0184019165129639E-2</c:v>
                </c:pt>
                <c:pt idx="7">
                  <c:v>1.6324280777629374E-2</c:v>
                </c:pt>
                <c:pt idx="8">
                  <c:v>1.140579617969429E-2</c:v>
                </c:pt>
                <c:pt idx="9">
                  <c:v>1.699209226398694E-2</c:v>
                </c:pt>
                <c:pt idx="10">
                  <c:v>0.20111725921685852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851-40E0-B8DE-F25B383BF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11-41F5-A110-12F0BA718D6F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411-41F5-A110-12F0BA718D6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11-41F5-A110-12F0BA718D6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11-41F5-A110-12F0BA718D6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11-41F5-A110-12F0BA718D6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11-41F5-A110-12F0BA718D6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11-41F5-A110-12F0BA718D6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11-41F5-A110-12F0BA718D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16404</c:v>
                </c:pt>
                <c:pt idx="1">
                  <c:v>4787</c:v>
                </c:pt>
                <c:pt idx="2">
                  <c:v>1156</c:v>
                </c:pt>
                <c:pt idx="3">
                  <c:v>3631</c:v>
                </c:pt>
                <c:pt idx="4">
                  <c:v>11617</c:v>
                </c:pt>
                <c:pt idx="5">
                  <c:v>6910</c:v>
                </c:pt>
                <c:pt idx="6">
                  <c:v>549</c:v>
                </c:pt>
                <c:pt idx="7">
                  <c:v>1168</c:v>
                </c:pt>
                <c:pt idx="8">
                  <c:v>370</c:v>
                </c:pt>
                <c:pt idx="9">
                  <c:v>156</c:v>
                </c:pt>
                <c:pt idx="10">
                  <c:v>6</c:v>
                </c:pt>
                <c:pt idx="11">
                  <c:v>38</c:v>
                </c:pt>
                <c:pt idx="12">
                  <c:v>2420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411-41F5-A110-12F0BA718D6F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-0.34514970059880234</c:v>
                </c:pt>
                <c:pt idx="1">
                  <c:v>-0.45817770232031696</c:v>
                </c:pt>
                <c:pt idx="2">
                  <c:v>-0.80794151852467189</c:v>
                </c:pt>
                <c:pt idx="3">
                  <c:v>0.28941761363636354</c:v>
                </c:pt>
                <c:pt idx="4">
                  <c:v>-0.28356460067838418</c:v>
                </c:pt>
                <c:pt idx="5">
                  <c:v>-0.18147358445865913</c:v>
                </c:pt>
                <c:pt idx="6">
                  <c:v>0.34558823529411775</c:v>
                </c:pt>
                <c:pt idx="7">
                  <c:v>-0.38298996302165877</c:v>
                </c:pt>
                <c:pt idx="8">
                  <c:v>-0.3718166383701188</c:v>
                </c:pt>
                <c:pt idx="9">
                  <c:v>-0.62227602905569013</c:v>
                </c:pt>
                <c:pt idx="10">
                  <c:v>0</c:v>
                </c:pt>
                <c:pt idx="11">
                  <c:v>0</c:v>
                </c:pt>
                <c:pt idx="12">
                  <c:v>-0.45861297539149892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411-41F5-A110-12F0BA718D6F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411-41F5-A110-12F0BA718D6F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411-41F5-A110-12F0BA718D6F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411-41F5-A110-12F0BA718D6F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411-41F5-A110-12F0BA718D6F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411-41F5-A110-12F0BA718D6F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411-41F5-A110-12F0BA718D6F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411-41F5-A110-12F0BA718D6F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0.29181906851987321</c:v>
                </c:pt>
                <c:pt idx="2">
                  <c:v>7.0470616922701776E-2</c:v>
                </c:pt>
                <c:pt idx="3">
                  <c:v>0.22134845159717143</c:v>
                </c:pt>
                <c:pt idx="4">
                  <c:v>0.70818093148012684</c:v>
                </c:pt>
                <c:pt idx="5">
                  <c:v>0.42123872226286274</c:v>
                </c:pt>
                <c:pt idx="6">
                  <c:v>3.3467446964155087E-2</c:v>
                </c:pt>
                <c:pt idx="7">
                  <c:v>7.1202145818093143E-2</c:v>
                </c:pt>
                <c:pt idx="8">
                  <c:v>2.255547427456718E-2</c:v>
                </c:pt>
                <c:pt idx="9">
                  <c:v>9.5098756400877841E-3</c:v>
                </c:pt>
                <c:pt idx="10">
                  <c:v>3.65764447695684E-4</c:v>
                </c:pt>
                <c:pt idx="11">
                  <c:v>2.3165081687393321E-3</c:v>
                </c:pt>
                <c:pt idx="12">
                  <c:v>0.14752499390392587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411-41F5-A110-12F0BA718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A2F-4177-8AB9-FF70B97B6FF1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A2F-4177-8AB9-FF70B97B6FF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A2F-4177-8AB9-FF70B97B6FF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A2F-4177-8AB9-FF70B97B6FF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2F-4177-8AB9-FF70B97B6FF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A2F-4177-8AB9-FF70B97B6F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A2F-4177-8AB9-FF70B97B6F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A2F-4177-8AB9-FF70B97B6FF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129841</c:v>
                </c:pt>
                <c:pt idx="1">
                  <c:v>34146</c:v>
                </c:pt>
                <c:pt idx="2">
                  <c:v>95695</c:v>
                </c:pt>
                <c:pt idx="3">
                  <c:v>52344</c:v>
                </c:pt>
                <c:pt idx="4">
                  <c:v>5839</c:v>
                </c:pt>
                <c:pt idx="5">
                  <c:v>6085</c:v>
                </c:pt>
                <c:pt idx="6">
                  <c:v>3762</c:v>
                </c:pt>
                <c:pt idx="7">
                  <c:v>1655</c:v>
                </c:pt>
                <c:pt idx="8">
                  <c:v>969</c:v>
                </c:pt>
                <c:pt idx="9">
                  <c:v>1770</c:v>
                </c:pt>
                <c:pt idx="10">
                  <c:v>23271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A2F-4177-8AB9-FF70B97B6FF1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1.3598857133935383E-2</c:v>
                </c:pt>
                <c:pt idx="1">
                  <c:v>0.12440727081138037</c:v>
                </c:pt>
                <c:pt idx="2">
                  <c:v>-2.0832693822840254E-2</c:v>
                </c:pt>
                <c:pt idx="3">
                  <c:v>3.2609338935905674E-2</c:v>
                </c:pt>
                <c:pt idx="4">
                  <c:v>-0.12471893269374912</c:v>
                </c:pt>
                <c:pt idx="5">
                  <c:v>-0.12959519382062656</c:v>
                </c:pt>
                <c:pt idx="6">
                  <c:v>6.9661643446118804E-2</c:v>
                </c:pt>
                <c:pt idx="7">
                  <c:v>-0.13123359580052496</c:v>
                </c:pt>
                <c:pt idx="8">
                  <c:v>-0.37403100775193798</c:v>
                </c:pt>
                <c:pt idx="9">
                  <c:v>-7.1840587309910831E-2</c:v>
                </c:pt>
                <c:pt idx="10">
                  <c:v>-5.0202032570099142E-2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A2F-4177-8AB9-FF70B97B6FF1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A2F-4177-8AB9-FF70B97B6FF1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A2F-4177-8AB9-FF70B97B6FF1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A2F-4177-8AB9-FF70B97B6FF1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A2F-4177-8AB9-FF70B97B6FF1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A2F-4177-8AB9-FF70B97B6FF1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A2F-4177-8AB9-FF70B97B6FF1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A2F-4177-8AB9-FF70B97B6FF1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0.26298318712887303</c:v>
                </c:pt>
                <c:pt idx="2">
                  <c:v>0.73701681287112697</c:v>
                </c:pt>
                <c:pt idx="3">
                  <c:v>0.40313922412797193</c:v>
                </c:pt>
                <c:pt idx="4">
                  <c:v>4.4970386857772202E-2</c:v>
                </c:pt>
                <c:pt idx="5">
                  <c:v>4.6865011822151706E-2</c:v>
                </c:pt>
                <c:pt idx="6">
                  <c:v>2.8973898845511048E-2</c:v>
                </c:pt>
                <c:pt idx="7">
                  <c:v>1.2746359008325568E-2</c:v>
                </c:pt>
                <c:pt idx="8">
                  <c:v>7.4629739450558759E-3</c:v>
                </c:pt>
                <c:pt idx="9">
                  <c:v>1.3632057670535502E-2</c:v>
                </c:pt>
                <c:pt idx="10">
                  <c:v>0.1792269005938032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A2F-4177-8AB9-FF70B97B6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2F-44C6-90E3-FFA302A28A6A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2F-44C6-90E3-FFA302A28A6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2F-44C6-90E3-FFA302A28A6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D2F-44C6-90E3-FFA302A28A6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2F-44C6-90E3-FFA302A28A6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2F-44C6-90E3-FFA302A28A6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2F-44C6-90E3-FFA302A28A6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2F-44C6-90E3-FFA302A28A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107289</c:v>
                </c:pt>
                <c:pt idx="1">
                  <c:v>32701</c:v>
                </c:pt>
                <c:pt idx="2">
                  <c:v>74588</c:v>
                </c:pt>
                <c:pt idx="3">
                  <c:v>35357</c:v>
                </c:pt>
                <c:pt idx="4">
                  <c:v>5762</c:v>
                </c:pt>
                <c:pt idx="5">
                  <c:v>6053</c:v>
                </c:pt>
                <c:pt idx="6">
                  <c:v>2025</c:v>
                </c:pt>
                <c:pt idx="7">
                  <c:v>1655</c:v>
                </c:pt>
                <c:pt idx="8">
                  <c:v>510</c:v>
                </c:pt>
                <c:pt idx="9">
                  <c:v>687</c:v>
                </c:pt>
                <c:pt idx="10">
                  <c:v>22539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2F-44C6-90E3-FFA302A28A6A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4.2642928640149291E-2</c:v>
                </c:pt>
                <c:pt idx="1">
                  <c:v>0.12281966762807306</c:v>
                </c:pt>
                <c:pt idx="2">
                  <c:v>1.0992585765211338E-2</c:v>
                </c:pt>
                <c:pt idx="3">
                  <c:v>0.10535530059086495</c:v>
                </c:pt>
                <c:pt idx="4">
                  <c:v>-0.12070807263848615</c:v>
                </c:pt>
                <c:pt idx="5">
                  <c:v>-0.13019111941370887</c:v>
                </c:pt>
                <c:pt idx="6">
                  <c:v>0.16916859122401839</c:v>
                </c:pt>
                <c:pt idx="7">
                  <c:v>-0.13123359580052496</c:v>
                </c:pt>
                <c:pt idx="8">
                  <c:v>-0.38480096501809413</c:v>
                </c:pt>
                <c:pt idx="9">
                  <c:v>0.29867674858223059</c:v>
                </c:pt>
                <c:pt idx="10">
                  <c:v>-3.1954645019971695E-2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D2F-44C6-90E3-FFA302A28A6A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D2F-44C6-90E3-FFA302A28A6A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D2F-44C6-90E3-FFA302A28A6A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D2F-44C6-90E3-FFA302A28A6A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D2F-44C6-90E3-FFA302A28A6A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D2F-44C6-90E3-FFA302A28A6A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D2F-44C6-90E3-FFA302A28A6A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7D2F-44C6-90E3-FFA302A28A6A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0.30479359486993074</c:v>
                </c:pt>
                <c:pt idx="2">
                  <c:v>0.69520640513006926</c:v>
                </c:pt>
                <c:pt idx="3">
                  <c:v>0.32954916161023029</c:v>
                </c:pt>
                <c:pt idx="4">
                  <c:v>5.3705412484038435E-2</c:v>
                </c:pt>
                <c:pt idx="5">
                  <c:v>5.6417712906262525E-2</c:v>
                </c:pt>
                <c:pt idx="6">
                  <c:v>1.887425551547689E-2</c:v>
                </c:pt>
                <c:pt idx="7">
                  <c:v>1.5425626112649013E-2</c:v>
                </c:pt>
                <c:pt idx="8">
                  <c:v>4.7535162038978831E-3</c:v>
                </c:pt>
                <c:pt idx="9">
                  <c:v>6.4032659452506781E-3</c:v>
                </c:pt>
                <c:pt idx="10">
                  <c:v>0.21007745435226352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D2F-44C6-90E3-FFA302A28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BEA-4E79-9DB7-BD3CED7AEC12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BEA-4E79-9DB7-BD3CED7AEC1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BEA-4E79-9DB7-BD3CED7AEC1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EA-4E79-9DB7-BD3CED7AEC1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BEA-4E79-9DB7-BD3CED7AEC1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BEA-4E79-9DB7-BD3CED7AEC1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BEA-4E79-9DB7-BD3CED7AEC1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BEA-4E79-9DB7-BD3CED7AEC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21690</c:v>
                </c:pt>
                <c:pt idx="1">
                  <c:v>8193</c:v>
                </c:pt>
                <c:pt idx="2">
                  <c:v>13497</c:v>
                </c:pt>
                <c:pt idx="3">
                  <c:v>8755</c:v>
                </c:pt>
                <c:pt idx="4">
                  <c:v>468</c:v>
                </c:pt>
                <c:pt idx="5">
                  <c:v>967</c:v>
                </c:pt>
                <c:pt idx="6">
                  <c:v>661</c:v>
                </c:pt>
                <c:pt idx="7">
                  <c:v>160</c:v>
                </c:pt>
                <c:pt idx="8">
                  <c:v>7</c:v>
                </c:pt>
                <c:pt idx="9">
                  <c:v>14</c:v>
                </c:pt>
                <c:pt idx="10">
                  <c:v>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BEA-4E79-9DB7-BD3CED7AEC12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0.13500784929356358</c:v>
                </c:pt>
                <c:pt idx="1">
                  <c:v>0.5470166163141994</c:v>
                </c:pt>
                <c:pt idx="2">
                  <c:v>-2.2947734182713231E-2</c:v>
                </c:pt>
                <c:pt idx="3">
                  <c:v>9.3828085957021523E-2</c:v>
                </c:pt>
                <c:pt idx="4">
                  <c:v>-0.3408450704225352</c:v>
                </c:pt>
                <c:pt idx="5">
                  <c:v>-0.3043165467625899</c:v>
                </c:pt>
                <c:pt idx="6">
                  <c:v>0.27360308285163781</c:v>
                </c:pt>
                <c:pt idx="7">
                  <c:v>-0.24882629107981225</c:v>
                </c:pt>
                <c:pt idx="8">
                  <c:v>-0.30000000000000004</c:v>
                </c:pt>
                <c:pt idx="9">
                  <c:v>-0.77049180327868849</c:v>
                </c:pt>
                <c:pt idx="10">
                  <c:v>-0.15204678362573099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BEA-4E79-9DB7-BD3CED7AEC12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BEA-4E79-9DB7-BD3CED7AEC1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BEA-4E79-9DB7-BD3CED7AEC12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BEA-4E79-9DB7-BD3CED7AEC12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BEA-4E79-9DB7-BD3CED7AEC12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BEA-4E79-9DB7-BD3CED7AEC12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BEA-4E79-9DB7-BD3CED7AEC12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6BEA-4E79-9DB7-BD3CED7AEC12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0.37773167358229598</c:v>
                </c:pt>
                <c:pt idx="2">
                  <c:v>0.62226832641770402</c:v>
                </c:pt>
                <c:pt idx="3">
                  <c:v>0.40364223144306133</c:v>
                </c:pt>
                <c:pt idx="4">
                  <c:v>2.1576763485477178E-2</c:v>
                </c:pt>
                <c:pt idx="5">
                  <c:v>4.4582757030889812E-2</c:v>
                </c:pt>
                <c:pt idx="6">
                  <c:v>3.0474873213462424E-2</c:v>
                </c:pt>
                <c:pt idx="7">
                  <c:v>7.3766712770862147E-3</c:v>
                </c:pt>
                <c:pt idx="8">
                  <c:v>3.2272936837252189E-4</c:v>
                </c:pt>
                <c:pt idx="9">
                  <c:v>6.4545873674504378E-4</c:v>
                </c:pt>
                <c:pt idx="10">
                  <c:v>0.1136468418626095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BEA-4E79-9DB7-BD3CED7A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18-4A7D-B072-3A5BA1FD234E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018-4A7D-B072-3A5BA1FD234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18-4A7D-B072-3A5BA1FD234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18-4A7D-B072-3A5BA1FD234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18-4A7D-B072-3A5BA1FD234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018-4A7D-B072-3A5BA1FD234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018-4A7D-B072-3A5BA1FD234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018-4A7D-B072-3A5BA1FD234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150821</c:v>
                </c:pt>
                <c:pt idx="1">
                  <c:v>38125</c:v>
                </c:pt>
                <c:pt idx="2">
                  <c:v>17875</c:v>
                </c:pt>
                <c:pt idx="3">
                  <c:v>20250</c:v>
                </c:pt>
                <c:pt idx="4">
                  <c:v>112696</c:v>
                </c:pt>
                <c:pt idx="5">
                  <c:v>61443</c:v>
                </c:pt>
                <c:pt idx="6">
                  <c:v>7031</c:v>
                </c:pt>
                <c:pt idx="7">
                  <c:v>7167</c:v>
                </c:pt>
                <c:pt idx="8">
                  <c:v>4390</c:v>
                </c:pt>
                <c:pt idx="9">
                  <c:v>1965</c:v>
                </c:pt>
                <c:pt idx="10">
                  <c:v>1337</c:v>
                </c:pt>
                <c:pt idx="11">
                  <c:v>2248</c:v>
                </c:pt>
                <c:pt idx="12">
                  <c:v>27115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18-4A7D-B072-3A5BA1FD234E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1.8097745375995622E-2</c:v>
                </c:pt>
                <c:pt idx="1">
                  <c:v>0.1244985842378481</c:v>
                </c:pt>
                <c:pt idx="2">
                  <c:v>0.52296157450796632</c:v>
                </c:pt>
                <c:pt idx="3">
                  <c:v>-8.6479902557856314E-2</c:v>
                </c:pt>
                <c:pt idx="4">
                  <c:v>-1.348086417591654E-2</c:v>
                </c:pt>
                <c:pt idx="5">
                  <c:v>4.5073393091014324E-2</c:v>
                </c:pt>
                <c:pt idx="6">
                  <c:v>-0.11936372745490986</c:v>
                </c:pt>
                <c:pt idx="7">
                  <c:v>-0.12061349693251533</c:v>
                </c:pt>
                <c:pt idx="8">
                  <c:v>4.2507717881738349E-2</c:v>
                </c:pt>
                <c:pt idx="9">
                  <c:v>-0.16311754684838164</c:v>
                </c:pt>
                <c:pt idx="10">
                  <c:v>-0.26091763405196244</c:v>
                </c:pt>
                <c:pt idx="11">
                  <c:v>-5.0675675675675658E-2</c:v>
                </c:pt>
                <c:pt idx="12">
                  <c:v>-5.1027193504357249E-2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018-4A7D-B072-3A5BA1FD234E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018-4A7D-B072-3A5BA1FD234E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18-4A7D-B072-3A5BA1FD234E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018-4A7D-B072-3A5BA1FD234E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018-4A7D-B072-3A5BA1FD234E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018-4A7D-B072-3A5BA1FD234E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018-4A7D-B072-3A5BA1FD234E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018-4A7D-B072-3A5BA1FD234E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0.25278310049661518</c:v>
                </c:pt>
                <c:pt idx="2">
                  <c:v>0.11851797826562614</c:v>
                </c:pt>
                <c:pt idx="3">
                  <c:v>0.13426512223098905</c:v>
                </c:pt>
                <c:pt idx="4">
                  <c:v>0.74721689950338477</c:v>
                </c:pt>
                <c:pt idx="5">
                  <c:v>0.40739021754264992</c:v>
                </c:pt>
                <c:pt idx="6">
                  <c:v>4.6618176513880692E-2</c:v>
                </c:pt>
                <c:pt idx="7">
                  <c:v>4.7519907705160423E-2</c:v>
                </c:pt>
                <c:pt idx="8">
                  <c:v>2.9107352424397132E-2</c:v>
                </c:pt>
                <c:pt idx="9">
                  <c:v>1.302868963871079E-2</c:v>
                </c:pt>
                <c:pt idx="10">
                  <c:v>8.8648132554485122E-3</c:v>
                </c:pt>
                <c:pt idx="11">
                  <c:v>1.4905086161741401E-2</c:v>
                </c:pt>
                <c:pt idx="12">
                  <c:v>0.17978265626139595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018-4A7D-B072-3A5BA1FD2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60-4940-BDDB-A40E9FE1092E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89491</c:v>
                </c:pt>
                <c:pt idx="1">
                  <c:v>145638</c:v>
                </c:pt>
                <c:pt idx="2">
                  <c:v>129096</c:v>
                </c:pt>
                <c:pt idx="3">
                  <c:v>122581</c:v>
                </c:pt>
                <c:pt idx="4">
                  <c:v>124784</c:v>
                </c:pt>
                <c:pt idx="5">
                  <c:v>78527</c:v>
                </c:pt>
                <c:pt idx="6">
                  <c:v>99510</c:v>
                </c:pt>
                <c:pt idx="7">
                  <c:v>168193</c:v>
                </c:pt>
                <c:pt idx="8">
                  <c:v>81749</c:v>
                </c:pt>
                <c:pt idx="9">
                  <c:v>146033</c:v>
                </c:pt>
                <c:pt idx="10">
                  <c:v>89613</c:v>
                </c:pt>
                <c:pt idx="11">
                  <c:v>86200</c:v>
                </c:pt>
                <c:pt idx="12">
                  <c:v>1361415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60-4940-BDDB-A40E9FE1092E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160-4940-BDDB-A40E9FE1092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90625</c:v>
                </c:pt>
                <c:pt idx="1">
                  <c:v>91918</c:v>
                </c:pt>
                <c:pt idx="2">
                  <c:v>94245</c:v>
                </c:pt>
                <c:pt idx="3">
                  <c:v>86514</c:v>
                </c:pt>
                <c:pt idx="4">
                  <c:v>84984</c:v>
                </c:pt>
                <c:pt idx="5">
                  <c:v>92544</c:v>
                </c:pt>
                <c:pt idx="6">
                  <c:v>107220</c:v>
                </c:pt>
                <c:pt idx="7">
                  <c:v>105506</c:v>
                </c:pt>
                <c:pt idx="8">
                  <c:v>78737</c:v>
                </c:pt>
                <c:pt idx="9">
                  <c:v>99062</c:v>
                </c:pt>
                <c:pt idx="10">
                  <c:v>86987</c:v>
                </c:pt>
                <c:pt idx="11">
                  <c:v>85017</c:v>
                </c:pt>
                <c:pt idx="12">
                  <c:v>1103359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60-4940-BDDB-A40E9FE1092E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160-4940-BDDB-A40E9FE1092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160-4940-BDDB-A40E9FE1092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92733</c:v>
                </c:pt>
                <c:pt idx="1">
                  <c:v>95163</c:v>
                </c:pt>
                <c:pt idx="2">
                  <c:v>99833</c:v>
                </c:pt>
                <c:pt idx="3">
                  <c:v>90584</c:v>
                </c:pt>
                <c:pt idx="4">
                  <c:v>79290</c:v>
                </c:pt>
                <c:pt idx="5">
                  <c:v>84556</c:v>
                </c:pt>
                <c:pt idx="6">
                  <c:v>101282</c:v>
                </c:pt>
                <c:pt idx="7">
                  <c:v>115797</c:v>
                </c:pt>
                <c:pt idx="12">
                  <c:v>759238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160-4940-BDDB-A40E9FE10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160-4940-BDDB-A40E9FE1092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70697</c:v>
                      </c:pt>
                      <c:pt idx="1">
                        <c:v>56495</c:v>
                      </c:pt>
                      <c:pt idx="2">
                        <c:v>68397</c:v>
                      </c:pt>
                      <c:pt idx="3">
                        <c:v>76269</c:v>
                      </c:pt>
                      <c:pt idx="4">
                        <c:v>68461</c:v>
                      </c:pt>
                      <c:pt idx="5">
                        <c:v>50889</c:v>
                      </c:pt>
                      <c:pt idx="6">
                        <c:v>137368</c:v>
                      </c:pt>
                      <c:pt idx="7">
                        <c:v>125617</c:v>
                      </c:pt>
                      <c:pt idx="8">
                        <c:v>74490</c:v>
                      </c:pt>
                      <c:pt idx="9">
                        <c:v>96232</c:v>
                      </c:pt>
                      <c:pt idx="10">
                        <c:v>96956</c:v>
                      </c:pt>
                      <c:pt idx="11">
                        <c:v>92826</c:v>
                      </c:pt>
                      <c:pt idx="12">
                        <c:v>1014697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160-4940-BDDB-A40E9FE1092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160-4940-BDDB-A40E9FE1092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160-4940-BDDB-A40E9FE1092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160-4940-BDDB-A40E9FE1092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160-4940-BDDB-A40E9FE1092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160-4940-BDDB-A40E9FE1092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160-4940-BDDB-A40E9FE1092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160-4940-BDDB-A40E9FE1092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160-4940-BDDB-A40E9FE1092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160-4940-BDDB-A40E9FE1092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160-4940-BDDB-A40E9FE1092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160-4940-BDDB-A40E9FE1092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160-4940-BDDB-A40E9FE1092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160-4940-BDDB-A40E9FE1092E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2.3260689655172362E-2</c:v>
                </c:pt>
                <c:pt idx="1">
                  <c:v>3.5303205030570828E-2</c:v>
                </c:pt>
                <c:pt idx="2">
                  <c:v>5.9292270146957371E-2</c:v>
                </c:pt>
                <c:pt idx="3">
                  <c:v>4.7044408997387599E-2</c:v>
                </c:pt>
                <c:pt idx="4">
                  <c:v>-6.7000847218299908E-2</c:v>
                </c:pt>
                <c:pt idx="5">
                  <c:v>-8.6315698478561576E-2</c:v>
                </c:pt>
                <c:pt idx="6">
                  <c:v>-5.538145868308153E-2</c:v>
                </c:pt>
                <c:pt idx="7">
                  <c:v>9.7539476427880967E-2</c:v>
                </c:pt>
                <c:pt idx="12">
                  <c:v>7.5402491652909465E-3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160-4940-BDDB-A40E9FE10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81-404D-A786-A2ED7718C5FF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12040</c:v>
                </c:pt>
                <c:pt idx="1">
                  <c:v>13841</c:v>
                </c:pt>
                <c:pt idx="2">
                  <c:v>8452</c:v>
                </c:pt>
                <c:pt idx="3">
                  <c:v>21455</c:v>
                </c:pt>
                <c:pt idx="4">
                  <c:v>39819</c:v>
                </c:pt>
                <c:pt idx="5">
                  <c:v>29035</c:v>
                </c:pt>
                <c:pt idx="6">
                  <c:v>20634</c:v>
                </c:pt>
                <c:pt idx="7">
                  <c:v>35528</c:v>
                </c:pt>
                <c:pt idx="8">
                  <c:v>26145</c:v>
                </c:pt>
                <c:pt idx="9">
                  <c:v>18094</c:v>
                </c:pt>
                <c:pt idx="10">
                  <c:v>15098</c:v>
                </c:pt>
                <c:pt idx="11">
                  <c:v>16204</c:v>
                </c:pt>
                <c:pt idx="12">
                  <c:v>256345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81-404D-A786-A2ED7718C5FF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481-404D-A786-A2ED7718C5F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9498</c:v>
                </c:pt>
                <c:pt idx="1">
                  <c:v>7813</c:v>
                </c:pt>
                <c:pt idx="2">
                  <c:v>8898</c:v>
                </c:pt>
                <c:pt idx="3">
                  <c:v>7755</c:v>
                </c:pt>
                <c:pt idx="4">
                  <c:v>18059</c:v>
                </c:pt>
                <c:pt idx="5">
                  <c:v>23626</c:v>
                </c:pt>
                <c:pt idx="6">
                  <c:v>30091</c:v>
                </c:pt>
                <c:pt idx="7">
                  <c:v>25693</c:v>
                </c:pt>
                <c:pt idx="8">
                  <c:v>14747</c:v>
                </c:pt>
                <c:pt idx="9">
                  <c:v>13595</c:v>
                </c:pt>
                <c:pt idx="10">
                  <c:v>12105</c:v>
                </c:pt>
                <c:pt idx="11">
                  <c:v>11818</c:v>
                </c:pt>
                <c:pt idx="12">
                  <c:v>183698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81-404D-A786-A2ED7718C5FF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81-404D-A786-A2ED7718C5F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81-404D-A786-A2ED7718C5F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9945</c:v>
                </c:pt>
                <c:pt idx="1">
                  <c:v>10720</c:v>
                </c:pt>
                <c:pt idx="2">
                  <c:v>12420</c:v>
                </c:pt>
                <c:pt idx="3">
                  <c:v>15220</c:v>
                </c:pt>
                <c:pt idx="4">
                  <c:v>15835</c:v>
                </c:pt>
                <c:pt idx="5">
                  <c:v>18199</c:v>
                </c:pt>
                <c:pt idx="6">
                  <c:v>21701</c:v>
                </c:pt>
                <c:pt idx="7">
                  <c:v>34690</c:v>
                </c:pt>
                <c:pt idx="12">
                  <c:v>138730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481-404D-A786-A2ED7718C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481-404D-A786-A2ED7718C5F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10407</c:v>
                      </c:pt>
                      <c:pt idx="1">
                        <c:v>8213</c:v>
                      </c:pt>
                      <c:pt idx="2">
                        <c:v>6623</c:v>
                      </c:pt>
                      <c:pt idx="3">
                        <c:v>10433</c:v>
                      </c:pt>
                      <c:pt idx="4">
                        <c:v>11499</c:v>
                      </c:pt>
                      <c:pt idx="5">
                        <c:v>6475</c:v>
                      </c:pt>
                      <c:pt idx="6">
                        <c:v>40192</c:v>
                      </c:pt>
                      <c:pt idx="7">
                        <c:v>5290</c:v>
                      </c:pt>
                      <c:pt idx="8">
                        <c:v>6718</c:v>
                      </c:pt>
                      <c:pt idx="9">
                        <c:v>4935</c:v>
                      </c:pt>
                      <c:pt idx="10">
                        <c:v>3869</c:v>
                      </c:pt>
                      <c:pt idx="11">
                        <c:v>4602</c:v>
                      </c:pt>
                      <c:pt idx="12">
                        <c:v>119256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481-404D-A786-A2ED7718C5F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481-404D-A786-A2ED7718C5F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481-404D-A786-A2ED7718C5F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481-404D-A786-A2ED7718C5F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481-404D-A786-A2ED7718C5F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481-404D-A786-A2ED7718C5F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481-404D-A786-A2ED7718C5F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481-404D-A786-A2ED7718C5F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481-404D-A786-A2ED7718C5F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481-404D-A786-A2ED7718C5F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481-404D-A786-A2ED7718C5F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481-404D-A786-A2ED7718C5F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481-404D-A786-A2ED7718C5F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481-404D-A786-A2ED7718C5FF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4.7062539481996124E-2</c:v>
                </c:pt>
                <c:pt idx="1">
                  <c:v>0.37207218738000769</c:v>
                </c:pt>
                <c:pt idx="2">
                  <c:v>0.39581928523263654</c:v>
                </c:pt>
                <c:pt idx="3">
                  <c:v>0.96260477111540932</c:v>
                </c:pt>
                <c:pt idx="4">
                  <c:v>-0.12315189102386626</c:v>
                </c:pt>
                <c:pt idx="5">
                  <c:v>-0.22970456276982987</c:v>
                </c:pt>
                <c:pt idx="6">
                  <c:v>-0.27882090990661657</c:v>
                </c:pt>
                <c:pt idx="7">
                  <c:v>0.35017319892577747</c:v>
                </c:pt>
                <c:pt idx="12">
                  <c:v>5.5518781432364772E-2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481-404D-A786-A2ED7718C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2A3-4D1A-9851-0A191FE60DE2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5669</c:v>
                </c:pt>
                <c:pt idx="1">
                  <c:v>6599</c:v>
                </c:pt>
                <c:pt idx="2">
                  <c:v>7711</c:v>
                </c:pt>
                <c:pt idx="3">
                  <c:v>20810</c:v>
                </c:pt>
                <c:pt idx="4">
                  <c:v>12704</c:v>
                </c:pt>
                <c:pt idx="5">
                  <c:v>8969</c:v>
                </c:pt>
                <c:pt idx="6">
                  <c:v>13575</c:v>
                </c:pt>
                <c:pt idx="7">
                  <c:v>16494</c:v>
                </c:pt>
                <c:pt idx="8">
                  <c:v>11149</c:v>
                </c:pt>
                <c:pt idx="9">
                  <c:v>9980</c:v>
                </c:pt>
                <c:pt idx="10">
                  <c:v>6495</c:v>
                </c:pt>
                <c:pt idx="11">
                  <c:v>11929</c:v>
                </c:pt>
                <c:pt idx="12">
                  <c:v>132084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A3-4D1A-9851-0A191FE60DE2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2A3-4D1A-9851-0A191FE60DE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8631</c:v>
                </c:pt>
                <c:pt idx="1">
                  <c:v>5368</c:v>
                </c:pt>
                <c:pt idx="2">
                  <c:v>5774</c:v>
                </c:pt>
                <c:pt idx="3">
                  <c:v>6956</c:v>
                </c:pt>
                <c:pt idx="4">
                  <c:v>11770</c:v>
                </c:pt>
                <c:pt idx="5">
                  <c:v>17394</c:v>
                </c:pt>
                <c:pt idx="6">
                  <c:v>22922</c:v>
                </c:pt>
                <c:pt idx="7">
                  <c:v>22797</c:v>
                </c:pt>
                <c:pt idx="8">
                  <c:v>11904</c:v>
                </c:pt>
                <c:pt idx="9">
                  <c:v>9537</c:v>
                </c:pt>
                <c:pt idx="10">
                  <c:v>7268</c:v>
                </c:pt>
                <c:pt idx="11">
                  <c:v>8095</c:v>
                </c:pt>
                <c:pt idx="12">
                  <c:v>138416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A3-4D1A-9851-0A191FE60DE2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2A3-4D1A-9851-0A191FE60DE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2A3-4D1A-9851-0A191FE60DE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6060</c:v>
                </c:pt>
                <c:pt idx="1">
                  <c:v>6126</c:v>
                </c:pt>
                <c:pt idx="2">
                  <c:v>8311</c:v>
                </c:pt>
                <c:pt idx="3">
                  <c:v>8585</c:v>
                </c:pt>
                <c:pt idx="4">
                  <c:v>9201</c:v>
                </c:pt>
                <c:pt idx="5">
                  <c:v>10820</c:v>
                </c:pt>
                <c:pt idx="6">
                  <c:v>16067</c:v>
                </c:pt>
                <c:pt idx="7">
                  <c:v>24597</c:v>
                </c:pt>
                <c:pt idx="12">
                  <c:v>89767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2A3-4D1A-9851-0A191FE60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2A3-4D1A-9851-0A191FE60DE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4551</c:v>
                      </c:pt>
                      <c:pt idx="1">
                        <c:v>3869</c:v>
                      </c:pt>
                      <c:pt idx="2">
                        <c:v>3001</c:v>
                      </c:pt>
                      <c:pt idx="3">
                        <c:v>3344</c:v>
                      </c:pt>
                      <c:pt idx="4">
                        <c:v>2914</c:v>
                      </c:pt>
                      <c:pt idx="5">
                        <c:v>838</c:v>
                      </c:pt>
                      <c:pt idx="6">
                        <c:v>7079</c:v>
                      </c:pt>
                      <c:pt idx="7">
                        <c:v>4021</c:v>
                      </c:pt>
                      <c:pt idx="8">
                        <c:v>5575</c:v>
                      </c:pt>
                      <c:pt idx="9">
                        <c:v>4051</c:v>
                      </c:pt>
                      <c:pt idx="10">
                        <c:v>3662</c:v>
                      </c:pt>
                      <c:pt idx="11">
                        <c:v>3633</c:v>
                      </c:pt>
                      <c:pt idx="12">
                        <c:v>46538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2A3-4D1A-9851-0A191FE60DE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2A3-4D1A-9851-0A191FE60DE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2A3-4D1A-9851-0A191FE60DE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2A3-4D1A-9851-0A191FE60DE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2A3-4D1A-9851-0A191FE60DE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2A3-4D1A-9851-0A191FE60DE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2A3-4D1A-9851-0A191FE60DE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2A3-4D1A-9851-0A191FE60DE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2A3-4D1A-9851-0A191FE60DE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2A3-4D1A-9851-0A191FE60DE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2A3-4D1A-9851-0A191FE60DE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2A3-4D1A-9851-0A191FE60DE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2A3-4D1A-9851-0A191FE60DE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2A3-4D1A-9851-0A191FE60DE2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-0.29787973583594018</c:v>
                </c:pt>
                <c:pt idx="1">
                  <c:v>0.14120715350223545</c:v>
                </c:pt>
                <c:pt idx="2">
                  <c:v>0.43938344302043641</c:v>
                </c:pt>
                <c:pt idx="3">
                  <c:v>0.23418631397354805</c:v>
                </c:pt>
                <c:pt idx="4">
                  <c:v>-0.21826677994902299</c:v>
                </c:pt>
                <c:pt idx="5">
                  <c:v>-0.37794641830516273</c:v>
                </c:pt>
                <c:pt idx="6">
                  <c:v>-0.29905767385044935</c:v>
                </c:pt>
                <c:pt idx="7">
                  <c:v>7.8957757599684264E-2</c:v>
                </c:pt>
                <c:pt idx="12">
                  <c:v>-0.11657087745541861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2A3-4D1A-9851-0A191FE60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00-4C4B-9F69-A3979B12516D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6371</c:v>
                </c:pt>
                <c:pt idx="1">
                  <c:v>7242</c:v>
                </c:pt>
                <c:pt idx="2">
                  <c:v>741</c:v>
                </c:pt>
                <c:pt idx="3">
                  <c:v>645</c:v>
                </c:pt>
                <c:pt idx="4">
                  <c:v>27115</c:v>
                </c:pt>
                <c:pt idx="5">
                  <c:v>20066</c:v>
                </c:pt>
                <c:pt idx="6">
                  <c:v>7059</c:v>
                </c:pt>
                <c:pt idx="7">
                  <c:v>19034</c:v>
                </c:pt>
                <c:pt idx="8">
                  <c:v>14996</c:v>
                </c:pt>
                <c:pt idx="9">
                  <c:v>8114</c:v>
                </c:pt>
                <c:pt idx="10">
                  <c:v>8603</c:v>
                </c:pt>
                <c:pt idx="11">
                  <c:v>4275</c:v>
                </c:pt>
                <c:pt idx="12">
                  <c:v>124261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00-4C4B-9F69-A3979B12516D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A00-4C4B-9F69-A3979B12516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867</c:v>
                </c:pt>
                <c:pt idx="1">
                  <c:v>2445</c:v>
                </c:pt>
                <c:pt idx="2">
                  <c:v>3124</c:v>
                </c:pt>
                <c:pt idx="3">
                  <c:v>799</c:v>
                </c:pt>
                <c:pt idx="4">
                  <c:v>6289</c:v>
                </c:pt>
                <c:pt idx="5">
                  <c:v>6232</c:v>
                </c:pt>
                <c:pt idx="6">
                  <c:v>7169</c:v>
                </c:pt>
                <c:pt idx="7">
                  <c:v>2896</c:v>
                </c:pt>
                <c:pt idx="8">
                  <c:v>2843</c:v>
                </c:pt>
                <c:pt idx="9">
                  <c:v>4058</c:v>
                </c:pt>
                <c:pt idx="10">
                  <c:v>4837</c:v>
                </c:pt>
                <c:pt idx="11">
                  <c:v>3723</c:v>
                </c:pt>
                <c:pt idx="12">
                  <c:v>45282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00-4C4B-9F69-A3979B12516D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A00-4C4B-9F69-A3979B12516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A00-4C4B-9F69-A3979B12516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3885</c:v>
                </c:pt>
                <c:pt idx="1">
                  <c:v>4594</c:v>
                </c:pt>
                <c:pt idx="2">
                  <c:v>4109</c:v>
                </c:pt>
                <c:pt idx="3">
                  <c:v>6635</c:v>
                </c:pt>
                <c:pt idx="4">
                  <c:v>6634</c:v>
                </c:pt>
                <c:pt idx="5">
                  <c:v>7379</c:v>
                </c:pt>
                <c:pt idx="6">
                  <c:v>5634</c:v>
                </c:pt>
                <c:pt idx="7">
                  <c:v>10093</c:v>
                </c:pt>
                <c:pt idx="12">
                  <c:v>48963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A00-4C4B-9F69-A3979B125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A00-4C4B-9F69-A3979B12516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5856</c:v>
                      </c:pt>
                      <c:pt idx="1">
                        <c:v>4344</c:v>
                      </c:pt>
                      <c:pt idx="2">
                        <c:v>3622</c:v>
                      </c:pt>
                      <c:pt idx="3">
                        <c:v>7089</c:v>
                      </c:pt>
                      <c:pt idx="4">
                        <c:v>8585</c:v>
                      </c:pt>
                      <c:pt idx="5">
                        <c:v>5637</c:v>
                      </c:pt>
                      <c:pt idx="6">
                        <c:v>33113</c:v>
                      </c:pt>
                      <c:pt idx="7">
                        <c:v>1269</c:v>
                      </c:pt>
                      <c:pt idx="8">
                        <c:v>1143</c:v>
                      </c:pt>
                      <c:pt idx="9">
                        <c:v>884</c:v>
                      </c:pt>
                      <c:pt idx="10">
                        <c:v>207</c:v>
                      </c:pt>
                      <c:pt idx="11">
                        <c:v>969</c:v>
                      </c:pt>
                      <c:pt idx="12">
                        <c:v>72718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A00-4C4B-9F69-A3979B12516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A00-4C4B-9F69-A3979B12516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A00-4C4B-9F69-A3979B12516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A00-4C4B-9F69-A3979B12516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A00-4C4B-9F69-A3979B12516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A00-4C4B-9F69-A3979B12516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A00-4C4B-9F69-A3979B12516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A00-4C4B-9F69-A3979B12516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A00-4C4B-9F69-A3979B12516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A00-4C4B-9F69-A3979B12516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A00-4C4B-9F69-A3979B12516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A00-4C4B-9F69-A3979B12516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A00-4C4B-9F69-A3979B12516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A00-4C4B-9F69-A3979B12516D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3.4809688581314875</c:v>
                </c:pt>
                <c:pt idx="1">
                  <c:v>0.87893660531697337</c:v>
                </c:pt>
                <c:pt idx="2">
                  <c:v>0.31530089628681179</c:v>
                </c:pt>
                <c:pt idx="3">
                  <c:v>7.3041301627033786</c:v>
                </c:pt>
                <c:pt idx="4">
                  <c:v>5.4857688026713314E-2</c:v>
                </c:pt>
                <c:pt idx="5">
                  <c:v>0.18405006418485237</c:v>
                </c:pt>
                <c:pt idx="6">
                  <c:v>-0.21411633421676668</c:v>
                </c:pt>
                <c:pt idx="7">
                  <c:v>2.4851519337016574</c:v>
                </c:pt>
                <c:pt idx="12">
                  <c:v>0.64189665001173668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A00-4C4B-9F69-A3979B125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B5-4406-B5ED-589C99EF4EB5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77451</c:v>
                </c:pt>
                <c:pt idx="1">
                  <c:v>131797</c:v>
                </c:pt>
                <c:pt idx="2">
                  <c:v>120644</c:v>
                </c:pt>
                <c:pt idx="3">
                  <c:v>101126</c:v>
                </c:pt>
                <c:pt idx="4">
                  <c:v>84965</c:v>
                </c:pt>
                <c:pt idx="5">
                  <c:v>49492</c:v>
                </c:pt>
                <c:pt idx="6">
                  <c:v>78876</c:v>
                </c:pt>
                <c:pt idx="7">
                  <c:v>132665</c:v>
                </c:pt>
                <c:pt idx="8">
                  <c:v>55604</c:v>
                </c:pt>
                <c:pt idx="9">
                  <c:v>127939</c:v>
                </c:pt>
                <c:pt idx="10">
                  <c:v>74515</c:v>
                </c:pt>
                <c:pt idx="11">
                  <c:v>69996</c:v>
                </c:pt>
                <c:pt idx="12">
                  <c:v>1105070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B5-4406-B5ED-589C99EF4EB5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CB5-4406-B5ED-589C99EF4EB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81127</c:v>
                </c:pt>
                <c:pt idx="1">
                  <c:v>84105</c:v>
                </c:pt>
                <c:pt idx="2">
                  <c:v>85347</c:v>
                </c:pt>
                <c:pt idx="3">
                  <c:v>78759</c:v>
                </c:pt>
                <c:pt idx="4">
                  <c:v>66925</c:v>
                </c:pt>
                <c:pt idx="5">
                  <c:v>68918</c:v>
                </c:pt>
                <c:pt idx="6">
                  <c:v>77129</c:v>
                </c:pt>
                <c:pt idx="7">
                  <c:v>79813</c:v>
                </c:pt>
                <c:pt idx="8">
                  <c:v>63990</c:v>
                </c:pt>
                <c:pt idx="9">
                  <c:v>85467</c:v>
                </c:pt>
                <c:pt idx="10">
                  <c:v>74882</c:v>
                </c:pt>
                <c:pt idx="11">
                  <c:v>73199</c:v>
                </c:pt>
                <c:pt idx="12">
                  <c:v>919661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CB5-4406-B5ED-589C99EF4EB5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CB5-4406-B5ED-589C99EF4EB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CB5-4406-B5ED-589C99EF4EB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82788</c:v>
                </c:pt>
                <c:pt idx="1">
                  <c:v>84443</c:v>
                </c:pt>
                <c:pt idx="2">
                  <c:v>87413</c:v>
                </c:pt>
                <c:pt idx="3">
                  <c:v>75364</c:v>
                </c:pt>
                <c:pt idx="4">
                  <c:v>63455</c:v>
                </c:pt>
                <c:pt idx="5">
                  <c:v>66357</c:v>
                </c:pt>
                <c:pt idx="6">
                  <c:v>79581</c:v>
                </c:pt>
                <c:pt idx="7">
                  <c:v>81107</c:v>
                </c:pt>
                <c:pt idx="12">
                  <c:v>620508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CB5-4406-B5ED-589C99EF4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CB5-4406-B5ED-589C99EF4EB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60290</c:v>
                      </c:pt>
                      <c:pt idx="1">
                        <c:v>48282</c:v>
                      </c:pt>
                      <c:pt idx="2">
                        <c:v>61774</c:v>
                      </c:pt>
                      <c:pt idx="3">
                        <c:v>65836</c:v>
                      </c:pt>
                      <c:pt idx="4">
                        <c:v>56962</c:v>
                      </c:pt>
                      <c:pt idx="5">
                        <c:v>44414</c:v>
                      </c:pt>
                      <c:pt idx="6">
                        <c:v>97176</c:v>
                      </c:pt>
                      <c:pt idx="7">
                        <c:v>120327</c:v>
                      </c:pt>
                      <c:pt idx="8">
                        <c:v>67772</c:v>
                      </c:pt>
                      <c:pt idx="9">
                        <c:v>91297</c:v>
                      </c:pt>
                      <c:pt idx="10">
                        <c:v>93087</c:v>
                      </c:pt>
                      <c:pt idx="11">
                        <c:v>88224</c:v>
                      </c:pt>
                      <c:pt idx="12">
                        <c:v>895441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CB5-4406-B5ED-589C99EF4EB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CB5-4406-B5ED-589C99EF4EB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CB5-4406-B5ED-589C99EF4EB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CB5-4406-B5ED-589C99EF4EB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CB5-4406-B5ED-589C99EF4EB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CB5-4406-B5ED-589C99EF4EB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CB5-4406-B5ED-589C99EF4EB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CB5-4406-B5ED-589C99EF4EB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CB5-4406-B5ED-589C99EF4EB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CB5-4406-B5ED-589C99EF4EB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CB5-4406-B5ED-589C99EF4EB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CB5-4406-B5ED-589C99EF4EB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CB5-4406-B5ED-589C99EF4EB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CB5-4406-B5ED-589C99EF4EB5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2.0474071517497361E-2</c:v>
                </c:pt>
                <c:pt idx="1">
                  <c:v>4.0187860412579379E-3</c:v>
                </c:pt>
                <c:pt idx="2">
                  <c:v>2.4207060587952745E-2</c:v>
                </c:pt>
                <c:pt idx="3">
                  <c:v>-4.3106184690003713E-2</c:v>
                </c:pt>
                <c:pt idx="4">
                  <c:v>-5.1849084796413925E-2</c:v>
                </c:pt>
                <c:pt idx="5">
                  <c:v>-3.7160103311181358E-2</c:v>
                </c:pt>
                <c:pt idx="6">
                  <c:v>3.1790895772018324E-2</c:v>
                </c:pt>
                <c:pt idx="7">
                  <c:v>1.6212897648252733E-2</c:v>
                </c:pt>
                <c:pt idx="12">
                  <c:v>-2.5959496755464384E-3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CB5-4406-B5ED-589C99EF4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94-4AE7-924C-E3FF618B511A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34817</c:v>
                </c:pt>
                <c:pt idx="1">
                  <c:v>37890</c:v>
                </c:pt>
                <c:pt idx="2">
                  <c:v>34272</c:v>
                </c:pt>
                <c:pt idx="3">
                  <c:v>40796</c:v>
                </c:pt>
                <c:pt idx="4">
                  <c:v>34295</c:v>
                </c:pt>
                <c:pt idx="5">
                  <c:v>27425</c:v>
                </c:pt>
                <c:pt idx="6">
                  <c:v>46489</c:v>
                </c:pt>
                <c:pt idx="7">
                  <c:v>71431</c:v>
                </c:pt>
                <c:pt idx="8">
                  <c:v>28214</c:v>
                </c:pt>
                <c:pt idx="9">
                  <c:v>45010</c:v>
                </c:pt>
                <c:pt idx="10">
                  <c:v>29038</c:v>
                </c:pt>
                <c:pt idx="11">
                  <c:v>25089</c:v>
                </c:pt>
                <c:pt idx="12">
                  <c:v>454766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94-4AE7-924C-E3FF618B511A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94-4AE7-924C-E3FF618B511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30761</c:v>
                </c:pt>
                <c:pt idx="1">
                  <c:v>35548</c:v>
                </c:pt>
                <c:pt idx="2">
                  <c:v>36725</c:v>
                </c:pt>
                <c:pt idx="3">
                  <c:v>39525</c:v>
                </c:pt>
                <c:pt idx="4">
                  <c:v>39006</c:v>
                </c:pt>
                <c:pt idx="5">
                  <c:v>39632</c:v>
                </c:pt>
                <c:pt idx="6">
                  <c:v>42784</c:v>
                </c:pt>
                <c:pt idx="7">
                  <c:v>44438</c:v>
                </c:pt>
                <c:pt idx="8">
                  <c:v>31813</c:v>
                </c:pt>
                <c:pt idx="9">
                  <c:v>43299</c:v>
                </c:pt>
                <c:pt idx="10">
                  <c:v>28529</c:v>
                </c:pt>
                <c:pt idx="11">
                  <c:v>31444</c:v>
                </c:pt>
                <c:pt idx="12">
                  <c:v>443504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94-4AE7-924C-E3FF618B511A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D94-4AE7-924C-E3FF618B511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D94-4AE7-924C-E3FF618B511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32620</c:v>
                </c:pt>
                <c:pt idx="1">
                  <c:v>40651</c:v>
                </c:pt>
                <c:pt idx="2">
                  <c:v>43809</c:v>
                </c:pt>
                <c:pt idx="3">
                  <c:v>41183</c:v>
                </c:pt>
                <c:pt idx="4">
                  <c:v>43298</c:v>
                </c:pt>
                <c:pt idx="5">
                  <c:v>37528</c:v>
                </c:pt>
                <c:pt idx="6">
                  <c:v>45651</c:v>
                </c:pt>
                <c:pt idx="7">
                  <c:v>52006</c:v>
                </c:pt>
                <c:pt idx="12">
                  <c:v>336746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D94-4AE7-924C-E3FF618B5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D94-4AE7-924C-E3FF618B511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14615</c:v>
                      </c:pt>
                      <c:pt idx="1">
                        <c:v>17812</c:v>
                      </c:pt>
                      <c:pt idx="2">
                        <c:v>27034</c:v>
                      </c:pt>
                      <c:pt idx="3">
                        <c:v>36473</c:v>
                      </c:pt>
                      <c:pt idx="4">
                        <c:v>17702</c:v>
                      </c:pt>
                      <c:pt idx="5">
                        <c:v>19904</c:v>
                      </c:pt>
                      <c:pt idx="6">
                        <c:v>55357</c:v>
                      </c:pt>
                      <c:pt idx="7">
                        <c:v>79516</c:v>
                      </c:pt>
                      <c:pt idx="8">
                        <c:v>31051</c:v>
                      </c:pt>
                      <c:pt idx="9">
                        <c:v>40031</c:v>
                      </c:pt>
                      <c:pt idx="10">
                        <c:v>30508</c:v>
                      </c:pt>
                      <c:pt idx="11">
                        <c:v>29417</c:v>
                      </c:pt>
                      <c:pt idx="12">
                        <c:v>399420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D94-4AE7-924C-E3FF618B511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D94-4AE7-924C-E3FF618B511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D94-4AE7-924C-E3FF618B511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D94-4AE7-924C-E3FF618B511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D94-4AE7-924C-E3FF618B511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D94-4AE7-924C-E3FF618B511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D94-4AE7-924C-E3FF618B511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D94-4AE7-924C-E3FF618B511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D94-4AE7-924C-E3FF618B511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D94-4AE7-924C-E3FF618B511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D94-4AE7-924C-E3FF618B511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D94-4AE7-924C-E3FF618B511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D94-4AE7-924C-E3FF618B511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D94-4AE7-924C-E3FF618B511A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6.0433666005656583E-2</c:v>
                </c:pt>
                <c:pt idx="1">
                  <c:v>0.14355237988072456</c:v>
                </c:pt>
                <c:pt idx="2">
                  <c:v>0.19289312457454044</c:v>
                </c:pt>
                <c:pt idx="3">
                  <c:v>4.1948134092346656E-2</c:v>
                </c:pt>
                <c:pt idx="4">
                  <c:v>0.11003435368917613</c:v>
                </c:pt>
                <c:pt idx="5">
                  <c:v>-5.3088413403310497E-2</c:v>
                </c:pt>
                <c:pt idx="6">
                  <c:v>6.7011032161555795E-2</c:v>
                </c:pt>
                <c:pt idx="7">
                  <c:v>0.1703046941806563</c:v>
                </c:pt>
                <c:pt idx="12">
                  <c:v>9.184583310366734E-2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D94-4AE7-924C-E3FF618B5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CF-421A-9E03-61E5FFB58313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8477</c:v>
                </c:pt>
                <c:pt idx="1">
                  <c:v>10131</c:v>
                </c:pt>
                <c:pt idx="2">
                  <c:v>10656</c:v>
                </c:pt>
                <c:pt idx="3">
                  <c:v>4755</c:v>
                </c:pt>
                <c:pt idx="4">
                  <c:v>3337</c:v>
                </c:pt>
                <c:pt idx="5">
                  <c:v>2892</c:v>
                </c:pt>
                <c:pt idx="6">
                  <c:v>4680</c:v>
                </c:pt>
                <c:pt idx="7">
                  <c:v>3525</c:v>
                </c:pt>
                <c:pt idx="8">
                  <c:v>3058</c:v>
                </c:pt>
                <c:pt idx="9">
                  <c:v>8807</c:v>
                </c:pt>
                <c:pt idx="10">
                  <c:v>10666</c:v>
                </c:pt>
                <c:pt idx="11">
                  <c:v>7575</c:v>
                </c:pt>
                <c:pt idx="12">
                  <c:v>78559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CF-421A-9E03-61E5FFB58313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CF-421A-9E03-61E5FFB5831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7639</c:v>
                </c:pt>
                <c:pt idx="1">
                  <c:v>7027</c:v>
                </c:pt>
                <c:pt idx="2">
                  <c:v>9290</c:v>
                </c:pt>
                <c:pt idx="3">
                  <c:v>6906</c:v>
                </c:pt>
                <c:pt idx="4">
                  <c:v>4118</c:v>
                </c:pt>
                <c:pt idx="5">
                  <c:v>4572</c:v>
                </c:pt>
                <c:pt idx="6">
                  <c:v>4528</c:v>
                </c:pt>
                <c:pt idx="7">
                  <c:v>4451</c:v>
                </c:pt>
                <c:pt idx="8">
                  <c:v>5191</c:v>
                </c:pt>
                <c:pt idx="9">
                  <c:v>7604</c:v>
                </c:pt>
                <c:pt idx="10">
                  <c:v>9511</c:v>
                </c:pt>
                <c:pt idx="11">
                  <c:v>6302</c:v>
                </c:pt>
                <c:pt idx="12">
                  <c:v>77139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CF-421A-9E03-61E5FFB58313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CF-421A-9E03-61E5FFB5831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3CF-421A-9E03-61E5FFB5831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7400</c:v>
                </c:pt>
                <c:pt idx="1">
                  <c:v>6397</c:v>
                </c:pt>
                <c:pt idx="2">
                  <c:v>7929</c:v>
                </c:pt>
                <c:pt idx="3">
                  <c:v>5153</c:v>
                </c:pt>
                <c:pt idx="4">
                  <c:v>3574</c:v>
                </c:pt>
                <c:pt idx="5">
                  <c:v>4019</c:v>
                </c:pt>
                <c:pt idx="6">
                  <c:v>3938</c:v>
                </c:pt>
                <c:pt idx="7">
                  <c:v>2724</c:v>
                </c:pt>
                <c:pt idx="12">
                  <c:v>41134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3CF-421A-9E03-61E5FFB58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3CF-421A-9E03-61E5FFB5831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2969</c:v>
                      </c:pt>
                      <c:pt idx="1">
                        <c:v>7286</c:v>
                      </c:pt>
                      <c:pt idx="2">
                        <c:v>12172</c:v>
                      </c:pt>
                      <c:pt idx="3">
                        <c:v>8715</c:v>
                      </c:pt>
                      <c:pt idx="4">
                        <c:v>3126</c:v>
                      </c:pt>
                      <c:pt idx="5">
                        <c:v>3591</c:v>
                      </c:pt>
                      <c:pt idx="6">
                        <c:v>1577</c:v>
                      </c:pt>
                      <c:pt idx="7">
                        <c:v>1422</c:v>
                      </c:pt>
                      <c:pt idx="8">
                        <c:v>2175</c:v>
                      </c:pt>
                      <c:pt idx="9">
                        <c:v>3026</c:v>
                      </c:pt>
                      <c:pt idx="10">
                        <c:v>6875</c:v>
                      </c:pt>
                      <c:pt idx="11">
                        <c:v>3771</c:v>
                      </c:pt>
                      <c:pt idx="12">
                        <c:v>56705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3CF-421A-9E03-61E5FFB5831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3CF-421A-9E03-61E5FFB5831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3CF-421A-9E03-61E5FFB5831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3CF-421A-9E03-61E5FFB5831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3CF-421A-9E03-61E5FFB5831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3CF-421A-9E03-61E5FFB5831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3CF-421A-9E03-61E5FFB5831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3CF-421A-9E03-61E5FFB5831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3CF-421A-9E03-61E5FFB5831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3CF-421A-9E03-61E5FFB5831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3CF-421A-9E03-61E5FFB5831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3CF-421A-9E03-61E5FFB5831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3CF-421A-9E03-61E5FFB5831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3CF-421A-9E03-61E5FFB58313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-3.1286817646288823E-2</c:v>
                </c:pt>
                <c:pt idx="1">
                  <c:v>-8.9654190977657588E-2</c:v>
                </c:pt>
                <c:pt idx="2">
                  <c:v>-0.14650161463939715</c:v>
                </c:pt>
                <c:pt idx="3">
                  <c:v>-0.25383724297712129</c:v>
                </c:pt>
                <c:pt idx="4">
                  <c:v>-0.13210296260320542</c:v>
                </c:pt>
                <c:pt idx="5">
                  <c:v>-0.12095363079615051</c:v>
                </c:pt>
                <c:pt idx="6">
                  <c:v>-0.1303003533568905</c:v>
                </c:pt>
                <c:pt idx="7">
                  <c:v>-0.38800269602336557</c:v>
                </c:pt>
                <c:pt idx="12">
                  <c:v>-0.15241804207619869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3CF-421A-9E03-61E5FFB58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95-46DC-B800-B3B1659A795F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3290</c:v>
                </c:pt>
                <c:pt idx="1">
                  <c:v>16908</c:v>
                </c:pt>
                <c:pt idx="2">
                  <c:v>15794</c:v>
                </c:pt>
                <c:pt idx="3">
                  <c:v>19903</c:v>
                </c:pt>
                <c:pt idx="4">
                  <c:v>12337</c:v>
                </c:pt>
                <c:pt idx="5">
                  <c:v>2445</c:v>
                </c:pt>
                <c:pt idx="6">
                  <c:v>5749</c:v>
                </c:pt>
                <c:pt idx="7">
                  <c:v>17326</c:v>
                </c:pt>
                <c:pt idx="8">
                  <c:v>3768</c:v>
                </c:pt>
                <c:pt idx="9">
                  <c:v>26260</c:v>
                </c:pt>
                <c:pt idx="10">
                  <c:v>4058</c:v>
                </c:pt>
                <c:pt idx="11">
                  <c:v>4141</c:v>
                </c:pt>
                <c:pt idx="12">
                  <c:v>131979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95-46DC-B800-B3B1659A795F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395-46DC-B800-B3B1659A795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4917</c:v>
                </c:pt>
                <c:pt idx="1">
                  <c:v>5870</c:v>
                </c:pt>
                <c:pt idx="2">
                  <c:v>4769</c:v>
                </c:pt>
                <c:pt idx="3">
                  <c:v>5624</c:v>
                </c:pt>
                <c:pt idx="4">
                  <c:v>6011</c:v>
                </c:pt>
                <c:pt idx="5">
                  <c:v>5101</c:v>
                </c:pt>
                <c:pt idx="6">
                  <c:v>5796</c:v>
                </c:pt>
                <c:pt idx="7">
                  <c:v>10079</c:v>
                </c:pt>
                <c:pt idx="8">
                  <c:v>4493</c:v>
                </c:pt>
                <c:pt idx="9">
                  <c:v>6356</c:v>
                </c:pt>
                <c:pt idx="10">
                  <c:v>3390</c:v>
                </c:pt>
                <c:pt idx="11">
                  <c:v>3930</c:v>
                </c:pt>
                <c:pt idx="12">
                  <c:v>66336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95-46DC-B800-B3B1659A795F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95-46DC-B800-B3B1659A795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95-46DC-B800-B3B1659A795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4549</c:v>
                </c:pt>
                <c:pt idx="1">
                  <c:v>4916</c:v>
                </c:pt>
                <c:pt idx="2">
                  <c:v>4191</c:v>
                </c:pt>
                <c:pt idx="3">
                  <c:v>5787</c:v>
                </c:pt>
                <c:pt idx="4">
                  <c:v>3077</c:v>
                </c:pt>
                <c:pt idx="5">
                  <c:v>5810</c:v>
                </c:pt>
                <c:pt idx="6">
                  <c:v>5026</c:v>
                </c:pt>
                <c:pt idx="7">
                  <c:v>6501</c:v>
                </c:pt>
                <c:pt idx="12">
                  <c:v>39857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395-46DC-B800-B3B1659A7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395-46DC-B800-B3B1659A795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7772</c:v>
                      </c:pt>
                      <c:pt idx="1">
                        <c:v>4127</c:v>
                      </c:pt>
                      <c:pt idx="2">
                        <c:v>5526</c:v>
                      </c:pt>
                      <c:pt idx="3">
                        <c:v>5883</c:v>
                      </c:pt>
                      <c:pt idx="4">
                        <c:v>17440</c:v>
                      </c:pt>
                      <c:pt idx="5">
                        <c:v>4140</c:v>
                      </c:pt>
                      <c:pt idx="6">
                        <c:v>12259</c:v>
                      </c:pt>
                      <c:pt idx="7">
                        <c:v>12685</c:v>
                      </c:pt>
                      <c:pt idx="8">
                        <c:v>10452</c:v>
                      </c:pt>
                      <c:pt idx="9">
                        <c:v>20423</c:v>
                      </c:pt>
                      <c:pt idx="10">
                        <c:v>12938</c:v>
                      </c:pt>
                      <c:pt idx="11">
                        <c:v>13150</c:v>
                      </c:pt>
                      <c:pt idx="12">
                        <c:v>126795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395-46DC-B800-B3B1659A795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395-46DC-B800-B3B1659A795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395-46DC-B800-B3B1659A795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395-46DC-B800-B3B1659A795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395-46DC-B800-B3B1659A795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395-46DC-B800-B3B1659A795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395-46DC-B800-B3B1659A795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395-46DC-B800-B3B1659A795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395-46DC-B800-B3B1659A795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395-46DC-B800-B3B1659A795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395-46DC-B800-B3B1659A795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395-46DC-B800-B3B1659A795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395-46DC-B800-B3B1659A795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395-46DC-B800-B3B1659A795F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-7.4842383567215731E-2</c:v>
                </c:pt>
                <c:pt idx="1">
                  <c:v>-0.16252129471890975</c:v>
                </c:pt>
                <c:pt idx="2">
                  <c:v>-0.1211994128748165</c:v>
                </c:pt>
                <c:pt idx="3">
                  <c:v>2.8982930298719678E-2</c:v>
                </c:pt>
                <c:pt idx="4">
                  <c:v>-0.48810514057561138</c:v>
                </c:pt>
                <c:pt idx="5">
                  <c:v>0.13899235444030578</c:v>
                </c:pt>
                <c:pt idx="6">
                  <c:v>-0.13285024154589375</c:v>
                </c:pt>
                <c:pt idx="7">
                  <c:v>-0.3549955352713563</c:v>
                </c:pt>
                <c:pt idx="12">
                  <c:v>-0.17252475761413411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395-46DC-B800-B3B1659A7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C1C-49E8-9C6E-0FB24632FDCE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1208</c:v>
                </c:pt>
                <c:pt idx="1">
                  <c:v>3493</c:v>
                </c:pt>
                <c:pt idx="2">
                  <c:v>2610</c:v>
                </c:pt>
                <c:pt idx="3">
                  <c:v>1352</c:v>
                </c:pt>
                <c:pt idx="4">
                  <c:v>3433</c:v>
                </c:pt>
                <c:pt idx="5">
                  <c:v>753</c:v>
                </c:pt>
                <c:pt idx="6">
                  <c:v>3193</c:v>
                </c:pt>
                <c:pt idx="7">
                  <c:v>3376</c:v>
                </c:pt>
                <c:pt idx="8">
                  <c:v>1688</c:v>
                </c:pt>
                <c:pt idx="9">
                  <c:v>2875</c:v>
                </c:pt>
                <c:pt idx="10">
                  <c:v>1887</c:v>
                </c:pt>
                <c:pt idx="11">
                  <c:v>1706</c:v>
                </c:pt>
                <c:pt idx="12">
                  <c:v>27574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1C-49E8-9C6E-0FB24632FDCE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C1C-49E8-9C6E-0FB24632FDC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1731</c:v>
                </c:pt>
                <c:pt idx="1">
                  <c:v>1752</c:v>
                </c:pt>
                <c:pt idx="2">
                  <c:v>2151</c:v>
                </c:pt>
                <c:pt idx="3">
                  <c:v>1854</c:v>
                </c:pt>
                <c:pt idx="4">
                  <c:v>1337</c:v>
                </c:pt>
                <c:pt idx="5">
                  <c:v>1239</c:v>
                </c:pt>
                <c:pt idx="6">
                  <c:v>1492</c:v>
                </c:pt>
                <c:pt idx="7">
                  <c:v>1192</c:v>
                </c:pt>
                <c:pt idx="8">
                  <c:v>1171</c:v>
                </c:pt>
                <c:pt idx="9">
                  <c:v>1963</c:v>
                </c:pt>
                <c:pt idx="10">
                  <c:v>1597</c:v>
                </c:pt>
                <c:pt idx="11">
                  <c:v>2338</c:v>
                </c:pt>
                <c:pt idx="12">
                  <c:v>19817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1C-49E8-9C6E-0FB24632FDCE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C1C-49E8-9C6E-0FB24632FDC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C1C-49E8-9C6E-0FB24632FDC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2105</c:v>
                </c:pt>
                <c:pt idx="1">
                  <c:v>1607</c:v>
                </c:pt>
                <c:pt idx="2">
                  <c:v>1225</c:v>
                </c:pt>
                <c:pt idx="3">
                  <c:v>1337</c:v>
                </c:pt>
                <c:pt idx="4">
                  <c:v>778</c:v>
                </c:pt>
                <c:pt idx="5">
                  <c:v>914</c:v>
                </c:pt>
                <c:pt idx="6">
                  <c:v>1684</c:v>
                </c:pt>
                <c:pt idx="7">
                  <c:v>1110</c:v>
                </c:pt>
                <c:pt idx="12">
                  <c:v>10760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C1C-49E8-9C6E-0FB24632F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C1C-49E8-9C6E-0FB24632FDC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1397</c:v>
                      </c:pt>
                      <c:pt idx="1">
                        <c:v>1062</c:v>
                      </c:pt>
                      <c:pt idx="2">
                        <c:v>3467</c:v>
                      </c:pt>
                      <c:pt idx="3">
                        <c:v>2408</c:v>
                      </c:pt>
                      <c:pt idx="4">
                        <c:v>316</c:v>
                      </c:pt>
                      <c:pt idx="5">
                        <c:v>727</c:v>
                      </c:pt>
                      <c:pt idx="6">
                        <c:v>4173</c:v>
                      </c:pt>
                      <c:pt idx="7">
                        <c:v>1991</c:v>
                      </c:pt>
                      <c:pt idx="8">
                        <c:v>2542</c:v>
                      </c:pt>
                      <c:pt idx="9">
                        <c:v>1136</c:v>
                      </c:pt>
                      <c:pt idx="10">
                        <c:v>2063</c:v>
                      </c:pt>
                      <c:pt idx="11">
                        <c:v>1644</c:v>
                      </c:pt>
                      <c:pt idx="12">
                        <c:v>22926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C1C-49E8-9C6E-0FB24632FDC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C1C-49E8-9C6E-0FB24632FDC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C1C-49E8-9C6E-0FB24632FDC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C1C-49E8-9C6E-0FB24632FDC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C1C-49E8-9C6E-0FB24632FDC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C1C-49E8-9C6E-0FB24632FDC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C1C-49E8-9C6E-0FB24632FDC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C1C-49E8-9C6E-0FB24632FDC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C1C-49E8-9C6E-0FB24632FDC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C1C-49E8-9C6E-0FB24632FDC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C1C-49E8-9C6E-0FB24632FDC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C1C-49E8-9C6E-0FB24632FDC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C1C-49E8-9C6E-0FB24632FDC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C1C-49E8-9C6E-0FB24632FDCE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0.21606008087810524</c:v>
                </c:pt>
                <c:pt idx="1">
                  <c:v>-8.2762557077625587E-2</c:v>
                </c:pt>
                <c:pt idx="2">
                  <c:v>-0.43049744304974435</c:v>
                </c:pt>
                <c:pt idx="3">
                  <c:v>-0.278856526429342</c:v>
                </c:pt>
                <c:pt idx="4">
                  <c:v>-0.41810022438294692</c:v>
                </c:pt>
                <c:pt idx="5">
                  <c:v>-0.26230831315577074</c:v>
                </c:pt>
                <c:pt idx="6">
                  <c:v>0.12868632707774807</c:v>
                </c:pt>
                <c:pt idx="7">
                  <c:v>-6.8791946308724872E-2</c:v>
                </c:pt>
                <c:pt idx="12">
                  <c:v>-0.15594603074992153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C1C-49E8-9C6E-0FB24632F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2B-47C3-BBD1-7400AC5FD33D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3677</c:v>
                </c:pt>
                <c:pt idx="1">
                  <c:v>5430</c:v>
                </c:pt>
                <c:pt idx="2">
                  <c:v>4490</c:v>
                </c:pt>
                <c:pt idx="3">
                  <c:v>2854</c:v>
                </c:pt>
                <c:pt idx="4">
                  <c:v>4521</c:v>
                </c:pt>
                <c:pt idx="5">
                  <c:v>2058</c:v>
                </c:pt>
                <c:pt idx="6">
                  <c:v>1956</c:v>
                </c:pt>
                <c:pt idx="7">
                  <c:v>6279</c:v>
                </c:pt>
                <c:pt idx="8">
                  <c:v>3392</c:v>
                </c:pt>
                <c:pt idx="9">
                  <c:v>6807</c:v>
                </c:pt>
                <c:pt idx="10">
                  <c:v>3034</c:v>
                </c:pt>
                <c:pt idx="11">
                  <c:v>3001</c:v>
                </c:pt>
                <c:pt idx="12">
                  <c:v>47499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2B-47C3-BBD1-7400AC5FD33D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2B-47C3-BBD1-7400AC5FD33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3422</c:v>
                </c:pt>
                <c:pt idx="1">
                  <c:v>3615</c:v>
                </c:pt>
                <c:pt idx="2">
                  <c:v>3471</c:v>
                </c:pt>
                <c:pt idx="3">
                  <c:v>3012</c:v>
                </c:pt>
                <c:pt idx="4">
                  <c:v>1648</c:v>
                </c:pt>
                <c:pt idx="5">
                  <c:v>2195</c:v>
                </c:pt>
                <c:pt idx="6">
                  <c:v>3849</c:v>
                </c:pt>
                <c:pt idx="7">
                  <c:v>3385</c:v>
                </c:pt>
                <c:pt idx="8">
                  <c:v>5513</c:v>
                </c:pt>
                <c:pt idx="9">
                  <c:v>3590</c:v>
                </c:pt>
                <c:pt idx="10">
                  <c:v>3190</c:v>
                </c:pt>
                <c:pt idx="11">
                  <c:v>2826</c:v>
                </c:pt>
                <c:pt idx="12">
                  <c:v>39716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2B-47C3-BBD1-7400AC5FD33D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92B-47C3-BBD1-7400AC5FD33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92B-47C3-BBD1-7400AC5FD33D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4729</c:v>
                </c:pt>
                <c:pt idx="1">
                  <c:v>3651</c:v>
                </c:pt>
                <c:pt idx="2">
                  <c:v>2763</c:v>
                </c:pt>
                <c:pt idx="3">
                  <c:v>2700</c:v>
                </c:pt>
                <c:pt idx="4">
                  <c:v>1979</c:v>
                </c:pt>
                <c:pt idx="5">
                  <c:v>2978</c:v>
                </c:pt>
                <c:pt idx="6">
                  <c:v>4096</c:v>
                </c:pt>
                <c:pt idx="7">
                  <c:v>4978</c:v>
                </c:pt>
                <c:pt idx="12">
                  <c:v>27874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2B-47C3-BBD1-7400AC5FD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92B-47C3-BBD1-7400AC5FD33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6840</c:v>
                      </c:pt>
                      <c:pt idx="1">
                        <c:v>1138</c:v>
                      </c:pt>
                      <c:pt idx="2">
                        <c:v>585</c:v>
                      </c:pt>
                      <c:pt idx="3">
                        <c:v>438</c:v>
                      </c:pt>
                      <c:pt idx="4">
                        <c:v>1318</c:v>
                      </c:pt>
                      <c:pt idx="5">
                        <c:v>1317</c:v>
                      </c:pt>
                      <c:pt idx="6">
                        <c:v>2346</c:v>
                      </c:pt>
                      <c:pt idx="7">
                        <c:v>2405</c:v>
                      </c:pt>
                      <c:pt idx="8">
                        <c:v>1098</c:v>
                      </c:pt>
                      <c:pt idx="9">
                        <c:v>2125</c:v>
                      </c:pt>
                      <c:pt idx="10">
                        <c:v>3258</c:v>
                      </c:pt>
                      <c:pt idx="11">
                        <c:v>2289</c:v>
                      </c:pt>
                      <c:pt idx="12">
                        <c:v>25157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92B-47C3-BBD1-7400AC5FD33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92B-47C3-BBD1-7400AC5FD33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92B-47C3-BBD1-7400AC5FD33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92B-47C3-BBD1-7400AC5FD33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92B-47C3-BBD1-7400AC5FD33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92B-47C3-BBD1-7400AC5FD33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92B-47C3-BBD1-7400AC5FD33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92B-47C3-BBD1-7400AC5FD33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92B-47C3-BBD1-7400AC5FD33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92B-47C3-BBD1-7400AC5FD33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92B-47C3-BBD1-7400AC5FD33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92B-47C3-BBD1-7400AC5FD33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92B-47C3-BBD1-7400AC5FD33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92B-47C3-BBD1-7400AC5FD33D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0.38194038573933375</c:v>
                </c:pt>
                <c:pt idx="1">
                  <c:v>9.9585062240663547E-3</c:v>
                </c:pt>
                <c:pt idx="2">
                  <c:v>-0.20397579948141742</c:v>
                </c:pt>
                <c:pt idx="3">
                  <c:v>-0.10358565737051795</c:v>
                </c:pt>
                <c:pt idx="4">
                  <c:v>0.20084951456310685</c:v>
                </c:pt>
                <c:pt idx="5">
                  <c:v>0.35671981776765382</c:v>
                </c:pt>
                <c:pt idx="6">
                  <c:v>6.4172512340867849E-2</c:v>
                </c:pt>
                <c:pt idx="7">
                  <c:v>0.47060561299852299</c:v>
                </c:pt>
                <c:pt idx="12">
                  <c:v>0.13322762938569754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92B-47C3-BBD1-7400AC5FD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62-4655-8DBC-46B2312311F5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1790</c:v>
                </c:pt>
                <c:pt idx="1">
                  <c:v>5887</c:v>
                </c:pt>
                <c:pt idx="2">
                  <c:v>8571</c:v>
                </c:pt>
                <c:pt idx="3">
                  <c:v>998</c:v>
                </c:pt>
                <c:pt idx="4">
                  <c:v>0</c:v>
                </c:pt>
                <c:pt idx="5">
                  <c:v>4</c:v>
                </c:pt>
                <c:pt idx="6">
                  <c:v>80</c:v>
                </c:pt>
                <c:pt idx="7">
                  <c:v>0</c:v>
                </c:pt>
                <c:pt idx="8">
                  <c:v>181</c:v>
                </c:pt>
                <c:pt idx="9">
                  <c:v>1750</c:v>
                </c:pt>
                <c:pt idx="10">
                  <c:v>2349</c:v>
                </c:pt>
                <c:pt idx="11">
                  <c:v>2710</c:v>
                </c:pt>
                <c:pt idx="12">
                  <c:v>24320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62-4655-8DBC-46B2312311F5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862-4655-8DBC-46B2312311F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3190</c:v>
                </c:pt>
                <c:pt idx="1">
                  <c:v>2893</c:v>
                </c:pt>
                <c:pt idx="2">
                  <c:v>3058</c:v>
                </c:pt>
                <c:pt idx="3">
                  <c:v>1611</c:v>
                </c:pt>
                <c:pt idx="4">
                  <c:v>0</c:v>
                </c:pt>
                <c:pt idx="5">
                  <c:v>74</c:v>
                </c:pt>
                <c:pt idx="6">
                  <c:v>745</c:v>
                </c:pt>
                <c:pt idx="7">
                  <c:v>24</c:v>
                </c:pt>
                <c:pt idx="8">
                  <c:v>640</c:v>
                </c:pt>
                <c:pt idx="9">
                  <c:v>598</c:v>
                </c:pt>
                <c:pt idx="10">
                  <c:v>1437</c:v>
                </c:pt>
                <c:pt idx="11">
                  <c:v>1974</c:v>
                </c:pt>
                <c:pt idx="12">
                  <c:v>16244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62-4655-8DBC-46B2312311F5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862-4655-8DBC-46B2312311F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862-4655-8DBC-46B2312311F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1959</c:v>
                </c:pt>
                <c:pt idx="1">
                  <c:v>2077</c:v>
                </c:pt>
                <c:pt idx="2">
                  <c:v>2590</c:v>
                </c:pt>
                <c:pt idx="3">
                  <c:v>1154</c:v>
                </c:pt>
                <c:pt idx="4">
                  <c:v>120</c:v>
                </c:pt>
                <c:pt idx="5">
                  <c:v>46</c:v>
                </c:pt>
                <c:pt idx="6">
                  <c:v>174</c:v>
                </c:pt>
                <c:pt idx="7">
                  <c:v>34</c:v>
                </c:pt>
                <c:pt idx="12">
                  <c:v>8154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62-4655-8DBC-46B231231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862-4655-8DBC-46B2312311F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3569</c:v>
                      </c:pt>
                      <c:pt idx="1">
                        <c:v>1552</c:v>
                      </c:pt>
                      <c:pt idx="2">
                        <c:v>1554</c:v>
                      </c:pt>
                      <c:pt idx="3">
                        <c:v>784</c:v>
                      </c:pt>
                      <c:pt idx="4">
                        <c:v>14</c:v>
                      </c:pt>
                      <c:pt idx="5">
                        <c:v>172</c:v>
                      </c:pt>
                      <c:pt idx="6">
                        <c:v>91</c:v>
                      </c:pt>
                      <c:pt idx="7">
                        <c:v>46</c:v>
                      </c:pt>
                      <c:pt idx="8">
                        <c:v>84</c:v>
                      </c:pt>
                      <c:pt idx="9">
                        <c:v>2187</c:v>
                      </c:pt>
                      <c:pt idx="10">
                        <c:v>5199</c:v>
                      </c:pt>
                      <c:pt idx="11">
                        <c:v>5705</c:v>
                      </c:pt>
                      <c:pt idx="12">
                        <c:v>20957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862-4655-8DBC-46B2312311F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862-4655-8DBC-46B2312311F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862-4655-8DBC-46B2312311F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862-4655-8DBC-46B2312311F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862-4655-8DBC-46B2312311F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862-4655-8DBC-46B2312311F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862-4655-8DBC-46B2312311F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862-4655-8DBC-46B2312311F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862-4655-8DBC-46B2312311F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862-4655-8DBC-46B2312311F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862-4655-8DBC-46B2312311F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862-4655-8DBC-46B2312311F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862-4655-8DBC-46B2312311F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862-4655-8DBC-46B2312311F5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-0.38589341692789969</c:v>
                </c:pt>
                <c:pt idx="1">
                  <c:v>-0.28206014517801592</c:v>
                </c:pt>
                <c:pt idx="2">
                  <c:v>-0.15304120340091565</c:v>
                </c:pt>
                <c:pt idx="3">
                  <c:v>-0.28367473618870265</c:v>
                </c:pt>
                <c:pt idx="4">
                  <c:v>0</c:v>
                </c:pt>
                <c:pt idx="5">
                  <c:v>-0.3783783783783784</c:v>
                </c:pt>
                <c:pt idx="6">
                  <c:v>-0.76644295302013421</c:v>
                </c:pt>
                <c:pt idx="7">
                  <c:v>0.41666666666666674</c:v>
                </c:pt>
                <c:pt idx="12">
                  <c:v>-0.29676584734799483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862-4655-8DBC-46B231231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178-4047-B7A8-C61B4FD81152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2993</c:v>
                </c:pt>
                <c:pt idx="1">
                  <c:v>3151</c:v>
                </c:pt>
                <c:pt idx="2">
                  <c:v>2829</c:v>
                </c:pt>
                <c:pt idx="3">
                  <c:v>2595</c:v>
                </c:pt>
                <c:pt idx="4">
                  <c:v>157</c:v>
                </c:pt>
                <c:pt idx="5">
                  <c:v>77</c:v>
                </c:pt>
                <c:pt idx="6">
                  <c:v>0</c:v>
                </c:pt>
                <c:pt idx="7">
                  <c:v>0</c:v>
                </c:pt>
                <c:pt idx="8">
                  <c:v>412</c:v>
                </c:pt>
                <c:pt idx="9">
                  <c:v>920</c:v>
                </c:pt>
                <c:pt idx="10">
                  <c:v>2687</c:v>
                </c:pt>
                <c:pt idx="11">
                  <c:v>5685</c:v>
                </c:pt>
                <c:pt idx="12">
                  <c:v>21506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78-4047-B7A8-C61B4FD81152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178-4047-B7A8-C61B4FD8115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4942</c:v>
                </c:pt>
                <c:pt idx="1">
                  <c:v>3861</c:v>
                </c:pt>
                <c:pt idx="2">
                  <c:v>3621</c:v>
                </c:pt>
                <c:pt idx="3">
                  <c:v>1604</c:v>
                </c:pt>
                <c:pt idx="4">
                  <c:v>34</c:v>
                </c:pt>
                <c:pt idx="5">
                  <c:v>411</c:v>
                </c:pt>
                <c:pt idx="6">
                  <c:v>476</c:v>
                </c:pt>
                <c:pt idx="7">
                  <c:v>260</c:v>
                </c:pt>
                <c:pt idx="8">
                  <c:v>185</c:v>
                </c:pt>
                <c:pt idx="9">
                  <c:v>1345</c:v>
                </c:pt>
                <c:pt idx="10">
                  <c:v>3766</c:v>
                </c:pt>
                <c:pt idx="11">
                  <c:v>3867</c:v>
                </c:pt>
                <c:pt idx="12">
                  <c:v>24372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78-4047-B7A8-C61B4FD81152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178-4047-B7A8-C61B4FD8115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178-4047-B7A8-C61B4FD8115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4913</c:v>
                </c:pt>
                <c:pt idx="1">
                  <c:v>3556</c:v>
                </c:pt>
                <c:pt idx="2">
                  <c:v>3979</c:v>
                </c:pt>
                <c:pt idx="3">
                  <c:v>1447</c:v>
                </c:pt>
                <c:pt idx="4">
                  <c:v>56</c:v>
                </c:pt>
                <c:pt idx="5">
                  <c:v>117</c:v>
                </c:pt>
                <c:pt idx="6">
                  <c:v>139</c:v>
                </c:pt>
                <c:pt idx="7">
                  <c:v>110</c:v>
                </c:pt>
                <c:pt idx="12">
                  <c:v>14317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178-4047-B7A8-C61B4FD81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178-4047-B7A8-C61B4FD8115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1402</c:v>
                      </c:pt>
                      <c:pt idx="1">
                        <c:v>636</c:v>
                      </c:pt>
                      <c:pt idx="2">
                        <c:v>28</c:v>
                      </c:pt>
                      <c:pt idx="3">
                        <c:v>2</c:v>
                      </c:pt>
                      <c:pt idx="4">
                        <c:v>44</c:v>
                      </c:pt>
                      <c:pt idx="5">
                        <c:v>435</c:v>
                      </c:pt>
                      <c:pt idx="6">
                        <c:v>31</c:v>
                      </c:pt>
                      <c:pt idx="7">
                        <c:v>195</c:v>
                      </c:pt>
                      <c:pt idx="8">
                        <c:v>23</c:v>
                      </c:pt>
                      <c:pt idx="9">
                        <c:v>292</c:v>
                      </c:pt>
                      <c:pt idx="10">
                        <c:v>1064</c:v>
                      </c:pt>
                      <c:pt idx="11">
                        <c:v>1948</c:v>
                      </c:pt>
                      <c:pt idx="12">
                        <c:v>6100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178-4047-B7A8-C61B4FD8115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178-4047-B7A8-C61B4FD8115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178-4047-B7A8-C61B4FD8115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178-4047-B7A8-C61B4FD8115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178-4047-B7A8-C61B4FD8115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178-4047-B7A8-C61B4FD8115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178-4047-B7A8-C61B4FD8115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178-4047-B7A8-C61B4FD8115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178-4047-B7A8-C61B4FD8115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178-4047-B7A8-C61B4FD8115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178-4047-B7A8-C61B4FD8115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178-4047-B7A8-C61B4FD8115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178-4047-B7A8-C61B4FD8115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178-4047-B7A8-C61B4FD81152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-5.8680696074463468E-3</c:v>
                </c:pt>
                <c:pt idx="1">
                  <c:v>-7.899507899507896E-2</c:v>
                </c:pt>
                <c:pt idx="2">
                  <c:v>9.8867716100524694E-2</c:v>
                </c:pt>
                <c:pt idx="3">
                  <c:v>-9.7880299251870362E-2</c:v>
                </c:pt>
                <c:pt idx="4">
                  <c:v>0.64705882352941169</c:v>
                </c:pt>
                <c:pt idx="5">
                  <c:v>-0.71532846715328469</c:v>
                </c:pt>
                <c:pt idx="6">
                  <c:v>-0.70798319327731085</c:v>
                </c:pt>
                <c:pt idx="7">
                  <c:v>-0.57692307692307687</c:v>
                </c:pt>
                <c:pt idx="12">
                  <c:v>-5.8649483858241869E-2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178-4047-B7A8-C61B4FD81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78-4D64-AFB4-EC11FD7F4F04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89491</c:v>
                </c:pt>
                <c:pt idx="1">
                  <c:v>145638</c:v>
                </c:pt>
                <c:pt idx="2">
                  <c:v>129096</c:v>
                </c:pt>
                <c:pt idx="3">
                  <c:v>122581</c:v>
                </c:pt>
                <c:pt idx="4">
                  <c:v>124784</c:v>
                </c:pt>
                <c:pt idx="5">
                  <c:v>78527</c:v>
                </c:pt>
                <c:pt idx="6">
                  <c:v>99510</c:v>
                </c:pt>
                <c:pt idx="7">
                  <c:v>168193</c:v>
                </c:pt>
                <c:pt idx="8">
                  <c:v>81749</c:v>
                </c:pt>
                <c:pt idx="9">
                  <c:v>146033</c:v>
                </c:pt>
                <c:pt idx="10">
                  <c:v>89613</c:v>
                </c:pt>
                <c:pt idx="11">
                  <c:v>86200</c:v>
                </c:pt>
                <c:pt idx="12">
                  <c:v>1361415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78-4D64-AFB4-EC11FD7F4F04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278-4D64-AFB4-EC11FD7F4F04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90625</c:v>
                </c:pt>
                <c:pt idx="1">
                  <c:v>91918</c:v>
                </c:pt>
                <c:pt idx="2">
                  <c:v>94245</c:v>
                </c:pt>
                <c:pt idx="3">
                  <c:v>86514</c:v>
                </c:pt>
                <c:pt idx="4">
                  <c:v>84984</c:v>
                </c:pt>
                <c:pt idx="5">
                  <c:v>92544</c:v>
                </c:pt>
                <c:pt idx="6">
                  <c:v>107220</c:v>
                </c:pt>
                <c:pt idx="7">
                  <c:v>105506</c:v>
                </c:pt>
                <c:pt idx="8">
                  <c:v>78737</c:v>
                </c:pt>
                <c:pt idx="9">
                  <c:v>99062</c:v>
                </c:pt>
                <c:pt idx="10">
                  <c:v>86987</c:v>
                </c:pt>
                <c:pt idx="11">
                  <c:v>85017</c:v>
                </c:pt>
                <c:pt idx="12">
                  <c:v>1103359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78-4D64-AFB4-EC11FD7F4F04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278-4D64-AFB4-EC11FD7F4F0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78-4D64-AFB4-EC11FD7F4F04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92733</c:v>
                </c:pt>
                <c:pt idx="1">
                  <c:v>95163</c:v>
                </c:pt>
                <c:pt idx="2">
                  <c:v>99833</c:v>
                </c:pt>
                <c:pt idx="3">
                  <c:v>90584</c:v>
                </c:pt>
                <c:pt idx="4">
                  <c:v>79290</c:v>
                </c:pt>
                <c:pt idx="5">
                  <c:v>84556</c:v>
                </c:pt>
                <c:pt idx="6">
                  <c:v>101282</c:v>
                </c:pt>
                <c:pt idx="7">
                  <c:v>115797</c:v>
                </c:pt>
                <c:pt idx="12">
                  <c:v>759238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278-4D64-AFB4-EC11FD7F4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278-4D64-AFB4-EC11FD7F4F0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12913</c:v>
                      </c:pt>
                      <c:pt idx="1">
                        <c:v>12940</c:v>
                      </c:pt>
                      <c:pt idx="2">
                        <c:v>19186</c:v>
                      </c:pt>
                      <c:pt idx="3">
                        <c:v>25955</c:v>
                      </c:pt>
                      <c:pt idx="4">
                        <c:v>35027</c:v>
                      </c:pt>
                      <c:pt idx="5">
                        <c:v>14068</c:v>
                      </c:pt>
                      <c:pt idx="6">
                        <c:v>6598</c:v>
                      </c:pt>
                      <c:pt idx="7">
                        <c:v>32683</c:v>
                      </c:pt>
                      <c:pt idx="8">
                        <c:v>47142</c:v>
                      </c:pt>
                      <c:pt idx="9">
                        <c:v>74494</c:v>
                      </c:pt>
                      <c:pt idx="10">
                        <c:v>80598</c:v>
                      </c:pt>
                      <c:pt idx="11">
                        <c:v>57766</c:v>
                      </c:pt>
                      <c:pt idx="12">
                        <c:v>419370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278-4D64-AFB4-EC11FD7F4F0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278-4D64-AFB4-EC11FD7F4F0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278-4D64-AFB4-EC11FD7F4F0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278-4D64-AFB4-EC11FD7F4F0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278-4D64-AFB4-EC11FD7F4F0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278-4D64-AFB4-EC11FD7F4F0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278-4D64-AFB4-EC11FD7F4F0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278-4D64-AFB4-EC11FD7F4F0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278-4D64-AFB4-EC11FD7F4F0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278-4D64-AFB4-EC11FD7F4F0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278-4D64-AFB4-EC11FD7F4F0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278-4D64-AFB4-EC11FD7F4F0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278-4D64-AFB4-EC11FD7F4F0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278-4D64-AFB4-EC11FD7F4F04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2.3260689655172362E-2</c:v>
                </c:pt>
                <c:pt idx="1">
                  <c:v>3.5303205030570828E-2</c:v>
                </c:pt>
                <c:pt idx="2">
                  <c:v>5.9292270146957371E-2</c:v>
                </c:pt>
                <c:pt idx="3">
                  <c:v>4.7044408997387599E-2</c:v>
                </c:pt>
                <c:pt idx="4">
                  <c:v>-6.7000847218299908E-2</c:v>
                </c:pt>
                <c:pt idx="5">
                  <c:v>-8.6315698478561576E-2</c:v>
                </c:pt>
                <c:pt idx="6">
                  <c:v>-5.538145868308153E-2</c:v>
                </c:pt>
                <c:pt idx="7">
                  <c:v>9.7539476427880967E-2</c:v>
                </c:pt>
                <c:pt idx="12">
                  <c:v>7.5402491652909465E-3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278-4D64-AFB4-EC11FD7F4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C9-4587-BBB7-0ABA4457F3F7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69459</c:v>
                </c:pt>
                <c:pt idx="1">
                  <c:v>126419</c:v>
                </c:pt>
                <c:pt idx="2">
                  <c:v>108728</c:v>
                </c:pt>
                <c:pt idx="3">
                  <c:v>105905</c:v>
                </c:pt>
                <c:pt idx="4">
                  <c:v>106442</c:v>
                </c:pt>
                <c:pt idx="5">
                  <c:v>60812</c:v>
                </c:pt>
                <c:pt idx="6">
                  <c:v>79640</c:v>
                </c:pt>
                <c:pt idx="7">
                  <c:v>149093</c:v>
                </c:pt>
                <c:pt idx="8">
                  <c:v>63472</c:v>
                </c:pt>
                <c:pt idx="9">
                  <c:v>127387</c:v>
                </c:pt>
                <c:pt idx="10">
                  <c:v>71110</c:v>
                </c:pt>
                <c:pt idx="11">
                  <c:v>68339</c:v>
                </c:pt>
                <c:pt idx="12">
                  <c:v>1136806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C9-4587-BBB7-0ABA4457F3F7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BC9-4587-BBB7-0ABA4457F3F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70434</c:v>
                </c:pt>
                <c:pt idx="1">
                  <c:v>74038</c:v>
                </c:pt>
                <c:pt idx="2">
                  <c:v>74795</c:v>
                </c:pt>
                <c:pt idx="3">
                  <c:v>71549</c:v>
                </c:pt>
                <c:pt idx="4">
                  <c:v>70234</c:v>
                </c:pt>
                <c:pt idx="5">
                  <c:v>75337</c:v>
                </c:pt>
                <c:pt idx="6">
                  <c:v>88465</c:v>
                </c:pt>
                <c:pt idx="7">
                  <c:v>87091</c:v>
                </c:pt>
                <c:pt idx="8">
                  <c:v>61432</c:v>
                </c:pt>
                <c:pt idx="9">
                  <c:v>81701</c:v>
                </c:pt>
                <c:pt idx="10">
                  <c:v>69847</c:v>
                </c:pt>
                <c:pt idx="11">
                  <c:v>67768</c:v>
                </c:pt>
                <c:pt idx="12">
                  <c:v>892691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C9-4587-BBB7-0ABA4457F3F7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BC9-4587-BBB7-0ABA4457F3F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BC9-4587-BBB7-0ABA4457F3F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72761</c:v>
                </c:pt>
                <c:pt idx="1">
                  <c:v>76796</c:v>
                </c:pt>
                <c:pt idx="2">
                  <c:v>80542</c:v>
                </c:pt>
                <c:pt idx="3">
                  <c:v>75877</c:v>
                </c:pt>
                <c:pt idx="4">
                  <c:v>63209</c:v>
                </c:pt>
                <c:pt idx="5">
                  <c:v>70999</c:v>
                </c:pt>
                <c:pt idx="6">
                  <c:v>83795</c:v>
                </c:pt>
                <c:pt idx="7">
                  <c:v>96264</c:v>
                </c:pt>
                <c:pt idx="12">
                  <c:v>620243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BC9-4587-BBB7-0ABA4457F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BC9-4587-BBB7-0ABA4457F3F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52867</c:v>
                      </c:pt>
                      <c:pt idx="1">
                        <c:v>52756</c:v>
                      </c:pt>
                      <c:pt idx="2">
                        <c:v>63892</c:v>
                      </c:pt>
                      <c:pt idx="3">
                        <c:v>70112</c:v>
                      </c:pt>
                      <c:pt idx="4">
                        <c:v>65633</c:v>
                      </c:pt>
                      <c:pt idx="5">
                        <c:v>48479</c:v>
                      </c:pt>
                      <c:pt idx="6">
                        <c:v>131509</c:v>
                      </c:pt>
                      <c:pt idx="7">
                        <c:v>118989</c:v>
                      </c:pt>
                      <c:pt idx="8">
                        <c:v>71807</c:v>
                      </c:pt>
                      <c:pt idx="9">
                        <c:v>90510</c:v>
                      </c:pt>
                      <c:pt idx="10">
                        <c:v>92633</c:v>
                      </c:pt>
                      <c:pt idx="11">
                        <c:v>87824</c:v>
                      </c:pt>
                      <c:pt idx="12">
                        <c:v>947011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BC9-4587-BBB7-0ABA4457F3F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BC9-4587-BBB7-0ABA4457F3F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BC9-4587-BBB7-0ABA4457F3F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BC9-4587-BBB7-0ABA4457F3F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BC9-4587-BBB7-0ABA4457F3F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BC9-4587-BBB7-0ABA4457F3F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BC9-4587-BBB7-0ABA4457F3F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BC9-4587-BBB7-0ABA4457F3F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BC9-4587-BBB7-0ABA4457F3F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BC9-4587-BBB7-0ABA4457F3F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BC9-4587-BBB7-0ABA4457F3F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BC9-4587-BBB7-0ABA4457F3F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BC9-4587-BBB7-0ABA4457F3F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BC9-4587-BBB7-0ABA4457F3F7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3.3038021410114471E-2</c:v>
                </c:pt>
                <c:pt idx="1">
                  <c:v>3.725114130581586E-2</c:v>
                </c:pt>
                <c:pt idx="2">
                  <c:v>7.6836686944314447E-2</c:v>
                </c:pt>
                <c:pt idx="3">
                  <c:v>6.0490013836671297E-2</c:v>
                </c:pt>
                <c:pt idx="4">
                  <c:v>-0.10002278098926443</c:v>
                </c:pt>
                <c:pt idx="5">
                  <c:v>-5.7581268168363509E-2</c:v>
                </c:pt>
                <c:pt idx="6">
                  <c:v>-5.2789238681964612E-2</c:v>
                </c:pt>
                <c:pt idx="7">
                  <c:v>0.10532661239393271</c:v>
                </c:pt>
                <c:pt idx="12">
                  <c:v>1.3563354756897184E-2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BC9-4587-BBB7-0ABA4457F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6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EA-4794-A2FD-CE5A6AFAC484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5.6493276939587149</c:v>
                </c:pt>
                <c:pt idx="1">
                  <c:v>5.967058630720695</c:v>
                </c:pt>
                <c:pt idx="2">
                  <c:v>6.3053628992869006</c:v>
                </c:pt>
                <c:pt idx="3">
                  <c:v>6.8823199146594805</c:v>
                </c:pt>
                <c:pt idx="4">
                  <c:v>5.6039879642520321</c:v>
                </c:pt>
                <c:pt idx="5">
                  <c:v>4.8911242603550296</c:v>
                </c:pt>
                <c:pt idx="6">
                  <c:v>5.9049370994540711</c:v>
                </c:pt>
                <c:pt idx="7">
                  <c:v>6.7142914171656685</c:v>
                </c:pt>
                <c:pt idx="8">
                  <c:v>4.7806432748538015</c:v>
                </c:pt>
                <c:pt idx="9">
                  <c:v>5.9375076235007116</c:v>
                </c:pt>
                <c:pt idx="10">
                  <c:v>5.6613178343546657</c:v>
                </c:pt>
                <c:pt idx="11">
                  <c:v>5.5345104333868376</c:v>
                </c:pt>
                <c:pt idx="12">
                  <c:v>5.8718126768338967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EA-4794-A2FD-CE5A6AFAC484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5EA-4794-A2FD-CE5A6AFAC48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6.1282796862320801</c:v>
                </c:pt>
                <c:pt idx="1">
                  <c:v>5.8275534140620051</c:v>
                </c:pt>
                <c:pt idx="2">
                  <c:v>6.0208905641091164</c:v>
                </c:pt>
                <c:pt idx="3">
                  <c:v>5.601424409193914</c:v>
                </c:pt>
                <c:pt idx="4">
                  <c:v>5.2006609142647333</c:v>
                </c:pt>
                <c:pt idx="5">
                  <c:v>5.7150620638547522</c:v>
                </c:pt>
                <c:pt idx="6">
                  <c:v>6.1261570106273568</c:v>
                </c:pt>
                <c:pt idx="7">
                  <c:v>6.431723969763472</c:v>
                </c:pt>
                <c:pt idx="8">
                  <c:v>5.7615249524367043</c:v>
                </c:pt>
                <c:pt idx="9">
                  <c:v>5.9120315111005013</c:v>
                </c:pt>
                <c:pt idx="10">
                  <c:v>5.7710475684999665</c:v>
                </c:pt>
                <c:pt idx="11">
                  <c:v>5.6369844848163373</c:v>
                </c:pt>
                <c:pt idx="12">
                  <c:v>5.8479032839364837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EA-4794-A2FD-CE5A6AFAC484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5EA-4794-A2FD-CE5A6AFAC48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5EA-4794-A2FD-CE5A6AFAC48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5.8205498368064275</c:v>
                </c:pt>
                <c:pt idx="1">
                  <c:v>5.8100616643262715</c:v>
                </c:pt>
                <c:pt idx="2">
                  <c:v>5.830685667562201</c:v>
                </c:pt>
                <c:pt idx="3">
                  <c:v>5.8238395268098238</c:v>
                </c:pt>
                <c:pt idx="4">
                  <c:v>5.3157683024939661</c:v>
                </c:pt>
                <c:pt idx="5">
                  <c:v>6.0113749466799371</c:v>
                </c:pt>
                <c:pt idx="6">
                  <c:v>5.9277771274727851</c:v>
                </c:pt>
                <c:pt idx="7">
                  <c:v>6.1640051101884383</c:v>
                </c:pt>
                <c:pt idx="12">
                  <c:v>5.8474441817299621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5EA-4794-A2FD-CE5A6AFAC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5EA-4794-A2FD-CE5A6AFAC48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7.1439975747776883</c:v>
                      </c:pt>
                      <c:pt idx="1">
                        <c:v>5.433778974704242</c:v>
                      </c:pt>
                      <c:pt idx="2">
                        <c:v>6.3085224128389594</c:v>
                      </c:pt>
                      <c:pt idx="3">
                        <c:v>5.8118570448830296</c:v>
                      </c:pt>
                      <c:pt idx="4">
                        <c:v>5.3957282471626735</c:v>
                      </c:pt>
                      <c:pt idx="5">
                        <c:v>4.8837811900191941</c:v>
                      </c:pt>
                      <c:pt idx="6">
                        <c:v>5.606170672978819</c:v>
                      </c:pt>
                      <c:pt idx="7">
                        <c:v>8.4148579849946401</c:v>
                      </c:pt>
                      <c:pt idx="8">
                        <c:v>6.9209328254204214</c:v>
                      </c:pt>
                      <c:pt idx="9">
                        <c:v>6.51228260133992</c:v>
                      </c:pt>
                      <c:pt idx="10">
                        <c:v>6.6308302557789629</c:v>
                      </c:pt>
                      <c:pt idx="11">
                        <c:v>6.5736137667304018</c:v>
                      </c:pt>
                      <c:pt idx="12">
                        <c:v>6.2993357337968714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5EA-4794-A2FD-CE5A6AFAC48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5EA-4794-A2FD-CE5A6AFAC48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5EA-4794-A2FD-CE5A6AFAC48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5EA-4794-A2FD-CE5A6AFAC48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5EA-4794-A2FD-CE5A6AFAC48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5EA-4794-A2FD-CE5A6AFAC48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5EA-4794-A2FD-CE5A6AFAC48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5EA-4794-A2FD-CE5A6AFAC48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5EA-4794-A2FD-CE5A6AFAC48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5EA-4794-A2FD-CE5A6AFAC48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5EA-4794-A2FD-CE5A6AFAC48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5EA-4794-A2FD-CE5A6AFAC48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5EA-4794-A2FD-CE5A6AFAC48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5EA-4794-A2FD-CE5A6AFAC484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-0.30772984942565262</c:v>
                </c:pt>
                <c:pt idx="1">
                  <c:v>-1.7491749735733642E-2</c:v>
                </c:pt>
                <c:pt idx="2">
                  <c:v>-0.19020489654691541</c:v>
                </c:pt>
                <c:pt idx="3">
                  <c:v>0.22241511761590971</c:v>
                </c:pt>
                <c:pt idx="4">
                  <c:v>0.11510738822923283</c:v>
                </c:pt>
                <c:pt idx="5">
                  <c:v>0.29631288282518486</c:v>
                </c:pt>
                <c:pt idx="6">
                  <c:v>-0.19837988315457178</c:v>
                </c:pt>
                <c:pt idx="7">
                  <c:v>-0.26771885957503372</c:v>
                </c:pt>
                <c:pt idx="12">
                  <c:v>-3.5162239865835332E-2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5EA-4794-A2FD-CE5A6AFAC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D49-4434-8089-505C692B7833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4.3015362629510543</c:v>
                </c:pt>
                <c:pt idx="1">
                  <c:v>3.8014281790716837</c:v>
                </c:pt>
                <c:pt idx="2">
                  <c:v>4.0634615384615387</c:v>
                </c:pt>
                <c:pt idx="3">
                  <c:v>6.1038406827880509</c:v>
                </c:pt>
                <c:pt idx="4">
                  <c:v>4.1656030965582174</c:v>
                </c:pt>
                <c:pt idx="5">
                  <c:v>4.0688060538116595</c:v>
                </c:pt>
                <c:pt idx="6">
                  <c:v>4.9375448671931084</c:v>
                </c:pt>
                <c:pt idx="7">
                  <c:v>4.0212790039615163</c:v>
                </c:pt>
                <c:pt idx="8">
                  <c:v>3.7254203476774008</c:v>
                </c:pt>
                <c:pt idx="9">
                  <c:v>3.7469455373783394</c:v>
                </c:pt>
                <c:pt idx="10">
                  <c:v>4.0761339092872566</c:v>
                </c:pt>
                <c:pt idx="11">
                  <c:v>4.0338561115260143</c:v>
                </c:pt>
                <c:pt idx="12">
                  <c:v>4.1809923016701465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49-4434-8089-505C692B7833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D49-4434-8089-505C692B783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4.4570624120131397</c:v>
                </c:pt>
                <c:pt idx="1">
                  <c:v>4.082027168234065</c:v>
                </c:pt>
                <c:pt idx="2">
                  <c:v>4.294401544401544</c:v>
                </c:pt>
                <c:pt idx="3">
                  <c:v>3.906801007556675</c:v>
                </c:pt>
                <c:pt idx="4">
                  <c:v>3.4609045611345342</c:v>
                </c:pt>
                <c:pt idx="5">
                  <c:v>4.0372522214627482</c:v>
                </c:pt>
                <c:pt idx="6">
                  <c:v>4.6951162427835857</c:v>
                </c:pt>
                <c:pt idx="7">
                  <c:v>5.3672446208481306</c:v>
                </c:pt>
                <c:pt idx="8">
                  <c:v>4.463377723970944</c:v>
                </c:pt>
                <c:pt idx="9">
                  <c:v>4.1060102688009668</c:v>
                </c:pt>
                <c:pt idx="10">
                  <c:v>4.0661740006718174</c:v>
                </c:pt>
                <c:pt idx="11">
                  <c:v>3.9485466087537588</c:v>
                </c:pt>
                <c:pt idx="12">
                  <c:v>4.2767210672129998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49-4434-8089-505C692B7833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D49-4434-8089-505C692B783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D49-4434-8089-505C692B783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3.9199842333464723</c:v>
                </c:pt>
                <c:pt idx="1">
                  <c:v>4.0437570728027161</c:v>
                </c:pt>
                <c:pt idx="2">
                  <c:v>3.865546218487395</c:v>
                </c:pt>
                <c:pt idx="3">
                  <c:v>4.0532623169107858</c:v>
                </c:pt>
                <c:pt idx="4">
                  <c:v>3.4186096718480137</c:v>
                </c:pt>
                <c:pt idx="5">
                  <c:v>3.5489469578783153</c:v>
                </c:pt>
                <c:pt idx="6">
                  <c:v>4.4762788778877889</c:v>
                </c:pt>
                <c:pt idx="7">
                  <c:v>4.6992684909238687</c:v>
                </c:pt>
                <c:pt idx="12">
                  <c:v>4.0628477713348561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D49-4434-8089-505C692B7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D49-4434-8089-505C692B783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5.190523690773067</c:v>
                      </c:pt>
                      <c:pt idx="1">
                        <c:v>3.356354720065386</c:v>
                      </c:pt>
                      <c:pt idx="2">
                        <c:v>3.3214643931795385</c:v>
                      </c:pt>
                      <c:pt idx="3">
                        <c:v>3.5522642151855637</c:v>
                      </c:pt>
                      <c:pt idx="4">
                        <c:v>3.2111142139067299</c:v>
                      </c:pt>
                      <c:pt idx="5">
                        <c:v>2.7494692144373674</c:v>
                      </c:pt>
                      <c:pt idx="6">
                        <c:v>3.3948813244361853</c:v>
                      </c:pt>
                      <c:pt idx="7">
                        <c:v>5.1111111111111107</c:v>
                      </c:pt>
                      <c:pt idx="8">
                        <c:v>5.4221146085552867</c:v>
                      </c:pt>
                      <c:pt idx="9">
                        <c:v>4.0484003281378182</c:v>
                      </c:pt>
                      <c:pt idx="10">
                        <c:v>4.5678866587957501</c:v>
                      </c:pt>
                      <c:pt idx="11">
                        <c:v>5.2474344355758271</c:v>
                      </c:pt>
                      <c:pt idx="12">
                        <c:v>3.6835830115830115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D49-4434-8089-505C692B783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D49-4434-8089-505C692B783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D49-4434-8089-505C692B783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D49-4434-8089-505C692B783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D49-4434-8089-505C692B783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D49-4434-8089-505C692B783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D49-4434-8089-505C692B783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D49-4434-8089-505C692B783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D49-4434-8089-505C692B783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D49-4434-8089-505C692B783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D49-4434-8089-505C692B783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D49-4434-8089-505C692B783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D49-4434-8089-505C692B783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D49-4434-8089-505C692B7833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-0.53707817866666741</c:v>
                </c:pt>
                <c:pt idx="1">
                  <c:v>-3.827009543134885E-2</c:v>
                </c:pt>
                <c:pt idx="2">
                  <c:v>-0.42885532591414899</c:v>
                </c:pt>
                <c:pt idx="3">
                  <c:v>0.14646130935411072</c:v>
                </c:pt>
                <c:pt idx="4">
                  <c:v>-4.2294889286520476E-2</c:v>
                </c:pt>
                <c:pt idx="5">
                  <c:v>-0.48830526358443294</c:v>
                </c:pt>
                <c:pt idx="6">
                  <c:v>-0.21883736489579686</c:v>
                </c:pt>
                <c:pt idx="7">
                  <c:v>-0.66797612992426192</c:v>
                </c:pt>
                <c:pt idx="12">
                  <c:v>-0.26516197576735667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D49-4434-8089-505C692B7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32-4899-BE44-3BCAB933EA3A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5.8929313929313931</c:v>
                </c:pt>
                <c:pt idx="1">
                  <c:v>4.3759946949602124</c:v>
                </c:pt>
                <c:pt idx="2">
                  <c:v>4.780533168009919</c:v>
                </c:pt>
                <c:pt idx="3">
                  <c:v>6.2548842801322513</c:v>
                </c:pt>
                <c:pt idx="4">
                  <c:v>6.3711133400200604</c:v>
                </c:pt>
                <c:pt idx="5">
                  <c:v>5.9084321475625821</c:v>
                </c:pt>
                <c:pt idx="6">
                  <c:v>6.2042961608775133</c:v>
                </c:pt>
                <c:pt idx="7">
                  <c:v>5.8572443181818183</c:v>
                </c:pt>
                <c:pt idx="8">
                  <c:v>5.5717141429285357</c:v>
                </c:pt>
                <c:pt idx="9">
                  <c:v>5.2609383236689506</c:v>
                </c:pt>
                <c:pt idx="10">
                  <c:v>4.7133526850507979</c:v>
                </c:pt>
                <c:pt idx="11">
                  <c:v>4.6817111459968599</c:v>
                </c:pt>
                <c:pt idx="12">
                  <c:v>5.5614315789473681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32-4899-BE44-3BCAB933EA3A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532-4899-BE44-3BCAB933EA3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5.0063805104408354</c:v>
                </c:pt>
                <c:pt idx="1">
                  <c:v>4.4253915910964547</c:v>
                </c:pt>
                <c:pt idx="2">
                  <c:v>4.3775587566338139</c:v>
                </c:pt>
                <c:pt idx="3">
                  <c:v>4.3886435331230285</c:v>
                </c:pt>
                <c:pt idx="4">
                  <c:v>4.7421434327155518</c:v>
                </c:pt>
                <c:pt idx="5">
                  <c:v>5.10387323943662</c:v>
                </c:pt>
                <c:pt idx="6">
                  <c:v>6.0305182846619312</c:v>
                </c:pt>
                <c:pt idx="7">
                  <c:v>6.2784356926466538</c:v>
                </c:pt>
                <c:pt idx="8">
                  <c:v>5.6177442189712128</c:v>
                </c:pt>
                <c:pt idx="9">
                  <c:v>5.0487030174695606</c:v>
                </c:pt>
                <c:pt idx="10">
                  <c:v>4.6799742433998714</c:v>
                </c:pt>
                <c:pt idx="11">
                  <c:v>4.6791907514450868</c:v>
                </c:pt>
                <c:pt idx="12">
                  <c:v>5.2323278143191958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32-4899-BE44-3BCAB933EA3A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532-4899-BE44-3BCAB933EA3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532-4899-BE44-3BCAB933EA3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4.8635634028892456</c:v>
                </c:pt>
                <c:pt idx="1">
                  <c:v>4.8350434096290451</c:v>
                </c:pt>
                <c:pt idx="2">
                  <c:v>4.1847935548841892</c:v>
                </c:pt>
                <c:pt idx="3">
                  <c:v>5.2636419374616796</c:v>
                </c:pt>
                <c:pt idx="4">
                  <c:v>4.2381391064025795</c:v>
                </c:pt>
                <c:pt idx="5">
                  <c:v>4.938384299406664</c:v>
                </c:pt>
                <c:pt idx="6">
                  <c:v>5.3807769591426657</c:v>
                </c:pt>
                <c:pt idx="7">
                  <c:v>6.0793376173999008</c:v>
                </c:pt>
                <c:pt idx="12">
                  <c:v>5.1225176900251084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532-4899-BE44-3BCAB933E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532-4899-BE44-3BCAB933EA3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5.7173366834170851</c:v>
                      </c:pt>
                      <c:pt idx="1">
                        <c:v>4.3866213151927438</c:v>
                      </c:pt>
                      <c:pt idx="2">
                        <c:v>3.9177545691906004</c:v>
                      </c:pt>
                      <c:pt idx="3">
                        <c:v>4.6966292134831464</c:v>
                      </c:pt>
                      <c:pt idx="4">
                        <c:v>4.0926966292134832</c:v>
                      </c:pt>
                      <c:pt idx="5">
                        <c:v>4.3195876288659791</c:v>
                      </c:pt>
                      <c:pt idx="6">
                        <c:v>6.3602875112309079</c:v>
                      </c:pt>
                      <c:pt idx="7">
                        <c:v>7.6011342155009451</c:v>
                      </c:pt>
                      <c:pt idx="8">
                        <c:v>5.7415036045314105</c:v>
                      </c:pt>
                      <c:pt idx="9">
                        <c:v>4.4811946902654869</c:v>
                      </c:pt>
                      <c:pt idx="10">
                        <c:v>5.1796322489391793</c:v>
                      </c:pt>
                      <c:pt idx="11">
                        <c:v>4.8375499334221042</c:v>
                      </c:pt>
                      <c:pt idx="12">
                        <c:v>5.1497178267124042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532-4899-BE44-3BCAB933EA3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532-4899-BE44-3BCAB933EA3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532-4899-BE44-3BCAB933EA3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532-4899-BE44-3BCAB933EA3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532-4899-BE44-3BCAB933EA3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532-4899-BE44-3BCAB933EA3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532-4899-BE44-3BCAB933EA3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532-4899-BE44-3BCAB933EA3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532-4899-BE44-3BCAB933EA3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532-4899-BE44-3BCAB933EA3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532-4899-BE44-3BCAB933EA3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532-4899-BE44-3BCAB933EA3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532-4899-BE44-3BCAB933EA3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532-4899-BE44-3BCAB933EA3A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-0.14281710755158983</c:v>
                </c:pt>
                <c:pt idx="1">
                  <c:v>0.40965181853259036</c:v>
                </c:pt>
                <c:pt idx="2">
                  <c:v>-0.19276520174962464</c:v>
                </c:pt>
                <c:pt idx="3">
                  <c:v>0.87499840433865117</c:v>
                </c:pt>
                <c:pt idx="4">
                  <c:v>-0.50400432631297232</c:v>
                </c:pt>
                <c:pt idx="5">
                  <c:v>-0.16548894002995596</c:v>
                </c:pt>
                <c:pt idx="6">
                  <c:v>-0.64974132551926544</c:v>
                </c:pt>
                <c:pt idx="7">
                  <c:v>-0.19909807524675305</c:v>
                </c:pt>
                <c:pt idx="12">
                  <c:v>-0.17999235537488101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532-4899-BE44-3BCAB933E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73-4220-8A77-00610560B71A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3.4681545998911267</c:v>
                </c:pt>
                <c:pt idx="1">
                  <c:v>3.3952180028129395</c:v>
                </c:pt>
                <c:pt idx="2">
                  <c:v>1.5867237687366167</c:v>
                </c:pt>
                <c:pt idx="3">
                  <c:v>3.4308510638297873</c:v>
                </c:pt>
                <c:pt idx="4">
                  <c:v>3.5842696629213484</c:v>
                </c:pt>
                <c:pt idx="5">
                  <c:v>3.5717337130651479</c:v>
                </c:pt>
                <c:pt idx="6">
                  <c:v>3.5454545454545454</c:v>
                </c:pt>
                <c:pt idx="7">
                  <c:v>3.1623193221465358</c:v>
                </c:pt>
                <c:pt idx="8">
                  <c:v>2.989037273270879</c:v>
                </c:pt>
                <c:pt idx="9">
                  <c:v>2.7673942701227832</c:v>
                </c:pt>
                <c:pt idx="10">
                  <c:v>3.6986242476354256</c:v>
                </c:pt>
                <c:pt idx="11">
                  <c:v>2.910142954390742</c:v>
                </c:pt>
                <c:pt idx="12">
                  <c:v>3.3081571801288536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73-4220-8A77-00610560B71A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573-4220-8A77-00610560B71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2.13022113022113</c:v>
                </c:pt>
                <c:pt idx="1">
                  <c:v>3.4878744650499285</c:v>
                </c:pt>
                <c:pt idx="2">
                  <c:v>4.1487383798140769</c:v>
                </c:pt>
                <c:pt idx="3">
                  <c:v>1.9975000000000001</c:v>
                </c:pt>
                <c:pt idx="4">
                  <c:v>2.2986111111111112</c:v>
                </c:pt>
                <c:pt idx="5">
                  <c:v>2.5499181669394435</c:v>
                </c:pt>
                <c:pt idx="6">
                  <c:v>2.7488496932515338</c:v>
                </c:pt>
                <c:pt idx="7">
                  <c:v>2.5051903114186853</c:v>
                </c:pt>
                <c:pt idx="8">
                  <c:v>2.39915611814346</c:v>
                </c:pt>
                <c:pt idx="9">
                  <c:v>2.8537271448663852</c:v>
                </c:pt>
                <c:pt idx="10">
                  <c:v>3.3967696629213484</c:v>
                </c:pt>
                <c:pt idx="11">
                  <c:v>2.9477434679334915</c:v>
                </c:pt>
                <c:pt idx="12">
                  <c:v>2.7445299715134253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73-4220-8A77-00610560B71A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573-4220-8A77-00610560B71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573-4220-8A77-00610560B71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3.0092951200619673</c:v>
                </c:pt>
                <c:pt idx="1">
                  <c:v>3.3193641618497112</c:v>
                </c:pt>
                <c:pt idx="2">
                  <c:v>3.3488182559087205</c:v>
                </c:pt>
                <c:pt idx="3">
                  <c:v>3.1238229755178906</c:v>
                </c:pt>
                <c:pt idx="4">
                  <c:v>2.6956521739130435</c:v>
                </c:pt>
                <c:pt idx="5">
                  <c:v>2.5124276472591078</c:v>
                </c:pt>
                <c:pt idx="6">
                  <c:v>3.0257787325456498</c:v>
                </c:pt>
                <c:pt idx="7">
                  <c:v>3.0254796163069546</c:v>
                </c:pt>
                <c:pt idx="12">
                  <c:v>2.9456744074118637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73-4220-8A77-00610560B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573-4220-8A77-00610560B71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4.8436724565756828</c:v>
                      </c:pt>
                      <c:pt idx="1">
                        <c:v>2.7757188498402554</c:v>
                      </c:pt>
                      <c:pt idx="2">
                        <c:v>2.949511400651466</c:v>
                      </c:pt>
                      <c:pt idx="3">
                        <c:v>3.1860674157303372</c:v>
                      </c:pt>
                      <c:pt idx="4">
                        <c:v>2.9923318229348204</c:v>
                      </c:pt>
                      <c:pt idx="5">
                        <c:v>2.6085145765849145</c:v>
                      </c:pt>
                      <c:pt idx="6">
                        <c:v>3.087171359313817</c:v>
                      </c:pt>
                      <c:pt idx="7">
                        <c:v>2.5079051383399209</c:v>
                      </c:pt>
                      <c:pt idx="8">
                        <c:v>4.2649253731343286</c:v>
                      </c:pt>
                      <c:pt idx="9">
                        <c:v>2.8063492063492061</c:v>
                      </c:pt>
                      <c:pt idx="10">
                        <c:v>1.4785714285714286</c:v>
                      </c:pt>
                      <c:pt idx="11">
                        <c:v>7.6904761904761907</c:v>
                      </c:pt>
                      <c:pt idx="12">
                        <c:v>3.1158625417773589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573-4220-8A77-00610560B71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573-4220-8A77-00610560B71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573-4220-8A77-00610560B71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573-4220-8A77-00610560B71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573-4220-8A77-00610560B71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573-4220-8A77-00610560B71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573-4220-8A77-00610560B71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573-4220-8A77-00610560B71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573-4220-8A77-00610560B71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573-4220-8A77-00610560B71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573-4220-8A77-00610560B71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573-4220-8A77-00610560B71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573-4220-8A77-00610560B71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573-4220-8A77-00610560B71A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0.87907398984083729</c:v>
                </c:pt>
                <c:pt idx="1">
                  <c:v>-0.16851030320021732</c:v>
                </c:pt>
                <c:pt idx="2">
                  <c:v>-0.79992012390535638</c:v>
                </c:pt>
                <c:pt idx="3">
                  <c:v>1.1263229755178905</c:v>
                </c:pt>
                <c:pt idx="4">
                  <c:v>0.3970410628019323</c:v>
                </c:pt>
                <c:pt idx="5">
                  <c:v>-3.7490519680335677E-2</c:v>
                </c:pt>
                <c:pt idx="6">
                  <c:v>0.27692903929411594</c:v>
                </c:pt>
                <c:pt idx="7">
                  <c:v>0.5202893048882693</c:v>
                </c:pt>
                <c:pt idx="12">
                  <c:v>0.28427324721552294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573-4220-8A77-00610560B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0A-4A32-A0DA-183A6D5D1351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5.9385830394111334</c:v>
                </c:pt>
                <c:pt idx="1">
                  <c:v>6.3467687566214002</c:v>
                </c:pt>
                <c:pt idx="2">
                  <c:v>6.5588778949657494</c:v>
                </c:pt>
                <c:pt idx="3">
                  <c:v>7.0737269166200338</c:v>
                </c:pt>
                <c:pt idx="4">
                  <c:v>6.6859458608750391</c:v>
                </c:pt>
                <c:pt idx="5">
                  <c:v>5.549052584370445</c:v>
                </c:pt>
                <c:pt idx="6">
                  <c:v>6.2239406612483235</c:v>
                </c:pt>
                <c:pt idx="7">
                  <c:v>8.1816219549799563</c:v>
                </c:pt>
                <c:pt idx="8">
                  <c:v>5.5151755604046819</c:v>
                </c:pt>
                <c:pt idx="9">
                  <c:v>6.4726803602145093</c:v>
                </c:pt>
                <c:pt idx="10">
                  <c:v>6.1455670103092785</c:v>
                </c:pt>
                <c:pt idx="11">
                  <c:v>6.0560650631597159</c:v>
                </c:pt>
                <c:pt idx="12">
                  <c:v>6.479676798949245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0A-4A32-A0DA-183A6D5D1351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00A-4A32-A0DA-183A6D5D135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6.4096547365094416</c:v>
                </c:pt>
                <c:pt idx="1">
                  <c:v>6.0686196695288261</c:v>
                </c:pt>
                <c:pt idx="2">
                  <c:v>6.2842942345924451</c:v>
                </c:pt>
                <c:pt idx="3">
                  <c:v>5.8513372956909357</c:v>
                </c:pt>
                <c:pt idx="4">
                  <c:v>6.0168120111480716</c:v>
                </c:pt>
                <c:pt idx="5">
                  <c:v>6.6645392128420848</c:v>
                </c:pt>
                <c:pt idx="6">
                  <c:v>6.9529432975750476</c:v>
                </c:pt>
                <c:pt idx="7">
                  <c:v>6.8703623999311354</c:v>
                </c:pt>
                <c:pt idx="8">
                  <c:v>6.1754487550665891</c:v>
                </c:pt>
                <c:pt idx="9">
                  <c:v>6.3567869096318335</c:v>
                </c:pt>
                <c:pt idx="10">
                  <c:v>6.190641534391534</c:v>
                </c:pt>
                <c:pt idx="11">
                  <c:v>6.0550086855819343</c:v>
                </c:pt>
                <c:pt idx="12">
                  <c:v>6.3110215957673121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0A-4A32-A0DA-183A6D5D1351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00A-4A32-A0DA-183A6D5D135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00A-4A32-A0DA-183A6D5D135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6.1805151175811872</c:v>
                </c:pt>
                <c:pt idx="1">
                  <c:v>6.1511509324009328</c:v>
                </c:pt>
                <c:pt idx="2">
                  <c:v>6.2846358472931199</c:v>
                </c:pt>
                <c:pt idx="3">
                  <c:v>6.3873209594033389</c:v>
                </c:pt>
                <c:pt idx="4">
                  <c:v>6.1702644885258655</c:v>
                </c:pt>
                <c:pt idx="5">
                  <c:v>7.4241441038263591</c:v>
                </c:pt>
                <c:pt idx="6">
                  <c:v>6.5027782317372118</c:v>
                </c:pt>
                <c:pt idx="7">
                  <c:v>7.1121536303051558</c:v>
                </c:pt>
                <c:pt idx="12">
                  <c:v>6.4842259261194419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00A-4A32-A0DA-183A6D5D1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00A-4A32-A0DA-183A6D5D135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15.497607655502392</c:v>
                      </c:pt>
                      <c:pt idx="1">
                        <c:v>14.284584980237154</c:v>
                      </c:pt>
                      <c:pt idx="2">
                        <c:v>11.319099378881987</c:v>
                      </c:pt>
                      <c:pt idx="3">
                        <c:v>9.3806451612903228</c:v>
                      </c:pt>
                      <c:pt idx="4">
                        <c:v>15.720138488170802</c:v>
                      </c:pt>
                      <c:pt idx="5">
                        <c:v>7.9349845201238391</c:v>
                      </c:pt>
                      <c:pt idx="6">
                        <c:v>5.8366013071895422</c:v>
                      </c:pt>
                      <c:pt idx="7">
                        <c:v>7.5834633385335417</c:v>
                      </c:pt>
                      <c:pt idx="8">
                        <c:v>7.6088709677419351</c:v>
                      </c:pt>
                      <c:pt idx="9">
                        <c:v>6.5717271727172717</c:v>
                      </c:pt>
                      <c:pt idx="10">
                        <c:v>6.6378207935534732</c:v>
                      </c:pt>
                      <c:pt idx="11">
                        <c:v>6.2884972170686453</c:v>
                      </c:pt>
                      <c:pt idx="12">
                        <c:v>7.6288955061032437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00A-4A32-A0DA-183A6D5D135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00A-4A32-A0DA-183A6D5D135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00A-4A32-A0DA-183A6D5D135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00A-4A32-A0DA-183A6D5D135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00A-4A32-A0DA-183A6D5D135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00A-4A32-A0DA-183A6D5D135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00A-4A32-A0DA-183A6D5D135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00A-4A32-A0DA-183A6D5D135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00A-4A32-A0DA-183A6D5D135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00A-4A32-A0DA-183A6D5D135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00A-4A32-A0DA-183A6D5D135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00A-4A32-A0DA-183A6D5D135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00A-4A32-A0DA-183A6D5D135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00A-4A32-A0DA-183A6D5D1351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-0.22913961892825441</c:v>
                </c:pt>
                <c:pt idx="1">
                  <c:v>8.2531262872106659E-2</c:v>
                </c:pt>
                <c:pt idx="2">
                  <c:v>3.4161270067478711E-4</c:v>
                </c:pt>
                <c:pt idx="3">
                  <c:v>0.53598366371240314</c:v>
                </c:pt>
                <c:pt idx="4">
                  <c:v>0.15345247737779388</c:v>
                </c:pt>
                <c:pt idx="5">
                  <c:v>0.75960489098427431</c:v>
                </c:pt>
                <c:pt idx="6">
                  <c:v>-0.45016506583783578</c:v>
                </c:pt>
                <c:pt idx="7">
                  <c:v>0.24179123037402039</c:v>
                </c:pt>
                <c:pt idx="12">
                  <c:v>0.11855894225557062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00A-4A32-A0DA-183A6D5D1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8D-4E96-9B7B-07F4660864A8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5.342488875249348</c:v>
                </c:pt>
                <c:pt idx="1">
                  <c:v>5.7417790574329448</c:v>
                </c:pt>
                <c:pt idx="2">
                  <c:v>5.8906840838776215</c:v>
                </c:pt>
                <c:pt idx="3">
                  <c:v>6.6464646464646462</c:v>
                </c:pt>
                <c:pt idx="4">
                  <c:v>6.5125332320546905</c:v>
                </c:pt>
                <c:pt idx="5">
                  <c:v>5.9067413310359678</c:v>
                </c:pt>
                <c:pt idx="6">
                  <c:v>6.0359646844975332</c:v>
                </c:pt>
                <c:pt idx="7">
                  <c:v>8.4613835583984844</c:v>
                </c:pt>
                <c:pt idx="8">
                  <c:v>5.9173657718120802</c:v>
                </c:pt>
                <c:pt idx="9">
                  <c:v>5.9782175587727453</c:v>
                </c:pt>
                <c:pt idx="10">
                  <c:v>5.7116443745082615</c:v>
                </c:pt>
                <c:pt idx="11">
                  <c:v>5.2975084459459456</c:v>
                </c:pt>
                <c:pt idx="12">
                  <c:v>6.2090876819311323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8D-4E96-9B7B-07F4660864A8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B8D-4E96-9B7B-07F4660864A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5.8226386522809008</c:v>
                </c:pt>
                <c:pt idx="1">
                  <c:v>5.5155934833204032</c:v>
                </c:pt>
                <c:pt idx="2">
                  <c:v>5.7580746315459388</c:v>
                </c:pt>
                <c:pt idx="3">
                  <c:v>5.7282608695652177</c:v>
                </c:pt>
                <c:pt idx="4">
                  <c:v>5.9487570535305778</c:v>
                </c:pt>
                <c:pt idx="5">
                  <c:v>6.7218453188602441</c:v>
                </c:pt>
                <c:pt idx="6">
                  <c:v>6.7674786459981018</c:v>
                </c:pt>
                <c:pt idx="7">
                  <c:v>6.4309696092619388</c:v>
                </c:pt>
                <c:pt idx="8">
                  <c:v>5.9709084084084081</c:v>
                </c:pt>
                <c:pt idx="9">
                  <c:v>6.1364795918367347</c:v>
                </c:pt>
                <c:pt idx="10">
                  <c:v>5.9646665272841313</c:v>
                </c:pt>
                <c:pt idx="11">
                  <c:v>5.8994371482176362</c:v>
                </c:pt>
                <c:pt idx="12">
                  <c:v>6.0597912226047983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8D-4E96-9B7B-07F4660864A8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B8D-4E96-9B7B-07F4660864A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B8D-4E96-9B7B-07F4660864A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6.2586339217191096</c:v>
                </c:pt>
                <c:pt idx="1">
                  <c:v>5.7685539946076343</c:v>
                </c:pt>
                <c:pt idx="2">
                  <c:v>5.8443169690501602</c:v>
                </c:pt>
                <c:pt idx="3">
                  <c:v>6.3300030740854591</c:v>
                </c:pt>
                <c:pt idx="4">
                  <c:v>6.4479523454951604</c:v>
                </c:pt>
                <c:pt idx="5">
                  <c:v>7.4578696343402227</c:v>
                </c:pt>
                <c:pt idx="6">
                  <c:v>6.6634068019267261</c:v>
                </c:pt>
                <c:pt idx="7">
                  <c:v>6.9480293921175686</c:v>
                </c:pt>
                <c:pt idx="12">
                  <c:v>6.4333256915787862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B8D-4E96-9B7B-07F466086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B8D-4E96-9B7B-07F4660864A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36.75</c:v>
                      </c:pt>
                      <c:pt idx="1">
                        <c:v>105</c:v>
                      </c:pt>
                      <c:pt idx="2">
                        <c:v>0</c:v>
                      </c:pt>
                      <c:pt idx="3">
                        <c:v>9.4343220338983045</c:v>
                      </c:pt>
                      <c:pt idx="4">
                        <c:v>41.938596491228068</c:v>
                      </c:pt>
                      <c:pt idx="5">
                        <c:v>7.5244755244755241</c:v>
                      </c:pt>
                      <c:pt idx="6">
                        <c:v>0</c:v>
                      </c:pt>
                      <c:pt idx="7">
                        <c:v>5.8409090909090908</c:v>
                      </c:pt>
                      <c:pt idx="8">
                        <c:v>8.2763615295480886</c:v>
                      </c:pt>
                      <c:pt idx="9">
                        <c:v>6.5399652476107732</c:v>
                      </c:pt>
                      <c:pt idx="10">
                        <c:v>5.3751886507696955</c:v>
                      </c:pt>
                      <c:pt idx="11">
                        <c:v>6.6219806763285023</c:v>
                      </c:pt>
                      <c:pt idx="12">
                        <c:v>6.9646118721461185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B8D-4E96-9B7B-07F4660864A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B8D-4E96-9B7B-07F4660864A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B8D-4E96-9B7B-07F4660864A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B8D-4E96-9B7B-07F4660864A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B8D-4E96-9B7B-07F4660864A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B8D-4E96-9B7B-07F4660864A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B8D-4E96-9B7B-07F4660864A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B8D-4E96-9B7B-07F4660864A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B8D-4E96-9B7B-07F4660864A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B8D-4E96-9B7B-07F4660864A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B8D-4E96-9B7B-07F4660864A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B8D-4E96-9B7B-07F4660864A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B8D-4E96-9B7B-07F4660864A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B8D-4E96-9B7B-07F4660864A8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0.43599526943820877</c:v>
                </c:pt>
                <c:pt idx="1">
                  <c:v>0.25296051128723107</c:v>
                </c:pt>
                <c:pt idx="2">
                  <c:v>8.6242337504221389E-2</c:v>
                </c:pt>
                <c:pt idx="3">
                  <c:v>0.60174220452024141</c:v>
                </c:pt>
                <c:pt idx="4">
                  <c:v>0.49919529196458257</c:v>
                </c:pt>
                <c:pt idx="5">
                  <c:v>0.7360243154799786</c:v>
                </c:pt>
                <c:pt idx="6">
                  <c:v>-0.10407184407137571</c:v>
                </c:pt>
                <c:pt idx="7">
                  <c:v>0.51705978285562981</c:v>
                </c:pt>
                <c:pt idx="12">
                  <c:v>0.34903064906630821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B8D-4E96-9B7B-07F466086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F10-44CD-BB78-9BEFA488BCB2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7.1475548060708265</c:v>
                </c:pt>
                <c:pt idx="1">
                  <c:v>8.3796526054590572</c:v>
                </c:pt>
                <c:pt idx="2">
                  <c:v>5.5732217573221758</c:v>
                </c:pt>
                <c:pt idx="3">
                  <c:v>12.068527918781726</c:v>
                </c:pt>
                <c:pt idx="4">
                  <c:v>9.1675824175824179</c:v>
                </c:pt>
                <c:pt idx="5">
                  <c:v>6.4553571428571432</c:v>
                </c:pt>
                <c:pt idx="6">
                  <c:v>7.3354231974921627</c:v>
                </c:pt>
                <c:pt idx="7">
                  <c:v>8.639705882352942</c:v>
                </c:pt>
                <c:pt idx="8">
                  <c:v>5.9034749034749039</c:v>
                </c:pt>
                <c:pt idx="9">
                  <c:v>8.1320406278855035</c:v>
                </c:pt>
                <c:pt idx="10">
                  <c:v>7.177658142664872</c:v>
                </c:pt>
                <c:pt idx="11">
                  <c:v>6.9815668202764973</c:v>
                </c:pt>
                <c:pt idx="12">
                  <c:v>7.3207529587177333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10-44CD-BB78-9BEFA488BCB2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F10-44CD-BB78-9BEFA488BCB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7.3878143133462286</c:v>
                </c:pt>
                <c:pt idx="1">
                  <c:v>6.8422590068159685</c:v>
                </c:pt>
                <c:pt idx="2">
                  <c:v>7.3555027711797312</c:v>
                </c:pt>
                <c:pt idx="3">
                  <c:v>6.2781818181818183</c:v>
                </c:pt>
                <c:pt idx="4">
                  <c:v>7.4332129963898916</c:v>
                </c:pt>
                <c:pt idx="5">
                  <c:v>7.3386837881219904</c:v>
                </c:pt>
                <c:pt idx="6">
                  <c:v>8.6909788867562376</c:v>
                </c:pt>
                <c:pt idx="7">
                  <c:v>8.1074681238615671</c:v>
                </c:pt>
                <c:pt idx="8">
                  <c:v>7.0243572395128551</c:v>
                </c:pt>
                <c:pt idx="9">
                  <c:v>7.4990138067061141</c:v>
                </c:pt>
                <c:pt idx="10">
                  <c:v>6.9728739002932549</c:v>
                </c:pt>
                <c:pt idx="11">
                  <c:v>7.4668246445497628</c:v>
                </c:pt>
                <c:pt idx="12">
                  <c:v>7.2553611738148982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10-44CD-BB78-9BEFA488BCB2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F10-44CD-BB78-9BEFA488BCB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F10-44CD-BB78-9BEFA488BCB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6.105610561056106</c:v>
                </c:pt>
                <c:pt idx="1">
                  <c:v>7.1236080178173715</c:v>
                </c:pt>
                <c:pt idx="2">
                  <c:v>7.3280961182994453</c:v>
                </c:pt>
                <c:pt idx="3">
                  <c:v>7.2782485875706211</c:v>
                </c:pt>
                <c:pt idx="4">
                  <c:v>6.8206106870229011</c:v>
                </c:pt>
                <c:pt idx="5">
                  <c:v>7.5545112781954886</c:v>
                </c:pt>
                <c:pt idx="6">
                  <c:v>7.3607476635514022</c:v>
                </c:pt>
                <c:pt idx="7">
                  <c:v>7.8275862068965516</c:v>
                </c:pt>
                <c:pt idx="12">
                  <c:v>7.0446994348347323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F10-44CD-BB78-9BEFA488B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F10-44CD-BB78-9BEFA488BCB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10.762376237623762</c:v>
                      </c:pt>
                      <c:pt idx="1">
                        <c:v>19.736318407960198</c:v>
                      </c:pt>
                      <c:pt idx="2">
                        <c:v>10.463869463869464</c:v>
                      </c:pt>
                      <c:pt idx="3">
                        <c:v>22.977777777777778</c:v>
                      </c:pt>
                      <c:pt idx="4">
                        <c:v>15.326923076923077</c:v>
                      </c:pt>
                      <c:pt idx="5">
                        <c:v>17.822784810126581</c:v>
                      </c:pt>
                      <c:pt idx="6">
                        <c:v>9.8461538461538467</c:v>
                      </c:pt>
                      <c:pt idx="7">
                        <c:v>6.5616438356164384</c:v>
                      </c:pt>
                      <c:pt idx="8">
                        <c:v>8.0187110187110182</c:v>
                      </c:pt>
                      <c:pt idx="9">
                        <c:v>6.7181069958847734</c:v>
                      </c:pt>
                      <c:pt idx="10">
                        <c:v>7.9976247030878858</c:v>
                      </c:pt>
                      <c:pt idx="11">
                        <c:v>7.1046831955922869</c:v>
                      </c:pt>
                      <c:pt idx="12">
                        <c:v>10.078081427774679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F10-44CD-BB78-9BEFA488BCB2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AF10-44CD-BB78-9BEFA488BCB2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8.2559456398641</c:v>
                      </c:pt>
                      <c:pt idx="1">
                        <c:v>10.370414201183433</c:v>
                      </c:pt>
                      <c:pt idx="2">
                        <c:v>7.2857142857142856</c:v>
                      </c:pt>
                      <c:pt idx="3">
                        <c:v>7.2047413793103452</c:v>
                      </c:pt>
                      <c:pt idx="4">
                        <c:v>7.3737373737373737</c:v>
                      </c:pt>
                      <c:pt idx="5">
                        <c:v>6.3149792776791003</c:v>
                      </c:pt>
                      <c:pt idx="6">
                        <c:v>9.4020725388601036</c:v>
                      </c:pt>
                      <c:pt idx="7">
                        <c:v>8.7648114901256733</c:v>
                      </c:pt>
                      <c:pt idx="8">
                        <c:v>5.4844192634560907</c:v>
                      </c:pt>
                      <c:pt idx="9">
                        <c:v>8.6818181818181817</c:v>
                      </c:pt>
                      <c:pt idx="10">
                        <c:v>7.4842931937172779</c:v>
                      </c:pt>
                      <c:pt idx="11">
                        <c:v>7.4029335634167381</c:v>
                      </c:pt>
                      <c:pt idx="12">
                        <c:v>7.7124817455545056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AF10-44CD-BB78-9BEFA488BCB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F10-44CD-BB78-9BEFA488BCB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F10-44CD-BB78-9BEFA488BCB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F10-44CD-BB78-9BEFA488BCB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F10-44CD-BB78-9BEFA488BCB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F10-44CD-BB78-9BEFA488BCB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F10-44CD-BB78-9BEFA488BCB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F10-44CD-BB78-9BEFA488BCB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F10-44CD-BB78-9BEFA488BCB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F10-44CD-BB78-9BEFA488BCB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F10-44CD-BB78-9BEFA488BCB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F10-44CD-BB78-9BEFA488BCB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F10-44CD-BB78-9BEFA488BCB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F10-44CD-BB78-9BEFA488BCB2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-1.2822037522901226</c:v>
                </c:pt>
                <c:pt idx="1">
                  <c:v>0.28134901100140297</c:v>
                </c:pt>
                <c:pt idx="2">
                  <c:v>-2.7406652880285876E-2</c:v>
                </c:pt>
                <c:pt idx="3">
                  <c:v>1.0000667693888028</c:v>
                </c:pt>
                <c:pt idx="4">
                  <c:v>-0.61260230936699056</c:v>
                </c:pt>
                <c:pt idx="5">
                  <c:v>0.21582749007349822</c:v>
                </c:pt>
                <c:pt idx="6">
                  <c:v>-1.3302312232048354</c:v>
                </c:pt>
                <c:pt idx="7">
                  <c:v>-0.27988191696501552</c:v>
                </c:pt>
                <c:pt idx="12">
                  <c:v>-0.23022186631951769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F10-44CD-BB78-9BEFA488B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D5-4F33-91F0-302FEC060A26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7.8896882494004794</c:v>
                </c:pt>
                <c:pt idx="1">
                  <c:v>6.3089552238805968</c:v>
                </c:pt>
                <c:pt idx="2">
                  <c:v>8.247519582245431</c:v>
                </c:pt>
                <c:pt idx="3">
                  <c:v>6.5773298083278258</c:v>
                </c:pt>
                <c:pt idx="4">
                  <c:v>7.4274533413606258</c:v>
                </c:pt>
                <c:pt idx="5">
                  <c:v>6.0972568578553616</c:v>
                </c:pt>
                <c:pt idx="6">
                  <c:v>6.3948832035595107</c:v>
                </c:pt>
                <c:pt idx="7">
                  <c:v>9.152667723190703</c:v>
                </c:pt>
                <c:pt idx="8">
                  <c:v>3.8022199798183651</c:v>
                </c:pt>
                <c:pt idx="9">
                  <c:v>6.659903626680193</c:v>
                </c:pt>
                <c:pt idx="10">
                  <c:v>6.7973199329983247</c:v>
                </c:pt>
                <c:pt idx="11">
                  <c:v>5.9157142857142855</c:v>
                </c:pt>
                <c:pt idx="12">
                  <c:v>6.9015844794226844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D5-4F33-91F0-302FEC060A26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FD5-4F33-91F0-302FEC060A2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7.4726443768996962</c:v>
                </c:pt>
                <c:pt idx="1">
                  <c:v>6.4013086150490732</c:v>
                </c:pt>
                <c:pt idx="2">
                  <c:v>6.2750000000000004</c:v>
                </c:pt>
                <c:pt idx="3">
                  <c:v>6.08</c:v>
                </c:pt>
                <c:pt idx="4">
                  <c:v>6.1149542217700912</c:v>
                </c:pt>
                <c:pt idx="5">
                  <c:v>6.4898218829516541</c:v>
                </c:pt>
                <c:pt idx="6">
                  <c:v>7.2997481108312341</c:v>
                </c:pt>
                <c:pt idx="7">
                  <c:v>8.6292808219178081</c:v>
                </c:pt>
                <c:pt idx="8">
                  <c:v>6.8179059180576633</c:v>
                </c:pt>
                <c:pt idx="9">
                  <c:v>6.7761194029850742</c:v>
                </c:pt>
                <c:pt idx="10">
                  <c:v>5.8956521739130432</c:v>
                </c:pt>
                <c:pt idx="11">
                  <c:v>5.9455370650529504</c:v>
                </c:pt>
                <c:pt idx="12">
                  <c:v>6.7524429967426709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D5-4F33-91F0-302FEC060A26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FD5-4F33-91F0-302FEC060A2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FD5-4F33-91F0-302FEC060A2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6.2831491712707184</c:v>
                </c:pt>
                <c:pt idx="1">
                  <c:v>6.1758793969849251</c:v>
                </c:pt>
                <c:pt idx="2">
                  <c:v>6.145161290322581</c:v>
                </c:pt>
                <c:pt idx="3">
                  <c:v>5.8751269035532996</c:v>
                </c:pt>
                <c:pt idx="4">
                  <c:v>5.4848484848484844</c:v>
                </c:pt>
                <c:pt idx="5">
                  <c:v>8.0806675938803902</c:v>
                </c:pt>
                <c:pt idx="6">
                  <c:v>6.3379571248423705</c:v>
                </c:pt>
                <c:pt idx="7">
                  <c:v>7.88</c:v>
                </c:pt>
                <c:pt idx="12">
                  <c:v>6.5500410846343469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FD5-4F33-91F0-302FEC060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FD5-4F33-91F0-302FEC060A2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4.729166666666667</c:v>
                      </c:pt>
                      <c:pt idx="1">
                        <c:v>6.1937499999999996</c:v>
                      </c:pt>
                      <c:pt idx="2">
                        <c:v>6.4149377593360999</c:v>
                      </c:pt>
                      <c:pt idx="3">
                        <c:v>7</c:v>
                      </c:pt>
                      <c:pt idx="4">
                        <c:v>4.4880239520958085</c:v>
                      </c:pt>
                      <c:pt idx="5">
                        <c:v>6.6040609137055837</c:v>
                      </c:pt>
                      <c:pt idx="6">
                        <c:v>4.1475409836065573</c:v>
                      </c:pt>
                      <c:pt idx="7">
                        <c:v>8.2528735632183903</c:v>
                      </c:pt>
                      <c:pt idx="8">
                        <c:v>7.3111702127659575</c:v>
                      </c:pt>
                      <c:pt idx="9">
                        <c:v>5.4994388327721664</c:v>
                      </c:pt>
                      <c:pt idx="10">
                        <c:v>8.594678217821782</c:v>
                      </c:pt>
                      <c:pt idx="11">
                        <c:v>6.6066790352504636</c:v>
                      </c:pt>
                      <c:pt idx="12">
                        <c:v>7.0498887829679058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FD5-4F33-91F0-302FEC060A2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FD5-4F33-91F0-302FEC060A2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FD5-4F33-91F0-302FEC060A2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FD5-4F33-91F0-302FEC060A2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FD5-4F33-91F0-302FEC060A2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FD5-4F33-91F0-302FEC060A2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FD5-4F33-91F0-302FEC060A2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FD5-4F33-91F0-302FEC060A2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FD5-4F33-91F0-302FEC060A2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FD5-4F33-91F0-302FEC060A2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FD5-4F33-91F0-302FEC060A2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FD5-4F33-91F0-302FEC060A2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FD5-4F33-91F0-302FEC060A2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FD5-4F33-91F0-302FEC060A26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-1.1894952056289778</c:v>
                </c:pt>
                <c:pt idx="1">
                  <c:v>-0.22542921806414817</c:v>
                </c:pt>
                <c:pt idx="2">
                  <c:v>-0.12983870967741939</c:v>
                </c:pt>
                <c:pt idx="3">
                  <c:v>-0.20487309644670049</c:v>
                </c:pt>
                <c:pt idx="4">
                  <c:v>-0.63010573692160676</c:v>
                </c:pt>
                <c:pt idx="5">
                  <c:v>1.5908457109287362</c:v>
                </c:pt>
                <c:pt idx="6">
                  <c:v>-0.96179098598886359</c:v>
                </c:pt>
                <c:pt idx="7">
                  <c:v>-0.7492808219178082</c:v>
                </c:pt>
                <c:pt idx="12">
                  <c:v>-0.33981730472339855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FD5-4F33-91F0-302FEC060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F1-4C8A-BC45-3654617F1852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7.064327485380117</c:v>
                </c:pt>
                <c:pt idx="1">
                  <c:v>6.0017182130584192</c:v>
                </c:pt>
                <c:pt idx="2">
                  <c:v>5.8</c:v>
                </c:pt>
                <c:pt idx="3">
                  <c:v>7.638418079096045</c:v>
                </c:pt>
                <c:pt idx="4">
                  <c:v>7.21218487394958</c:v>
                </c:pt>
                <c:pt idx="5">
                  <c:v>5.7923076923076922</c:v>
                </c:pt>
                <c:pt idx="6">
                  <c:v>6.7221052631578946</c:v>
                </c:pt>
                <c:pt idx="7">
                  <c:v>8.1743341404358354</c:v>
                </c:pt>
                <c:pt idx="8">
                  <c:v>6.3220973782771539</c:v>
                </c:pt>
                <c:pt idx="9">
                  <c:v>5.6042884990253414</c:v>
                </c:pt>
                <c:pt idx="10">
                  <c:v>6.9888888888888889</c:v>
                </c:pt>
                <c:pt idx="11">
                  <c:v>5.783050847457627</c:v>
                </c:pt>
                <c:pt idx="12">
                  <c:v>6.5356719601801379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F1-4C8A-BC45-3654617F1852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8F1-4C8A-BC45-3654617F185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6.507518796992481</c:v>
                </c:pt>
                <c:pt idx="1">
                  <c:v>5.4409937888198758</c:v>
                </c:pt>
                <c:pt idx="2">
                  <c:v>8.1169811320754715</c:v>
                </c:pt>
                <c:pt idx="3">
                  <c:v>6.2214765100671139</c:v>
                </c:pt>
                <c:pt idx="4">
                  <c:v>6.4589371980676331</c:v>
                </c:pt>
                <c:pt idx="5">
                  <c:v>6.453125</c:v>
                </c:pt>
                <c:pt idx="6">
                  <c:v>7.4974874371859297</c:v>
                </c:pt>
                <c:pt idx="7">
                  <c:v>7.6410256410256414</c:v>
                </c:pt>
                <c:pt idx="8">
                  <c:v>6.5055555555555555</c:v>
                </c:pt>
                <c:pt idx="9">
                  <c:v>6.2515923566878984</c:v>
                </c:pt>
                <c:pt idx="10">
                  <c:v>5.4505119453924911</c:v>
                </c:pt>
                <c:pt idx="11">
                  <c:v>6.0257731958762886</c:v>
                </c:pt>
                <c:pt idx="12">
                  <c:v>6.4340909090909095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F1-4C8A-BC45-3654617F1852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8F1-4C8A-BC45-3654617F185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8F1-4C8A-BC45-3654617F185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5.481770833333333</c:v>
                </c:pt>
                <c:pt idx="1">
                  <c:v>6.9267241379310347</c:v>
                </c:pt>
                <c:pt idx="2">
                  <c:v>6.3471502590673579</c:v>
                </c:pt>
                <c:pt idx="3">
                  <c:v>5.9955156950672643</c:v>
                </c:pt>
                <c:pt idx="4">
                  <c:v>6.3770491803278686</c:v>
                </c:pt>
                <c:pt idx="5">
                  <c:v>7.140625</c:v>
                </c:pt>
                <c:pt idx="6">
                  <c:v>6.9875518672199171</c:v>
                </c:pt>
                <c:pt idx="7">
                  <c:v>8.4090909090909083</c:v>
                </c:pt>
                <c:pt idx="12">
                  <c:v>6.5015105740181269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8F1-4C8A-BC45-3654617F1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8F1-4C8A-BC45-3654617F185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32.443708609271525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32.390243902439025</c:v>
                      </c:pt>
                      <c:pt idx="4">
                        <c:v>10.127906976744185</c:v>
                      </c:pt>
                      <c:pt idx="5">
                        <c:v>12.737704918032787</c:v>
                      </c:pt>
                      <c:pt idx="6">
                        <c:v>8.5</c:v>
                      </c:pt>
                      <c:pt idx="7">
                        <c:v>8.4782608695652169</c:v>
                      </c:pt>
                      <c:pt idx="8">
                        <c:v>7.233009708737864</c:v>
                      </c:pt>
                      <c:pt idx="9">
                        <c:v>5.6141732283464565</c:v>
                      </c:pt>
                      <c:pt idx="10">
                        <c:v>6.1492063492063496</c:v>
                      </c:pt>
                      <c:pt idx="11">
                        <c:v>6.48</c:v>
                      </c:pt>
                      <c:pt idx="12">
                        <c:v>10.31743119266055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8F1-4C8A-BC45-3654617F185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8F1-4C8A-BC45-3654617F185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8F1-4C8A-BC45-3654617F185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8F1-4C8A-BC45-3654617F185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8F1-4C8A-BC45-3654617F185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8F1-4C8A-BC45-3654617F185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8F1-4C8A-BC45-3654617F185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8F1-4C8A-BC45-3654617F185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8F1-4C8A-BC45-3654617F185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8F1-4C8A-BC45-3654617F185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8F1-4C8A-BC45-3654617F185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8F1-4C8A-BC45-3654617F185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8F1-4C8A-BC45-3654617F185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8F1-4C8A-BC45-3654617F1852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-1.025747963659148</c:v>
                </c:pt>
                <c:pt idx="1">
                  <c:v>1.4857303491111589</c:v>
                </c:pt>
                <c:pt idx="2">
                  <c:v>-1.7698308730081136</c:v>
                </c:pt>
                <c:pt idx="3">
                  <c:v>-0.22596081499984955</c:v>
                </c:pt>
                <c:pt idx="4">
                  <c:v>-8.1888017739764507E-2</c:v>
                </c:pt>
                <c:pt idx="5">
                  <c:v>0.6875</c:v>
                </c:pt>
                <c:pt idx="6">
                  <c:v>-0.50993556996601264</c:v>
                </c:pt>
                <c:pt idx="7">
                  <c:v>0.76806526806526687</c:v>
                </c:pt>
                <c:pt idx="12">
                  <c:v>-0.1903529430422406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8F1-4C8A-BC45-3654617F1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A-41CD-B736-B64E4AA3E441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6.0776859504132235</c:v>
                </c:pt>
                <c:pt idx="1">
                  <c:v>5.9933774834437088</c:v>
                </c:pt>
                <c:pt idx="2">
                  <c:v>8.1340579710144922</c:v>
                </c:pt>
                <c:pt idx="3">
                  <c:v>6.2178649237472765</c:v>
                </c:pt>
                <c:pt idx="4">
                  <c:v>6.8917682926829267</c:v>
                </c:pt>
                <c:pt idx="5">
                  <c:v>9.4403669724770634</c:v>
                </c:pt>
                <c:pt idx="6">
                  <c:v>7.887096774193548</c:v>
                </c:pt>
                <c:pt idx="7">
                  <c:v>10.66044142614601</c:v>
                </c:pt>
                <c:pt idx="8">
                  <c:v>7.0082644628099171</c:v>
                </c:pt>
                <c:pt idx="9">
                  <c:v>7.85121107266436</c:v>
                </c:pt>
                <c:pt idx="10">
                  <c:v>6.8798185941043082</c:v>
                </c:pt>
                <c:pt idx="11">
                  <c:v>6.9953379953379953</c:v>
                </c:pt>
                <c:pt idx="12">
                  <c:v>7.3596219398822438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0A-41CD-B736-B64E4AA3E441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0A-41CD-B736-B64E4AA3E44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5.9</c:v>
                </c:pt>
                <c:pt idx="1">
                  <c:v>6.8988549618320612</c:v>
                </c:pt>
                <c:pt idx="2">
                  <c:v>6.4636871508379885</c:v>
                </c:pt>
                <c:pt idx="3">
                  <c:v>6.9722222222222223</c:v>
                </c:pt>
                <c:pt idx="4">
                  <c:v>6.0145985401459852</c:v>
                </c:pt>
                <c:pt idx="5">
                  <c:v>7.2442244224422438</c:v>
                </c:pt>
                <c:pt idx="6">
                  <c:v>7.7444668008048287</c:v>
                </c:pt>
                <c:pt idx="7">
                  <c:v>9.1486486486486491</c:v>
                </c:pt>
                <c:pt idx="8">
                  <c:v>7.572802197802198</c:v>
                </c:pt>
                <c:pt idx="9">
                  <c:v>6.8905950095969288</c:v>
                </c:pt>
                <c:pt idx="10">
                  <c:v>6.4056224899598391</c:v>
                </c:pt>
                <c:pt idx="11">
                  <c:v>6.5568445475638049</c:v>
                </c:pt>
                <c:pt idx="12">
                  <c:v>6.9738366988586478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0A-41CD-B736-B64E4AA3E441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D0A-41CD-B736-B64E4AA3E44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D0A-41CD-B736-B64E4AA3E44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6.8338150289017339</c:v>
                </c:pt>
                <c:pt idx="1">
                  <c:v>6.6141304347826084</c:v>
                </c:pt>
                <c:pt idx="2">
                  <c:v>6.5629453681710217</c:v>
                </c:pt>
                <c:pt idx="3">
                  <c:v>6.2068965517241379</c:v>
                </c:pt>
                <c:pt idx="4">
                  <c:v>6.0151975683890582</c:v>
                </c:pt>
                <c:pt idx="5">
                  <c:v>10.198630136986301</c:v>
                </c:pt>
                <c:pt idx="6">
                  <c:v>7.5155963302752298</c:v>
                </c:pt>
                <c:pt idx="7">
                  <c:v>10.036290322580646</c:v>
                </c:pt>
                <c:pt idx="12">
                  <c:v>7.4093567251461989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D0A-41CD-B736-B64E4AA3E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D0A-41CD-B736-B64E4AA3E44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199.5</c:v>
                      </c:pt>
                      <c:pt idx="2">
                        <c:v>22.25</c:v>
                      </c:pt>
                      <c:pt idx="3">
                        <c:v>22.166666666666668</c:v>
                      </c:pt>
                      <c:pt idx="4">
                        <c:v>5.22463768115942</c:v>
                      </c:pt>
                      <c:pt idx="5">
                        <c:v>6.5864978902953588</c:v>
                      </c:pt>
                      <c:pt idx="6">
                        <c:v>8</c:v>
                      </c:pt>
                      <c:pt idx="7">
                        <c:v>6.2767295597484276</c:v>
                      </c:pt>
                      <c:pt idx="8">
                        <c:v>7.1424936386768447</c:v>
                      </c:pt>
                      <c:pt idx="9">
                        <c:v>7.0343749999999998</c:v>
                      </c:pt>
                      <c:pt idx="10">
                        <c:v>8.2730192719486073</c:v>
                      </c:pt>
                      <c:pt idx="11">
                        <c:v>6.3706981317600784</c:v>
                      </c:pt>
                      <c:pt idx="12">
                        <c:v>7.3112139917695469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D0A-41CD-B736-B64E4AA3E44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D0A-41CD-B736-B64E4AA3E44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D0A-41CD-B736-B64E4AA3E44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D0A-41CD-B736-B64E4AA3E44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D0A-41CD-B736-B64E4AA3E44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D0A-41CD-B736-B64E4AA3E44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D0A-41CD-B736-B64E4AA3E44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D0A-41CD-B736-B64E4AA3E44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D0A-41CD-B736-B64E4AA3E44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D0A-41CD-B736-B64E4AA3E44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D0A-41CD-B736-B64E4AA3E44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D0A-41CD-B736-B64E4AA3E44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D0A-41CD-B736-B64E4AA3E44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D0A-41CD-B736-B64E4AA3E441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0.93381502890173351</c:v>
                </c:pt>
                <c:pt idx="1">
                  <c:v>-0.28472452704945272</c:v>
                </c:pt>
                <c:pt idx="2">
                  <c:v>9.9258217333033194E-2</c:v>
                </c:pt>
                <c:pt idx="3">
                  <c:v>-0.76532567049808442</c:v>
                </c:pt>
                <c:pt idx="4">
                  <c:v>5.9902824307300762E-4</c:v>
                </c:pt>
                <c:pt idx="5">
                  <c:v>2.9544057145440572</c:v>
                </c:pt>
                <c:pt idx="6">
                  <c:v>-0.22887047052959897</c:v>
                </c:pt>
                <c:pt idx="7">
                  <c:v>0.88764167393199678</c:v>
                </c:pt>
                <c:pt idx="12">
                  <c:v>0.41561205639442189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D0A-41CD-B736-B64E4AA3E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26-42C1-81F8-75A50F6F6F8C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7.064327485380117</c:v>
                </c:pt>
                <c:pt idx="1">
                  <c:v>6.0017182130584192</c:v>
                </c:pt>
                <c:pt idx="2">
                  <c:v>5.8</c:v>
                </c:pt>
                <c:pt idx="3">
                  <c:v>7.638418079096045</c:v>
                </c:pt>
                <c:pt idx="4">
                  <c:v>7.21218487394958</c:v>
                </c:pt>
                <c:pt idx="5">
                  <c:v>5.7923076923076922</c:v>
                </c:pt>
                <c:pt idx="6">
                  <c:v>6.7221052631578946</c:v>
                </c:pt>
                <c:pt idx="7">
                  <c:v>8.1743341404358354</c:v>
                </c:pt>
                <c:pt idx="8">
                  <c:v>6.3220973782771539</c:v>
                </c:pt>
                <c:pt idx="9">
                  <c:v>5.6042884990253414</c:v>
                </c:pt>
                <c:pt idx="10">
                  <c:v>6.9888888888888889</c:v>
                </c:pt>
                <c:pt idx="11">
                  <c:v>5.783050847457627</c:v>
                </c:pt>
                <c:pt idx="12">
                  <c:v>6.5356719601801379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26-42C1-81F8-75A50F6F6F8C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326-42C1-81F8-75A50F6F6F8C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6.507518796992481</c:v>
                </c:pt>
                <c:pt idx="1">
                  <c:v>5.4409937888198758</c:v>
                </c:pt>
                <c:pt idx="2">
                  <c:v>8.1169811320754715</c:v>
                </c:pt>
                <c:pt idx="3">
                  <c:v>6.2214765100671139</c:v>
                </c:pt>
                <c:pt idx="4">
                  <c:v>6.4589371980676331</c:v>
                </c:pt>
                <c:pt idx="5">
                  <c:v>6.453125</c:v>
                </c:pt>
                <c:pt idx="6">
                  <c:v>7.4974874371859297</c:v>
                </c:pt>
                <c:pt idx="7">
                  <c:v>7.6410256410256414</c:v>
                </c:pt>
                <c:pt idx="8">
                  <c:v>6.5055555555555555</c:v>
                </c:pt>
                <c:pt idx="9">
                  <c:v>6.2515923566878984</c:v>
                </c:pt>
                <c:pt idx="10">
                  <c:v>5.4505119453924911</c:v>
                </c:pt>
                <c:pt idx="11">
                  <c:v>6.0257731958762886</c:v>
                </c:pt>
                <c:pt idx="12">
                  <c:v>6.4340909090909095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26-42C1-81F8-75A50F6F6F8C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26-42C1-81F8-75A50F6F6F8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26-42C1-81F8-75A50F6F6F8C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5.481770833333333</c:v>
                </c:pt>
                <c:pt idx="1">
                  <c:v>6.9267241379310347</c:v>
                </c:pt>
                <c:pt idx="2">
                  <c:v>6.3471502590673579</c:v>
                </c:pt>
                <c:pt idx="3">
                  <c:v>5.9955156950672643</c:v>
                </c:pt>
                <c:pt idx="4">
                  <c:v>6.3770491803278686</c:v>
                </c:pt>
                <c:pt idx="5">
                  <c:v>7.140625</c:v>
                </c:pt>
                <c:pt idx="6">
                  <c:v>6.9875518672199171</c:v>
                </c:pt>
                <c:pt idx="7">
                  <c:v>8.4090909090909083</c:v>
                </c:pt>
                <c:pt idx="12">
                  <c:v>6.5015105740181269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326-42C1-81F8-75A50F6F6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326-42C1-81F8-75A50F6F6F8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32.443708609271525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32.390243902439025</c:v>
                      </c:pt>
                      <c:pt idx="4">
                        <c:v>10.127906976744185</c:v>
                      </c:pt>
                      <c:pt idx="5">
                        <c:v>12.737704918032787</c:v>
                      </c:pt>
                      <c:pt idx="6">
                        <c:v>8.5</c:v>
                      </c:pt>
                      <c:pt idx="7">
                        <c:v>8.4782608695652169</c:v>
                      </c:pt>
                      <c:pt idx="8">
                        <c:v>7.233009708737864</c:v>
                      </c:pt>
                      <c:pt idx="9">
                        <c:v>5.6141732283464565</c:v>
                      </c:pt>
                      <c:pt idx="10">
                        <c:v>6.1492063492063496</c:v>
                      </c:pt>
                      <c:pt idx="11">
                        <c:v>6.48</c:v>
                      </c:pt>
                      <c:pt idx="12">
                        <c:v>10.31743119266055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326-42C1-81F8-75A50F6F6F8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326-42C1-81F8-75A50F6F6F8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326-42C1-81F8-75A50F6F6F8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326-42C1-81F8-75A50F6F6F8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326-42C1-81F8-75A50F6F6F8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326-42C1-81F8-75A50F6F6F8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326-42C1-81F8-75A50F6F6F8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326-42C1-81F8-75A50F6F6F8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326-42C1-81F8-75A50F6F6F8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326-42C1-81F8-75A50F6F6F8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326-42C1-81F8-75A50F6F6F8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326-42C1-81F8-75A50F6F6F8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326-42C1-81F8-75A50F6F6F8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326-42C1-81F8-75A50F6F6F8C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-1.025747963659148</c:v>
                </c:pt>
                <c:pt idx="1">
                  <c:v>1.4857303491111589</c:v>
                </c:pt>
                <c:pt idx="2">
                  <c:v>-1.7698308730081136</c:v>
                </c:pt>
                <c:pt idx="3">
                  <c:v>-0.22596081499984955</c:v>
                </c:pt>
                <c:pt idx="4">
                  <c:v>-8.1888017739764507E-2</c:v>
                </c:pt>
                <c:pt idx="5">
                  <c:v>0.6875</c:v>
                </c:pt>
                <c:pt idx="6">
                  <c:v>-0.50993556996601264</c:v>
                </c:pt>
                <c:pt idx="7">
                  <c:v>0.76806526806526687</c:v>
                </c:pt>
                <c:pt idx="12">
                  <c:v>-0.1903529430422406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326-42C1-81F8-75A50F6F6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67D-47F9-8ABD-B472E29BC784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6.6791044776119399</c:v>
                </c:pt>
                <c:pt idx="1">
                  <c:v>7.3864491844416564</c:v>
                </c:pt>
                <c:pt idx="2">
                  <c:v>8.1396011396011403</c:v>
                </c:pt>
                <c:pt idx="3">
                  <c:v>10.617021276595745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5.4848484848484844</c:v>
                </c:pt>
                <c:pt idx="9">
                  <c:v>7.0281124497991971</c:v>
                </c:pt>
                <c:pt idx="10">
                  <c:v>6.9292035398230087</c:v>
                </c:pt>
                <c:pt idx="11">
                  <c:v>7.7650429799426934</c:v>
                </c:pt>
                <c:pt idx="12">
                  <c:v>7.6333961079723789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7D-47F9-8ABD-B472E29BC784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67D-47F9-8ABD-B472E29BC78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7.8186274509803919</c:v>
                </c:pt>
                <c:pt idx="1">
                  <c:v>6.7122969837587005</c:v>
                </c:pt>
                <c:pt idx="2">
                  <c:v>7.5135135135135132</c:v>
                </c:pt>
                <c:pt idx="3">
                  <c:v>7.9359605911330053</c:v>
                </c:pt>
                <c:pt idx="4">
                  <c:v>0</c:v>
                </c:pt>
                <c:pt idx="5">
                  <c:v>5.6923076923076925</c:v>
                </c:pt>
                <c:pt idx="6">
                  <c:v>9.3125</c:v>
                </c:pt>
                <c:pt idx="7">
                  <c:v>4</c:v>
                </c:pt>
                <c:pt idx="8">
                  <c:v>10.666666666666666</c:v>
                </c:pt>
                <c:pt idx="9">
                  <c:v>7.4749999999999996</c:v>
                </c:pt>
                <c:pt idx="10">
                  <c:v>6.9086538461538458</c:v>
                </c:pt>
                <c:pt idx="11">
                  <c:v>7.7109375</c:v>
                </c:pt>
                <c:pt idx="12">
                  <c:v>7.548327137546468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7D-47F9-8ABD-B472E29BC784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67D-47F9-8ABD-B472E29BC78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67D-47F9-8ABD-B472E29BC78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9.7949999999999999</c:v>
                </c:pt>
                <c:pt idx="1">
                  <c:v>6.4104938271604937</c:v>
                </c:pt>
                <c:pt idx="2">
                  <c:v>8.8395904436860064</c:v>
                </c:pt>
                <c:pt idx="3">
                  <c:v>12.020833333333334</c:v>
                </c:pt>
                <c:pt idx="4">
                  <c:v>8.5714285714285712</c:v>
                </c:pt>
                <c:pt idx="5">
                  <c:v>3.8333333333333335</c:v>
                </c:pt>
                <c:pt idx="6">
                  <c:v>7.5652173913043477</c:v>
                </c:pt>
                <c:pt idx="7">
                  <c:v>4.8571428571428568</c:v>
                </c:pt>
                <c:pt idx="12">
                  <c:v>8.4148606811145505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67D-47F9-8ABD-B472E29BC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67D-47F9-8ABD-B472E29BC78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3</c:v>
                      </c:pt>
                      <c:pt idx="9">
                        <c:v>5.8113207547169807</c:v>
                      </c:pt>
                      <c:pt idx="10">
                        <c:v>8.0554577464788739</c:v>
                      </c:pt>
                      <c:pt idx="11">
                        <c:v>7.8370497427101204</c:v>
                      </c:pt>
                      <c:pt idx="12">
                        <c:v>7.7943722943722946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67D-47F9-8ABD-B472E29BC78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67D-47F9-8ABD-B472E29BC78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67D-47F9-8ABD-B472E29BC78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67D-47F9-8ABD-B472E29BC78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67D-47F9-8ABD-B472E29BC78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67D-47F9-8ABD-B472E29BC78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67D-47F9-8ABD-B472E29BC78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67D-47F9-8ABD-B472E29BC78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67D-47F9-8ABD-B472E29BC78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67D-47F9-8ABD-B472E29BC78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67D-47F9-8ABD-B472E29BC78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67D-47F9-8ABD-B472E29BC78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67D-47F9-8ABD-B472E29BC78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67D-47F9-8ABD-B472E29BC784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1.976372549019608</c:v>
                </c:pt>
                <c:pt idx="1">
                  <c:v>-0.30180315659820689</c:v>
                </c:pt>
                <c:pt idx="2">
                  <c:v>1.3260769301724933</c:v>
                </c:pt>
                <c:pt idx="3">
                  <c:v>4.0848727422003286</c:v>
                </c:pt>
                <c:pt idx="4">
                  <c:v>0</c:v>
                </c:pt>
                <c:pt idx="5">
                  <c:v>-1.858974358974359</c:v>
                </c:pt>
                <c:pt idx="6">
                  <c:v>-1.7472826086956523</c:v>
                </c:pt>
                <c:pt idx="7">
                  <c:v>0.85714285714285676</c:v>
                </c:pt>
                <c:pt idx="12">
                  <c:v>0.92455060359517027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67D-47F9-8ABD-B472E29BC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53-4296-83F3-F3AFB6365652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5.9621513944223103</c:v>
                </c:pt>
                <c:pt idx="1">
                  <c:v>8.2921052631578949</c:v>
                </c:pt>
                <c:pt idx="2">
                  <c:v>6.15</c:v>
                </c:pt>
                <c:pt idx="3">
                  <c:v>9.4021739130434785</c:v>
                </c:pt>
                <c:pt idx="4">
                  <c:v>7.1363636363636367</c:v>
                </c:pt>
                <c:pt idx="5">
                  <c:v>77</c:v>
                </c:pt>
                <c:pt idx="6">
                  <c:v>0</c:v>
                </c:pt>
                <c:pt idx="7">
                  <c:v>0</c:v>
                </c:pt>
                <c:pt idx="8">
                  <c:v>8.7659574468085104</c:v>
                </c:pt>
                <c:pt idx="9">
                  <c:v>6.5714285714285712</c:v>
                </c:pt>
                <c:pt idx="10">
                  <c:v>5.0602636534839922</c:v>
                </c:pt>
                <c:pt idx="11">
                  <c:v>7.3260309278350517</c:v>
                </c:pt>
                <c:pt idx="12">
                  <c:v>6.8599681020733652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53-4296-83F3-F3AFB6365652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53-4296-83F3-F3AFB636565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8.2642140468227421</c:v>
                </c:pt>
                <c:pt idx="1">
                  <c:v>7.691235059760956</c:v>
                </c:pt>
                <c:pt idx="2">
                  <c:v>7.5437500000000002</c:v>
                </c:pt>
                <c:pt idx="3">
                  <c:v>8.3541666666666661</c:v>
                </c:pt>
                <c:pt idx="4">
                  <c:v>8.5</c:v>
                </c:pt>
                <c:pt idx="5">
                  <c:v>8.387755102040817</c:v>
                </c:pt>
                <c:pt idx="6">
                  <c:v>10.818181818181818</c:v>
                </c:pt>
                <c:pt idx="7">
                  <c:v>6.8421052631578947</c:v>
                </c:pt>
                <c:pt idx="8">
                  <c:v>3.5576923076923075</c:v>
                </c:pt>
                <c:pt idx="9">
                  <c:v>6.4975845410628024</c:v>
                </c:pt>
                <c:pt idx="10">
                  <c:v>7.3268482490272371</c:v>
                </c:pt>
                <c:pt idx="11">
                  <c:v>7.3517110266159698</c:v>
                </c:pt>
                <c:pt idx="12">
                  <c:v>7.601996257018091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53-4296-83F3-F3AFB6365652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953-4296-83F3-F3AFB636565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953-4296-83F3-F3AFB636565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8.8842676311030733</c:v>
                </c:pt>
                <c:pt idx="1">
                  <c:v>7.6473118279569894</c:v>
                </c:pt>
                <c:pt idx="2">
                  <c:v>7.7563352826510723</c:v>
                </c:pt>
                <c:pt idx="3">
                  <c:v>7.9071038251366117</c:v>
                </c:pt>
                <c:pt idx="4">
                  <c:v>9.3333333333333339</c:v>
                </c:pt>
                <c:pt idx="5">
                  <c:v>4.875</c:v>
                </c:pt>
                <c:pt idx="6">
                  <c:v>8.6875</c:v>
                </c:pt>
                <c:pt idx="7">
                  <c:v>11</c:v>
                </c:pt>
                <c:pt idx="12">
                  <c:v>8.0887005649717523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53-4296-83F3-F3AFB6365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953-4296-83F3-F3AFB636565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11.142857142857142</c:v>
                      </c:pt>
                      <c:pt idx="9">
                        <c:v>2.5384615384615383</c:v>
                      </c:pt>
                      <c:pt idx="10">
                        <c:v>3.6551724137931036</c:v>
                      </c:pt>
                      <c:pt idx="11">
                        <c:v>5.7798742138364778</c:v>
                      </c:pt>
                      <c:pt idx="12">
                        <c:v>4.5702479338842972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953-4296-83F3-F3AFB636565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953-4296-83F3-F3AFB636565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953-4296-83F3-F3AFB636565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953-4296-83F3-F3AFB636565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953-4296-83F3-F3AFB636565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953-4296-83F3-F3AFB636565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953-4296-83F3-F3AFB636565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953-4296-83F3-F3AFB636565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953-4296-83F3-F3AFB636565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953-4296-83F3-F3AFB636565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953-4296-83F3-F3AFB636565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953-4296-83F3-F3AFB636565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953-4296-83F3-F3AFB636565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953-4296-83F3-F3AFB6365652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0.62005358428033119</c:v>
                </c:pt>
                <c:pt idx="1">
                  <c:v>-4.3923231803966623E-2</c:v>
                </c:pt>
                <c:pt idx="2">
                  <c:v>0.21258528265107213</c:v>
                </c:pt>
                <c:pt idx="3">
                  <c:v>-0.44706284153005438</c:v>
                </c:pt>
                <c:pt idx="4">
                  <c:v>0.83333333333333393</c:v>
                </c:pt>
                <c:pt idx="5">
                  <c:v>-3.512755102040817</c:v>
                </c:pt>
                <c:pt idx="6">
                  <c:v>-2.1306818181818183</c:v>
                </c:pt>
                <c:pt idx="7">
                  <c:v>4.1578947368421053</c:v>
                </c:pt>
                <c:pt idx="12">
                  <c:v>0.1133466058736925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953-4296-83F3-F3AFB6365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D1E-4859-AE93-D03FE9ED734A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5.6493276939587149</c:v>
                </c:pt>
                <c:pt idx="1">
                  <c:v>5.967058630720695</c:v>
                </c:pt>
                <c:pt idx="2">
                  <c:v>6.3053628992869006</c:v>
                </c:pt>
                <c:pt idx="3">
                  <c:v>6.8823199146594805</c:v>
                </c:pt>
                <c:pt idx="4">
                  <c:v>5.6039879642520321</c:v>
                </c:pt>
                <c:pt idx="5">
                  <c:v>4.8911242603550296</c:v>
                </c:pt>
                <c:pt idx="6">
                  <c:v>5.9049370994540711</c:v>
                </c:pt>
                <c:pt idx="7">
                  <c:v>6.7142914171656685</c:v>
                </c:pt>
                <c:pt idx="8">
                  <c:v>4.7806432748538015</c:v>
                </c:pt>
                <c:pt idx="9">
                  <c:v>5.9375076235007116</c:v>
                </c:pt>
                <c:pt idx="10">
                  <c:v>5.6613178343546657</c:v>
                </c:pt>
                <c:pt idx="11">
                  <c:v>5.5345104333868376</c:v>
                </c:pt>
                <c:pt idx="12">
                  <c:v>5.8718126768338967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E-4859-AE93-D03FE9ED734A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D1E-4859-AE93-D03FE9ED734A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6.1282796862320801</c:v>
                </c:pt>
                <c:pt idx="1">
                  <c:v>5.8275534140620051</c:v>
                </c:pt>
                <c:pt idx="2">
                  <c:v>6.0208905641091164</c:v>
                </c:pt>
                <c:pt idx="3">
                  <c:v>5.601424409193914</c:v>
                </c:pt>
                <c:pt idx="4">
                  <c:v>5.2006609142647333</c:v>
                </c:pt>
                <c:pt idx="5">
                  <c:v>5.7150620638547522</c:v>
                </c:pt>
                <c:pt idx="6">
                  <c:v>6.1261570106273568</c:v>
                </c:pt>
                <c:pt idx="7">
                  <c:v>6.431723969763472</c:v>
                </c:pt>
                <c:pt idx="8">
                  <c:v>5.7615249524367043</c:v>
                </c:pt>
                <c:pt idx="9">
                  <c:v>5.9120315111005013</c:v>
                </c:pt>
                <c:pt idx="10">
                  <c:v>5.7710475684999665</c:v>
                </c:pt>
                <c:pt idx="11">
                  <c:v>5.6369844848163373</c:v>
                </c:pt>
                <c:pt idx="12">
                  <c:v>5.8479032839364837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E-4859-AE93-D03FE9ED734A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D1E-4859-AE93-D03FE9ED734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D1E-4859-AE93-D03FE9ED734A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5.8205498368064275</c:v>
                </c:pt>
                <c:pt idx="1">
                  <c:v>5.8100616643262715</c:v>
                </c:pt>
                <c:pt idx="2">
                  <c:v>5.830685667562201</c:v>
                </c:pt>
                <c:pt idx="3">
                  <c:v>5.8238395268098238</c:v>
                </c:pt>
                <c:pt idx="4">
                  <c:v>5.3157683024939661</c:v>
                </c:pt>
                <c:pt idx="5">
                  <c:v>6.0113749466799371</c:v>
                </c:pt>
                <c:pt idx="6">
                  <c:v>5.9277771274727851</c:v>
                </c:pt>
                <c:pt idx="7">
                  <c:v>6.1640051101884383</c:v>
                </c:pt>
                <c:pt idx="12">
                  <c:v>5.8474441817299621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D1E-4859-AE93-D03FE9ED7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D1E-4859-AE93-D03FE9ED734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7.1439975747776883</c:v>
                      </c:pt>
                      <c:pt idx="1">
                        <c:v>5.433778974704242</c:v>
                      </c:pt>
                      <c:pt idx="2">
                        <c:v>6.3085224128389594</c:v>
                      </c:pt>
                      <c:pt idx="3">
                        <c:v>5.8118570448830296</c:v>
                      </c:pt>
                      <c:pt idx="4">
                        <c:v>5.3957282471626735</c:v>
                      </c:pt>
                      <c:pt idx="5">
                        <c:v>4.8837811900191941</c:v>
                      </c:pt>
                      <c:pt idx="6">
                        <c:v>5.606170672978819</c:v>
                      </c:pt>
                      <c:pt idx="7">
                        <c:v>8.4148579849946401</c:v>
                      </c:pt>
                      <c:pt idx="8">
                        <c:v>6.9209328254204214</c:v>
                      </c:pt>
                      <c:pt idx="9">
                        <c:v>6.51228260133992</c:v>
                      </c:pt>
                      <c:pt idx="10">
                        <c:v>6.6308302557789629</c:v>
                      </c:pt>
                      <c:pt idx="11">
                        <c:v>6.5736137667304018</c:v>
                      </c:pt>
                      <c:pt idx="12">
                        <c:v>6.2993357337968714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D1E-4859-AE93-D03FE9ED734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D1E-4859-AE93-D03FE9ED734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D1E-4859-AE93-D03FE9ED734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D1E-4859-AE93-D03FE9ED734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D1E-4859-AE93-D03FE9ED734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D1E-4859-AE93-D03FE9ED734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D1E-4859-AE93-D03FE9ED734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D1E-4859-AE93-D03FE9ED734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D1E-4859-AE93-D03FE9ED734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D1E-4859-AE93-D03FE9ED734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D1E-4859-AE93-D03FE9ED734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D1E-4859-AE93-D03FE9ED734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D1E-4859-AE93-D03FE9ED734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D1E-4859-AE93-D03FE9ED734A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-0.30772984942565262</c:v>
                </c:pt>
                <c:pt idx="1">
                  <c:v>-1.7491749735733642E-2</c:v>
                </c:pt>
                <c:pt idx="2">
                  <c:v>-0.19020489654691541</c:v>
                </c:pt>
                <c:pt idx="3">
                  <c:v>0.22241511761590971</c:v>
                </c:pt>
                <c:pt idx="4">
                  <c:v>0.11510738822923283</c:v>
                </c:pt>
                <c:pt idx="5">
                  <c:v>0.29631288282518486</c:v>
                </c:pt>
                <c:pt idx="6">
                  <c:v>-0.19837988315457178</c:v>
                </c:pt>
                <c:pt idx="7">
                  <c:v>-0.26771885957503372</c:v>
                </c:pt>
                <c:pt idx="12">
                  <c:v>-3.5162239865835332E-2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D1E-4859-AE93-D03FE9ED7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54-4609-9500-636DC6C10781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5.7470627171934465</c:v>
                </c:pt>
                <c:pt idx="1">
                  <c:v>6.0842718259697754</c:v>
                </c:pt>
                <c:pt idx="2">
                  <c:v>6.5040378058264041</c:v>
                </c:pt>
                <c:pt idx="3">
                  <c:v>6.9441348108320762</c:v>
                </c:pt>
                <c:pt idx="4">
                  <c:v>5.520277979462711</c:v>
                </c:pt>
                <c:pt idx="5">
                  <c:v>4.7706911430140426</c:v>
                </c:pt>
                <c:pt idx="6">
                  <c:v>5.9238321927997619</c:v>
                </c:pt>
                <c:pt idx="7">
                  <c:v>6.8219171814230153</c:v>
                </c:pt>
                <c:pt idx="8">
                  <c:v>4.5044354552551278</c:v>
                </c:pt>
                <c:pt idx="9">
                  <c:v>6.0487654320987652</c:v>
                </c:pt>
                <c:pt idx="10">
                  <c:v>5.8603922861381239</c:v>
                </c:pt>
                <c:pt idx="11">
                  <c:v>5.6246090534979425</c:v>
                </c:pt>
                <c:pt idx="12">
                  <c:v>5.9333803074192959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54-4609-9500-636DC6C10781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54-4609-9500-636DC6C1078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6.202906208718626</c:v>
                </c:pt>
                <c:pt idx="1">
                  <c:v>5.8274695001967727</c:v>
                </c:pt>
                <c:pt idx="2">
                  <c:v>6.0318548387096778</c:v>
                </c:pt>
                <c:pt idx="3">
                  <c:v>5.9644048016005335</c:v>
                </c:pt>
                <c:pt idx="4">
                  <c:v>5.1536542412679776</c:v>
                </c:pt>
                <c:pt idx="5">
                  <c:v>5.6576299188945631</c:v>
                </c:pt>
                <c:pt idx="6">
                  <c:v>6.0779800755754039</c:v>
                </c:pt>
                <c:pt idx="7">
                  <c:v>6.7272516607446313</c:v>
                </c:pt>
                <c:pt idx="8">
                  <c:v>5.6992299842285927</c:v>
                </c:pt>
                <c:pt idx="9">
                  <c:v>6.0889104188403635</c:v>
                </c:pt>
                <c:pt idx="10">
                  <c:v>5.7515645586297763</c:v>
                </c:pt>
                <c:pt idx="11">
                  <c:v>5.5397694760075202</c:v>
                </c:pt>
                <c:pt idx="12">
                  <c:v>5.8933223304175604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54-4609-9500-636DC6C10781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254-4609-9500-636DC6C107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254-4609-9500-636DC6C1078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5.4818805093046032</c:v>
                </c:pt>
                <c:pt idx="1">
                  <c:v>5.8676650366748166</c:v>
                </c:pt>
                <c:pt idx="2">
                  <c:v>5.9409898945194364</c:v>
                </c:pt>
                <c:pt idx="3">
                  <c:v>5.9121863799283156</c:v>
                </c:pt>
                <c:pt idx="4">
                  <c:v>5.0253617427253934</c:v>
                </c:pt>
                <c:pt idx="5">
                  <c:v>5.9652999495883048</c:v>
                </c:pt>
                <c:pt idx="6">
                  <c:v>5.852423522838385</c:v>
                </c:pt>
                <c:pt idx="7">
                  <c:v>6.1162716818095175</c:v>
                </c:pt>
                <c:pt idx="12">
                  <c:v>5.7810493154004607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254-4609-9500-636DC6C10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254-4609-9500-636DC6C107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7.0059634243307709</c:v>
                      </c:pt>
                      <c:pt idx="1">
                        <c:v>5.3090469960752742</c:v>
                      </c:pt>
                      <c:pt idx="2">
                        <c:v>6.2285045817898226</c:v>
                      </c:pt>
                      <c:pt idx="3">
                        <c:v>5.7304454434000816</c:v>
                      </c:pt>
                      <c:pt idx="4">
                        <c:v>5.3908008213552359</c:v>
                      </c:pt>
                      <c:pt idx="5">
                        <c:v>4.8459616153538585</c:v>
                      </c:pt>
                      <c:pt idx="6">
                        <c:v>5.5404870239298951</c:v>
                      </c:pt>
                      <c:pt idx="7">
                        <c:v>8.4287738188000283</c:v>
                      </c:pt>
                      <c:pt idx="8">
                        <c:v>6.9837580237307915</c:v>
                      </c:pt>
                      <c:pt idx="9">
                        <c:v>6.5610728524827833</c:v>
                      </c:pt>
                      <c:pt idx="10">
                        <c:v>6.6006127974918058</c:v>
                      </c:pt>
                      <c:pt idx="11">
                        <c:v>6.5766062602965407</c:v>
                      </c:pt>
                      <c:pt idx="12">
                        <c:v>6.252011909713282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254-4609-9500-636DC6C107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254-4609-9500-636DC6C107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254-4609-9500-636DC6C107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254-4609-9500-636DC6C107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254-4609-9500-636DC6C107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254-4609-9500-636DC6C107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254-4609-9500-636DC6C107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254-4609-9500-636DC6C107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254-4609-9500-636DC6C107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254-4609-9500-636DC6C107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254-4609-9500-636DC6C107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254-4609-9500-636DC6C107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254-4609-9500-636DC6C107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254-4609-9500-636DC6C10781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-0.72102569941402272</c:v>
                </c:pt>
                <c:pt idx="1">
                  <c:v>4.0195536478043969E-2</c:v>
                </c:pt>
                <c:pt idx="2">
                  <c:v>-9.0864944190241381E-2</c:v>
                </c:pt>
                <c:pt idx="3">
                  <c:v>-5.2218421672217907E-2</c:v>
                </c:pt>
                <c:pt idx="4">
                  <c:v>-0.12829249854258418</c:v>
                </c:pt>
                <c:pt idx="5">
                  <c:v>0.30767003069374166</c:v>
                </c:pt>
                <c:pt idx="6">
                  <c:v>-0.22555655273701891</c:v>
                </c:pt>
                <c:pt idx="7">
                  <c:v>-0.6109799789351138</c:v>
                </c:pt>
                <c:pt idx="12">
                  <c:v>-0.16586082152726611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254-4609-9500-636DC6C10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AED-48F0-9A48-DAAF91B38A81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0.63280000000000003</c:v>
                </c:pt>
                <c:pt idx="1">
                  <c:v>1.1008</c:v>
                </c:pt>
                <c:pt idx="2">
                  <c:v>0.96689999999999998</c:v>
                </c:pt>
                <c:pt idx="3">
                  <c:v>0.9487000000000001</c:v>
                </c:pt>
                <c:pt idx="4">
                  <c:v>0.93459999999999999</c:v>
                </c:pt>
                <c:pt idx="5">
                  <c:v>0.60770000000000002</c:v>
                </c:pt>
                <c:pt idx="6">
                  <c:v>0.74549999999999994</c:v>
                </c:pt>
                <c:pt idx="7">
                  <c:v>1.26</c:v>
                </c:pt>
                <c:pt idx="8">
                  <c:v>0.63280000000000003</c:v>
                </c:pt>
                <c:pt idx="9">
                  <c:v>1.0205</c:v>
                </c:pt>
                <c:pt idx="10">
                  <c:v>0.6470999999999999</c:v>
                </c:pt>
                <c:pt idx="11">
                  <c:v>0.60240000000000005</c:v>
                </c:pt>
                <c:pt idx="12">
                  <c:v>0.84038066713662607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ED-48F0-9A48-DAAF91B38A81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AED-48F0-9A48-DAAF91B38A8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0.63329999999999997</c:v>
                </c:pt>
                <c:pt idx="1">
                  <c:v>0.71120000000000005</c:v>
                </c:pt>
                <c:pt idx="2">
                  <c:v>0.65859999999999996</c:v>
                </c:pt>
                <c:pt idx="3">
                  <c:v>0.62470000000000003</c:v>
                </c:pt>
                <c:pt idx="4">
                  <c:v>0.59389999999999998</c:v>
                </c:pt>
                <c:pt idx="5">
                  <c:v>0.66830000000000001</c:v>
                </c:pt>
                <c:pt idx="6">
                  <c:v>0.74930000000000008</c:v>
                </c:pt>
                <c:pt idx="7">
                  <c:v>0.73730000000000007</c:v>
                </c:pt>
                <c:pt idx="8">
                  <c:v>0.56859999999999999</c:v>
                </c:pt>
                <c:pt idx="9">
                  <c:v>0.69230000000000003</c:v>
                </c:pt>
                <c:pt idx="10">
                  <c:v>0.62819999999999998</c:v>
                </c:pt>
                <c:pt idx="11">
                  <c:v>0.59409999999999996</c:v>
                </c:pt>
                <c:pt idx="12">
                  <c:v>0.65487464685073948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AED-48F0-9A48-DAAF91B38A81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ED-48F0-9A48-DAAF91B38A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AED-48F0-9A48-DAAF91B38A8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0.64800000000000002</c:v>
                </c:pt>
                <c:pt idx="1">
                  <c:v>0.73629999999999995</c:v>
                </c:pt>
                <c:pt idx="2">
                  <c:v>0.69769999999999999</c:v>
                </c:pt>
                <c:pt idx="3">
                  <c:v>0.65839999999999999</c:v>
                </c:pt>
                <c:pt idx="4">
                  <c:v>0.55409999999999993</c:v>
                </c:pt>
                <c:pt idx="5">
                  <c:v>0.61060000000000003</c:v>
                </c:pt>
                <c:pt idx="6">
                  <c:v>0.70779999999999998</c:v>
                </c:pt>
                <c:pt idx="7">
                  <c:v>0.80920000000000003</c:v>
                </c:pt>
                <c:pt idx="12">
                  <c:v>0.67741446196782973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AED-48F0-9A48-DAAF91B38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AED-48F0-9A48-DAAF91B38A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0.49990000000000001</c:v>
                      </c:pt>
                      <c:pt idx="1">
                        <c:v>0.44229999999999997</c:v>
                      </c:pt>
                      <c:pt idx="2">
                        <c:v>0.48359999999999997</c:v>
                      </c:pt>
                      <c:pt idx="3">
                        <c:v>0.55730000000000002</c:v>
                      </c:pt>
                      <c:pt idx="4">
                        <c:v>0.48409999999999997</c:v>
                      </c:pt>
                      <c:pt idx="5">
                        <c:v>0.37180000000000002</c:v>
                      </c:pt>
                      <c:pt idx="6">
                        <c:v>0.97129999999999994</c:v>
                      </c:pt>
                      <c:pt idx="7">
                        <c:v>0.88819999999999988</c:v>
                      </c:pt>
                      <c:pt idx="8">
                        <c:v>0.54430000000000001</c:v>
                      </c:pt>
                      <c:pt idx="9">
                        <c:v>0.68049999999999999</c:v>
                      </c:pt>
                      <c:pt idx="10">
                        <c:v>0.70840000000000003</c:v>
                      </c:pt>
                      <c:pt idx="11">
                        <c:v>0.65639999999999998</c:v>
                      </c:pt>
                      <c:pt idx="12">
                        <c:v>0.60938004840462912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AED-48F0-9A48-DAAF91B38A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AED-48F0-9A48-DAAF91B38A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AED-48F0-9A48-DAAF91B38A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AED-48F0-9A48-DAAF91B38A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AED-48F0-9A48-DAAF91B38A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AED-48F0-9A48-DAAF91B38A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AED-48F0-9A48-DAAF91B38A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AED-48F0-9A48-DAAF91B38A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AED-48F0-9A48-DAAF91B38A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AED-48F0-9A48-DAAF91B38A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AED-48F0-9A48-DAAF91B38A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AED-48F0-9A48-DAAF91B38A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AED-48F0-9A48-DAAF91B38A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AED-48F0-9A48-DAAF91B38A81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2.3211747986736198E-2</c:v>
                </c:pt>
                <c:pt idx="1">
                  <c:v>3.5292463442069488E-2</c:v>
                </c:pt>
                <c:pt idx="2">
                  <c:v>5.936835712116606E-2</c:v>
                </c:pt>
                <c:pt idx="3">
                  <c:v>5.3945894029133967E-2</c:v>
                </c:pt>
                <c:pt idx="4">
                  <c:v>-6.7014648930796561E-2</c:v>
                </c:pt>
                <c:pt idx="5">
                  <c:v>-8.633847074667067E-2</c:v>
                </c:pt>
                <c:pt idx="6">
                  <c:v>-5.5385026024289408E-2</c:v>
                </c:pt>
                <c:pt idx="7">
                  <c:v>9.7517970975179669E-2</c:v>
                </c:pt>
                <c:pt idx="12">
                  <c:v>8.3493104902236936E-3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AED-48F0-9A48-DAAF91B38A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898-4C6D-A170-B92EEF31B03C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0.58020000000000005</c:v>
                </c:pt>
                <c:pt idx="1">
                  <c:v>1.1288</c:v>
                </c:pt>
                <c:pt idx="2">
                  <c:v>0.97239999999999993</c:v>
                </c:pt>
                <c:pt idx="3">
                  <c:v>0.97870000000000001</c:v>
                </c:pt>
                <c:pt idx="4">
                  <c:v>0.95189999999999997</c:v>
                </c:pt>
                <c:pt idx="5">
                  <c:v>0.56200000000000006</c:v>
                </c:pt>
                <c:pt idx="6">
                  <c:v>0.71239999999999992</c:v>
                </c:pt>
                <c:pt idx="7">
                  <c:v>1.3337000000000001</c:v>
                </c:pt>
                <c:pt idx="8">
                  <c:v>0.5867</c:v>
                </c:pt>
                <c:pt idx="9">
                  <c:v>1.0493999999999999</c:v>
                </c:pt>
                <c:pt idx="10">
                  <c:v>0.60530000000000006</c:v>
                </c:pt>
                <c:pt idx="11">
                  <c:v>0.56289999999999996</c:v>
                </c:pt>
                <c:pt idx="12">
                  <c:v>0.83355892881497118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98-4C6D-A170-B92EEF31B03C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898-4C6D-A170-B92EEF31B03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0.58020000000000005</c:v>
                </c:pt>
                <c:pt idx="1">
                  <c:v>0.67519999999999991</c:v>
                </c:pt>
                <c:pt idx="2">
                  <c:v>0.61609999999999998</c:v>
                </c:pt>
                <c:pt idx="3">
                  <c:v>0.60899999999999999</c:v>
                </c:pt>
                <c:pt idx="4">
                  <c:v>0.5786</c:v>
                </c:pt>
                <c:pt idx="5">
                  <c:v>0.64129999999999998</c:v>
                </c:pt>
                <c:pt idx="6">
                  <c:v>0.72870000000000001</c:v>
                </c:pt>
                <c:pt idx="7">
                  <c:v>0.71739999999999993</c:v>
                </c:pt>
                <c:pt idx="8">
                  <c:v>0.52290000000000003</c:v>
                </c:pt>
                <c:pt idx="9">
                  <c:v>0.67299999999999993</c:v>
                </c:pt>
                <c:pt idx="10">
                  <c:v>0.59450000000000003</c:v>
                </c:pt>
                <c:pt idx="11">
                  <c:v>0.55820000000000003</c:v>
                </c:pt>
                <c:pt idx="12">
                  <c:v>0.62454769334098259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98-4C6D-A170-B92EEF31B03C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898-4C6D-A170-B92EEF31B03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898-4C6D-A170-B92EEF31B03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0.59939999999999993</c:v>
                </c:pt>
                <c:pt idx="1">
                  <c:v>0.70040000000000002</c:v>
                </c:pt>
                <c:pt idx="2">
                  <c:v>0.66349999999999998</c:v>
                </c:pt>
                <c:pt idx="3">
                  <c:v>0.65090000000000003</c:v>
                </c:pt>
                <c:pt idx="4">
                  <c:v>0.52070000000000005</c:v>
                </c:pt>
                <c:pt idx="5">
                  <c:v>0.60429999999999995</c:v>
                </c:pt>
                <c:pt idx="6">
                  <c:v>0.69030000000000002</c:v>
                </c:pt>
                <c:pt idx="7">
                  <c:v>0.79299999999999993</c:v>
                </c:pt>
                <c:pt idx="12">
                  <c:v>0.65241488269547954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898-4C6D-A170-B92EEF31B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898-4C6D-A170-B92EEF31B03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0.44159999999999999</c:v>
                      </c:pt>
                      <c:pt idx="1">
                        <c:v>0.4879</c:v>
                      </c:pt>
                      <c:pt idx="2">
                        <c:v>0.53369999999999995</c:v>
                      </c:pt>
                      <c:pt idx="3">
                        <c:v>0.60509999999999997</c:v>
                      </c:pt>
                      <c:pt idx="4">
                        <c:v>0.54820000000000002</c:v>
                      </c:pt>
                      <c:pt idx="5">
                        <c:v>0.41840000000000005</c:v>
                      </c:pt>
                      <c:pt idx="6">
                        <c:v>1.0985</c:v>
                      </c:pt>
                      <c:pt idx="7">
                        <c:v>0.99390000000000001</c:v>
                      </c:pt>
                      <c:pt idx="8">
                        <c:v>0.61980000000000002</c:v>
                      </c:pt>
                      <c:pt idx="9">
                        <c:v>0.75599999999999989</c:v>
                      </c:pt>
                      <c:pt idx="10">
                        <c:v>0.79949999999999999</c:v>
                      </c:pt>
                      <c:pt idx="11">
                        <c:v>0.73360000000000003</c:v>
                      </c:pt>
                      <c:pt idx="12">
                        <c:v>0.6718152990501054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898-4C6D-A170-B92EEF31B03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898-4C6D-A170-B92EEF31B03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898-4C6D-A170-B92EEF31B03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898-4C6D-A170-B92EEF31B03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898-4C6D-A170-B92EEF31B03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898-4C6D-A170-B92EEF31B03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898-4C6D-A170-B92EEF31B03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898-4C6D-A170-B92EEF31B03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898-4C6D-A170-B92EEF31B03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898-4C6D-A170-B92EEF31B03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898-4C6D-A170-B92EEF31B03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898-4C6D-A170-B92EEF31B03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898-4C6D-A170-B92EEF31B03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898-4C6D-A170-B92EEF31B03C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3.3092037228541704E-2</c:v>
                </c:pt>
                <c:pt idx="1">
                  <c:v>3.7322274881516737E-2</c:v>
                </c:pt>
                <c:pt idx="2">
                  <c:v>7.6935562408699809E-2</c:v>
                </c:pt>
                <c:pt idx="3">
                  <c:v>6.8801313628899852E-2</c:v>
                </c:pt>
                <c:pt idx="4">
                  <c:v>-0.10006913238852388</c:v>
                </c:pt>
                <c:pt idx="5">
                  <c:v>-5.7695306408857117E-2</c:v>
                </c:pt>
                <c:pt idx="6">
                  <c:v>-5.2696582955948923E-2</c:v>
                </c:pt>
                <c:pt idx="7">
                  <c:v>0.10538054084192927</c:v>
                </c:pt>
                <c:pt idx="12">
                  <c:v>1.4522877775259957E-2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898-4C6D-A170-B92EEF31B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19163</c:v>
                </c:pt>
                <c:pt idx="1">
                  <c:v>4840</c:v>
                </c:pt>
                <c:pt idx="2">
                  <c:v>6365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5-4678-8B47-E4DD51A62659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17524</c:v>
                </c:pt>
                <c:pt idx="1">
                  <c:v>13282</c:v>
                </c:pt>
                <c:pt idx="2">
                  <c:v>3340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05-4678-8B47-E4DD51A62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4505-4678-8B47-E4DD51A62659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4505-4678-8B47-E4DD51A62659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4505-4678-8B47-E4DD51A62659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05-4678-8B47-E4DD51A62659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05-4678-8B47-E4DD51A62659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05-4678-8B47-E4DD51A62659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505-4678-8B47-E4DD51A62659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05-4678-8B47-E4DD51A62659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505-4678-8B47-E4DD51A62659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0.51320798922274935</c:v>
                </c:pt>
                <c:pt idx="1">
                  <c:v>0.38897674691032624</c:v>
                </c:pt>
                <c:pt idx="2">
                  <c:v>9.7815263866924379E-2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05-4678-8B47-E4DD51A62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505-4678-8B47-E4DD51A62659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505-4678-8B47-E4DD51A62659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505-4678-8B47-E4DD51A62659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505-4678-8B47-E4DD51A62659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505-4678-8B47-E4DD51A62659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505-4678-8B47-E4DD51A62659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505-4678-8B47-E4DD51A62659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505-4678-8B47-E4DD51A62659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505-4678-8B47-E4DD51A62659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505-4678-8B47-E4DD51A62659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505-4678-8B47-E4DD51A62659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505-4678-8B47-E4DD51A62659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-8.5529405625423993E-2</c:v>
                </c:pt>
                <c:pt idx="1">
                  <c:v>1.744214876033058</c:v>
                </c:pt>
                <c:pt idx="2">
                  <c:v>-0.47525530243519243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4505-4678-8B47-E4DD51A626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616-4488-93F9-668E729C7E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616-4488-93F9-668E729C7E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616-4488-93F9-668E729C7EE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616-4488-93F9-668E729C7EE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616-4488-93F9-668E729C7EEF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16-4488-93F9-668E729C7EEF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16-4488-93F9-668E729C7EEF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16-4488-93F9-668E729C7EEF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16-4488-93F9-668E729C7EEF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16-4488-93F9-668E729C7EEF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616-4488-93F9-668E729C7E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17524</c:v>
                </c:pt>
                <c:pt idx="1">
                  <c:v>13282</c:v>
                </c:pt>
                <c:pt idx="2">
                  <c:v>3340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16-4488-93F9-668E729C7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3A-495D-BF4C-9D21504CB149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3A-495D-BF4C-9D21504CB149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3A-495D-BF4C-9D21504CB149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3A-495D-BF4C-9D21504CB149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3A-495D-BF4C-9D21504CB149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3A-495D-BF4C-9D21504CB149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3A-495D-BF4C-9D21504CB149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3A-495D-BF4C-9D21504CB149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3A-495D-BF4C-9D21504CB149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3A-495D-BF4C-9D21504CB1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A13A-495D-BF4C-9D21504CB149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3A-495D-BF4C-9D21504CB149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3A-495D-BF4C-9D21504CB149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13A-495D-BF4C-9D21504CB149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13A-495D-BF4C-9D21504CB1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A13A-495D-BF4C-9D21504CB149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A13A-495D-BF4C-9D21504CB149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13A-495D-BF4C-9D21504CB149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13A-495D-BF4C-9D21504CB149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13A-495D-BF4C-9D21504CB149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13A-495D-BF4C-9D21504CB149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13A-495D-BF4C-9D21504CB149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13A-495D-BF4C-9D21504CB149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13A-495D-BF4C-9D21504CB149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13A-495D-BF4C-9D21504CB149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13A-495D-BF4C-9D21504CB149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A13A-495D-BF4C-9D21504CB149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13A-495D-BF4C-9D21504CB149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A13A-495D-BF4C-9D21504CB149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A13A-495D-BF4C-9D21504CB149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A13A-495D-BF4C-9D21504CB149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A13A-495D-BF4C-9D21504CB149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A13A-495D-BF4C-9D21504CB14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A13A-495D-BF4C-9D21504CB149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A13A-495D-BF4C-9D21504CB149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A13A-495D-BF4C-9D21504CB149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A13A-495D-BF4C-9D21504CB149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A13A-495D-BF4C-9D21504CB149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A13A-495D-BF4C-9D21504CB149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A13A-495D-BF4C-9D21504CB149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A13A-495D-BF4C-9D21504CB149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A13A-495D-BF4C-9D21504CB149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A13A-495D-BF4C-9D21504CB149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A13A-495D-BF4C-9D21504CB149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A13A-495D-BF4C-9D21504CB149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A13A-495D-BF4C-9D21504CB149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A13A-495D-BF4C-9D21504CB149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A13A-495D-BF4C-9D21504CB149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A13A-495D-BF4C-9D21504CB149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A13A-495D-BF4C-9D21504CB14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A13A-495D-BF4C-9D21504CB149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A13A-495D-BF4C-9D21504CB149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A13A-495D-BF4C-9D21504CB149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A13A-495D-BF4C-9D21504CB149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A13A-495D-BF4C-9D21504CB149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A13A-495D-BF4C-9D21504CB149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A13A-495D-BF4C-9D21504CB149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A13A-495D-BF4C-9D21504CB149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A13A-495D-BF4C-9D21504CB149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A13A-495D-BF4C-9D21504CB149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A13A-495D-BF4C-9D21504CB149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A13A-495D-BF4C-9D21504CB149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A13A-495D-BF4C-9D21504CB149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A13A-495D-BF4C-9D21504CB149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A13A-495D-BF4C-9D21504CB149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A13A-495D-BF4C-9D21504CB14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A13A-495D-BF4C-9D21504CB149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A13A-495D-BF4C-9D21504CB149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A13A-495D-BF4C-9D21504CB149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A13A-495D-BF4C-9D21504CB149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A13A-495D-BF4C-9D21504CB149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A13A-495D-BF4C-9D21504CB149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A13A-495D-BF4C-9D21504CB149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A13A-495D-BF4C-9D21504CB149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A13A-495D-BF4C-9D21504CB149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A13A-495D-BF4C-9D21504CB149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A13A-495D-BF4C-9D21504CB149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A13A-495D-BF4C-9D21504CB149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A13A-495D-BF4C-9D21504CB149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A13A-495D-BF4C-9D21504CB149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A13A-495D-BF4C-9D21504CB149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A13A-495D-BF4C-9D21504CB149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A13A-495D-BF4C-9D21504CB14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A13A-495D-BF4C-9D21504CB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07B-4CE0-AB29-BBB7577BFDC9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7B-4CE0-AB29-BBB7577BFDC9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7B-4CE0-AB29-BBB7577BFDC9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7B-4CE0-AB29-BBB7577BFDC9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7B-4CE0-AB29-BBB7577BF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Guía de Isora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39888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2D-4BD0-BF3B-BB082DA44711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29124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2D-4BD0-BF3B-BB082DA44711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32701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2D-4BD0-BF3B-BB082DA4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0.12281966762807306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2D-4BD0-BF3B-BB082DA44711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0.95768171967433957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2D-4BD0-BF3B-BB082DA4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2E5-4C24-BCF4-74A5119EB203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2E5-4C24-BCF4-74A5119EB203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E5-4C24-BCF4-74A5119EB203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E5-4C24-BCF4-74A5119EB203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E5-4C24-BCF4-74A5119EB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Guía de Isora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15926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C0-4ED3-8B3F-5BD99ADE3934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19163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C0-4ED3-8B3F-5BD99ADE3934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17524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C0-4ED3-8B3F-5BD99ADE3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-8.5529405625423993E-2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C0-4ED3-8B3F-5BD99ADE3934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C0-4ED3-8B3F-5BD99ADE3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4F2-4838-806D-6CF5DE03BC1D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2-4838-806D-6CF5DE03BC1D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F2-4838-806D-6CF5DE03BC1D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F2-4838-806D-6CF5DE03BC1D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F2-4838-806D-6CF5DE03B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Guía de Isora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23962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5A-4DCF-B4DA-EDF5FCD8ADD8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9961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5A-4DCF-B4DA-EDF5FCD8ADD8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15177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5A-4DCF-B4DA-EDF5FCD8A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0.52364220459793187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5A-4DCF-B4DA-EDF5FCD8ADD8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0.91306701961256165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5A-4DCF-B4DA-EDF5FCD8A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914-4CC7-B29D-F355ECDD228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914-4CC7-B29D-F355ECDD228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914-4CC7-B29D-F355ECDD228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914-4CC7-B29D-F355ECDD228E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914-4CC7-B29D-F355ECDD228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914-4CC7-B29D-F355ECDD228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914-4CC7-B29D-F355ECDD228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914-4CC7-B29D-F355ECDD228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914-4CC7-B29D-F355ECDD228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914-4CC7-B29D-F355ECDD228E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14-4CC7-B29D-F355ECDD228E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14-4CC7-B29D-F355ECDD228E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14-4CC7-B29D-F355ECDD228E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14-4CC7-B29D-F355ECDD228E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14-4CC7-B29D-F355ECDD228E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914-4CC7-B29D-F355ECDD228E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914-4CC7-B29D-F355ECDD228E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914-4CC7-B29D-F355ECDD228E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914-4CC7-B29D-F355ECDD228E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8914-4CC7-B29D-F355ECDD228E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914-4CC7-B29D-F355ECDD2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F3B-4206-93ED-4317BD9AE6A9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3B-4206-93ED-4317BD9AE6A9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F3B-4206-93ED-4317BD9AE6A9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3B-4206-93ED-4317BD9AE6A9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F3B-4206-93ED-4317BD9AE6A9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3B-4206-93ED-4317BD9AE6A9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F3B-4206-93ED-4317BD9AE6A9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F3B-4206-93ED-4317BD9AE6A9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F3B-4206-93ED-4317BD9AE6A9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F3B-4206-93ED-4317BD9AE6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CF3B-4206-93ED-4317BD9AE6A9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3B-4206-93ED-4317BD9AE6A9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F3B-4206-93ED-4317BD9AE6A9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F3B-4206-93ED-4317BD9AE6A9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F3B-4206-93ED-4317BD9AE6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CF3B-4206-93ED-4317BD9AE6A9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CF3B-4206-93ED-4317BD9AE6A9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F3B-4206-93ED-4317BD9AE6A9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F3B-4206-93ED-4317BD9AE6A9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F3B-4206-93ED-4317BD9AE6A9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F3B-4206-93ED-4317BD9AE6A9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F3B-4206-93ED-4317BD9AE6A9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F3B-4206-93ED-4317BD9AE6A9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F3B-4206-93ED-4317BD9AE6A9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F3B-4206-93ED-4317BD9AE6A9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F3B-4206-93ED-4317BD9AE6A9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F3B-4206-93ED-4317BD9AE6A9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F3B-4206-93ED-4317BD9AE6A9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F3B-4206-93ED-4317BD9AE6A9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F3B-4206-93ED-4317BD9AE6A9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F3B-4206-93ED-4317BD9AE6A9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F3B-4206-93ED-4317BD9AE6A9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F3B-4206-93ED-4317BD9AE6A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CF3B-4206-93ED-4317BD9AE6A9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CF3B-4206-93ED-4317BD9AE6A9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CF3B-4206-93ED-4317BD9AE6A9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CF3B-4206-93ED-4317BD9AE6A9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CF3B-4206-93ED-4317BD9AE6A9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CF3B-4206-93ED-4317BD9AE6A9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CF3B-4206-93ED-4317BD9AE6A9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CF3B-4206-93ED-4317BD9AE6A9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CF3B-4206-93ED-4317BD9AE6A9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CF3B-4206-93ED-4317BD9AE6A9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CF3B-4206-93ED-4317BD9AE6A9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CF3B-4206-93ED-4317BD9AE6A9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CF3B-4206-93ED-4317BD9AE6A9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CF3B-4206-93ED-4317BD9AE6A9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CF3B-4206-93ED-4317BD9AE6A9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CF3B-4206-93ED-4317BD9AE6A9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CF3B-4206-93ED-4317BD9AE6A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F3B-4206-93ED-4317BD9AE6A9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F3B-4206-93ED-4317BD9AE6A9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F3B-4206-93ED-4317BD9AE6A9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F3B-4206-93ED-4317BD9AE6A9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F3B-4206-93ED-4317BD9AE6A9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F3B-4206-93ED-4317BD9AE6A9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F3B-4206-93ED-4317BD9AE6A9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F3B-4206-93ED-4317BD9AE6A9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F3B-4206-93ED-4317BD9AE6A9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CF3B-4206-93ED-4317BD9AE6A9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CF3B-4206-93ED-4317BD9AE6A9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CF3B-4206-93ED-4317BD9AE6A9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CF3B-4206-93ED-4317BD9AE6A9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CF3B-4206-93ED-4317BD9AE6A9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CF3B-4206-93ED-4317BD9AE6A9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CF3B-4206-93ED-4317BD9AE6A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CF3B-4206-93ED-4317BD9AE6A9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CF3B-4206-93ED-4317BD9AE6A9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CF3B-4206-93ED-4317BD9AE6A9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CF3B-4206-93ED-4317BD9AE6A9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CF3B-4206-93ED-4317BD9AE6A9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CF3B-4206-93ED-4317BD9AE6A9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CF3B-4206-93ED-4317BD9AE6A9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CF3B-4206-93ED-4317BD9AE6A9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CF3B-4206-93ED-4317BD9AE6A9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CF3B-4206-93ED-4317BD9AE6A9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CF3B-4206-93ED-4317BD9AE6A9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CF3B-4206-93ED-4317BD9AE6A9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CF3B-4206-93ED-4317BD9AE6A9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CF3B-4206-93ED-4317BD9AE6A9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CF3B-4206-93ED-4317BD9AE6A9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CF3B-4206-93ED-4317BD9AE6A9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CF3B-4206-93ED-4317BD9AE6A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CF3B-4206-93ED-4317BD9AE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3-4EE1-B8AE-72B888667A25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C3-4EE1-B8AE-72B888667A25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C3-4EE1-B8AE-72B888667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C3-4EE1-B8AE-72B888667A25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C3-4EE1-B8AE-72B888667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2C-44C1-9CC0-74E7B17AB08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02C-44C1-9CC0-74E7B17AB08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02C-44C1-9CC0-74E7B17AB08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A02C-44C1-9CC0-74E7B17AB08C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A02C-44C1-9CC0-74E7B17AB08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02C-44C1-9CC0-74E7B17AB08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02C-44C1-9CC0-74E7B17AB08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02C-44C1-9CC0-74E7B17AB08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02C-44C1-9CC0-74E7B17AB08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02C-44C1-9CC0-74E7B17AB08C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2C-44C1-9CC0-74E7B17AB08C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2C-44C1-9CC0-74E7B17AB08C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2C-44C1-9CC0-74E7B17AB08C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2C-44C1-9CC0-74E7B17AB08C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02C-44C1-9CC0-74E7B17AB08C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02C-44C1-9CC0-74E7B17AB08C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02C-44C1-9CC0-74E7B17AB08C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02C-44C1-9CC0-74E7B17AB08C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02C-44C1-9CC0-74E7B17AB08C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A02C-44C1-9CC0-74E7B17AB08C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02C-44C1-9CC0-74E7B17AB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F8-4CC7-B5A9-5ECCC421362F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F8-4CC7-B5A9-5ECCC421362F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F8-4CC7-B5A9-5ECCC421362F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F8-4CC7-B5A9-5ECCC421362F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F8-4CC7-B5A9-5ECCC421362F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F8-4CC7-B5A9-5ECCC421362F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CF8-4CC7-B5A9-5ECCC421362F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F8-4CC7-B5A9-5ECCC421362F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CF8-4CC7-B5A9-5ECCC421362F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F8-4CC7-B5A9-5ECCC42136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BCF8-4CC7-B5A9-5ECCC421362F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CF8-4CC7-B5A9-5ECCC421362F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CF8-4CC7-B5A9-5ECCC421362F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CF8-4CC7-B5A9-5ECCC421362F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CF8-4CC7-B5A9-5ECCC42136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BCF8-4CC7-B5A9-5ECCC421362F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BCF8-4CC7-B5A9-5ECCC421362F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CF8-4CC7-B5A9-5ECCC421362F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CF8-4CC7-B5A9-5ECCC421362F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CF8-4CC7-B5A9-5ECCC421362F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CF8-4CC7-B5A9-5ECCC421362F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CF8-4CC7-B5A9-5ECCC421362F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CF8-4CC7-B5A9-5ECCC421362F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CF8-4CC7-B5A9-5ECCC421362F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CF8-4CC7-B5A9-5ECCC421362F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CF8-4CC7-B5A9-5ECCC421362F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CF8-4CC7-B5A9-5ECCC421362F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CF8-4CC7-B5A9-5ECCC421362F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CF8-4CC7-B5A9-5ECCC421362F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CF8-4CC7-B5A9-5ECCC421362F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CF8-4CC7-B5A9-5ECCC421362F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CF8-4CC7-B5A9-5ECCC421362F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CF8-4CC7-B5A9-5ECCC421362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BCF8-4CC7-B5A9-5ECCC421362F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BCF8-4CC7-B5A9-5ECCC421362F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BCF8-4CC7-B5A9-5ECCC421362F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BCF8-4CC7-B5A9-5ECCC421362F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BCF8-4CC7-B5A9-5ECCC421362F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BCF8-4CC7-B5A9-5ECCC421362F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BCF8-4CC7-B5A9-5ECCC421362F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BCF8-4CC7-B5A9-5ECCC421362F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BCF8-4CC7-B5A9-5ECCC421362F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BCF8-4CC7-B5A9-5ECCC421362F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BCF8-4CC7-B5A9-5ECCC421362F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BCF8-4CC7-B5A9-5ECCC421362F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BCF8-4CC7-B5A9-5ECCC421362F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BCF8-4CC7-B5A9-5ECCC421362F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BCF8-4CC7-B5A9-5ECCC421362F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BCF8-4CC7-B5A9-5ECCC421362F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BCF8-4CC7-B5A9-5ECCC421362F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CF8-4CC7-B5A9-5ECCC421362F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CF8-4CC7-B5A9-5ECCC421362F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CF8-4CC7-B5A9-5ECCC421362F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CF8-4CC7-B5A9-5ECCC421362F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CF8-4CC7-B5A9-5ECCC421362F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CF8-4CC7-B5A9-5ECCC421362F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CF8-4CC7-B5A9-5ECCC421362F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CF8-4CC7-B5A9-5ECCC421362F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CF8-4CC7-B5A9-5ECCC421362F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CF8-4CC7-B5A9-5ECCC421362F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CF8-4CC7-B5A9-5ECCC421362F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CF8-4CC7-B5A9-5ECCC421362F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CF8-4CC7-B5A9-5ECCC421362F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CF8-4CC7-B5A9-5ECCC421362F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CF8-4CC7-B5A9-5ECCC421362F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CF8-4CC7-B5A9-5ECCC421362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BCF8-4CC7-B5A9-5ECCC421362F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BCF8-4CC7-B5A9-5ECCC421362F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BCF8-4CC7-B5A9-5ECCC421362F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BCF8-4CC7-B5A9-5ECCC421362F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BCF8-4CC7-B5A9-5ECCC421362F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BCF8-4CC7-B5A9-5ECCC421362F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BCF8-4CC7-B5A9-5ECCC421362F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BCF8-4CC7-B5A9-5ECCC421362F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BCF8-4CC7-B5A9-5ECCC421362F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BCF8-4CC7-B5A9-5ECCC421362F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BCF8-4CC7-B5A9-5ECCC421362F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BCF8-4CC7-B5A9-5ECCC421362F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BCF8-4CC7-B5A9-5ECCC421362F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BCF8-4CC7-B5A9-5ECCC421362F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BCF8-4CC7-B5A9-5ECCC421362F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BCF8-4CC7-B5A9-5ECCC421362F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BCF8-4CC7-B5A9-5ECCC421362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BCF8-4CC7-B5A9-5ECCC4213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F-41E4-AF5F-DC7781CD21E3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F-41E4-AF5F-DC7781CD21E3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3F-41E4-AF5F-DC7781CD2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3F-41E4-AF5F-DC7781CD21E3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3F-41E4-AF5F-DC7781CD2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ADA-452B-B450-43DBACB9C70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ADA-452B-B450-43DBACB9C70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ADA-452B-B450-43DBACB9C70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AADA-452B-B450-43DBACB9C707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AADA-452B-B450-43DBACB9C70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ADA-452B-B450-43DBACB9C70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ADA-452B-B450-43DBACB9C70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ADA-452B-B450-43DBACB9C70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ADA-452B-B450-43DBACB9C70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ADA-452B-B450-43DBACB9C707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DA-452B-B450-43DBACB9C707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DA-452B-B450-43DBACB9C707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DA-452B-B450-43DBACB9C707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ADA-452B-B450-43DBACB9C707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ADA-452B-B450-43DBACB9C707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ADA-452B-B450-43DBACB9C707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ADA-452B-B450-43DBACB9C707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ADA-452B-B450-43DBACB9C707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ADA-452B-B450-43DBACB9C707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AADA-452B-B450-43DBACB9C707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ADA-452B-B450-43DBACB9C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A2-48AD-B16C-43A9EE5430D2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A2-48AD-B16C-43A9EE5430D2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A2-48AD-B16C-43A9EE5430D2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A2-48AD-B16C-43A9EE5430D2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A2-48AD-B16C-43A9EE5430D2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A2-48AD-B16C-43A9EE5430D2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1A2-48AD-B16C-43A9EE5430D2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A2-48AD-B16C-43A9EE5430D2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1A2-48AD-B16C-43A9EE5430D2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1A2-48AD-B16C-43A9EE5430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91A2-48AD-B16C-43A9EE5430D2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1A2-48AD-B16C-43A9EE5430D2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1A2-48AD-B16C-43A9EE5430D2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1A2-48AD-B16C-43A9EE5430D2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1A2-48AD-B16C-43A9EE5430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91A2-48AD-B16C-43A9EE5430D2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91A2-48AD-B16C-43A9EE5430D2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1A2-48AD-B16C-43A9EE5430D2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1A2-48AD-B16C-43A9EE5430D2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1A2-48AD-B16C-43A9EE5430D2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1A2-48AD-B16C-43A9EE5430D2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1A2-48AD-B16C-43A9EE5430D2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1A2-48AD-B16C-43A9EE5430D2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1A2-48AD-B16C-43A9EE5430D2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1A2-48AD-B16C-43A9EE5430D2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1A2-48AD-B16C-43A9EE5430D2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1A2-48AD-B16C-43A9EE5430D2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1A2-48AD-B16C-43A9EE5430D2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91A2-48AD-B16C-43A9EE5430D2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1A2-48AD-B16C-43A9EE5430D2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91A2-48AD-B16C-43A9EE5430D2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91A2-48AD-B16C-43A9EE5430D2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91A2-48AD-B16C-43A9EE5430D2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91A2-48AD-B16C-43A9EE5430D2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91A2-48AD-B16C-43A9EE5430D2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91A2-48AD-B16C-43A9EE5430D2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91A2-48AD-B16C-43A9EE5430D2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91A2-48AD-B16C-43A9EE5430D2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91A2-48AD-B16C-43A9EE5430D2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91A2-48AD-B16C-43A9EE5430D2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91A2-48AD-B16C-43A9EE5430D2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91A2-48AD-B16C-43A9EE5430D2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91A2-48AD-B16C-43A9EE5430D2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91A2-48AD-B16C-43A9EE5430D2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91A2-48AD-B16C-43A9EE5430D2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91A2-48AD-B16C-43A9EE5430D2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91A2-48AD-B16C-43A9EE5430D2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91A2-48AD-B16C-43A9EE5430D2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91A2-48AD-B16C-43A9EE5430D2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91A2-48AD-B16C-43A9EE5430D2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91A2-48AD-B16C-43A9EE5430D2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91A2-48AD-B16C-43A9EE5430D2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91A2-48AD-B16C-43A9EE5430D2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91A2-48AD-B16C-43A9EE5430D2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91A2-48AD-B16C-43A9EE5430D2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91A2-48AD-B16C-43A9EE5430D2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91A2-48AD-B16C-43A9EE5430D2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91A2-48AD-B16C-43A9EE5430D2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91A2-48AD-B16C-43A9EE5430D2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91A2-48AD-B16C-43A9EE5430D2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91A2-48AD-B16C-43A9EE5430D2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91A2-48AD-B16C-43A9EE5430D2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91A2-48AD-B16C-43A9EE5430D2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91A2-48AD-B16C-43A9EE5430D2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91A2-48AD-B16C-43A9EE5430D2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91A2-48AD-B16C-43A9EE5430D2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91A2-48AD-B16C-43A9EE5430D2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91A2-48AD-B16C-43A9EE5430D2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91A2-48AD-B16C-43A9EE5430D2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91A2-48AD-B16C-43A9EE5430D2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91A2-48AD-B16C-43A9EE5430D2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91A2-48AD-B16C-43A9EE5430D2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91A2-48AD-B16C-43A9EE5430D2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91A2-48AD-B16C-43A9EE5430D2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91A2-48AD-B16C-43A9EE5430D2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91A2-48AD-B16C-43A9EE5430D2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91A2-48AD-B16C-43A9EE5430D2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91A2-48AD-B16C-43A9EE5430D2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91A2-48AD-B16C-43A9EE5430D2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91A2-48AD-B16C-43A9EE5430D2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91A2-48AD-B16C-43A9EE5430D2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91A2-48AD-B16C-43A9EE5430D2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91A2-48AD-B16C-43A9EE5430D2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91A2-48AD-B16C-43A9EE543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C-4233-9928-A110C988A231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5C-4233-9928-A110C988A231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5C-4233-9928-A110C988A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5C-4233-9928-A110C988A231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5C-4233-9928-A110C988A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42953</c:v>
                </c:pt>
                <c:pt idx="1">
                  <c:v>61312</c:v>
                </c:pt>
                <c:pt idx="2">
                  <c:v>43847</c:v>
                </c:pt>
                <c:pt idx="3">
                  <c:v>32375</c:v>
                </c:pt>
                <c:pt idx="4">
                  <c:v>26311</c:v>
                </c:pt>
                <c:pt idx="5">
                  <c:v>24273</c:v>
                </c:pt>
                <c:pt idx="6">
                  <c:v>41904</c:v>
                </c:pt>
                <c:pt idx="7">
                  <c:v>35089</c:v>
                </c:pt>
                <c:pt idx="8">
                  <c:v>24461</c:v>
                </c:pt>
                <c:pt idx="9">
                  <c:v>23284</c:v>
                </c:pt>
                <c:pt idx="10">
                  <c:v>27441</c:v>
                </c:pt>
                <c:pt idx="11">
                  <c:v>32508</c:v>
                </c:pt>
                <c:pt idx="12">
                  <c:v>33861</c:v>
                </c:pt>
                <c:pt idx="13">
                  <c:v>36175</c:v>
                </c:pt>
                <c:pt idx="14">
                  <c:v>27904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4A-416F-9B23-3C6B87F36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-0.29943567327766174</c:v>
                </c:pt>
                <c:pt idx="1">
                  <c:v>0.39831687458663079</c:v>
                </c:pt>
                <c:pt idx="2">
                  <c:v>0.35434749034749036</c:v>
                </c:pt>
                <c:pt idx="3">
                  <c:v>0.23047394625821904</c:v>
                </c:pt>
                <c:pt idx="4">
                  <c:v>8.396160342767689E-2</c:v>
                </c:pt>
                <c:pt idx="5">
                  <c:v>-0.42074742268041232</c:v>
                </c:pt>
                <c:pt idx="6">
                  <c:v>0.19422041095500009</c:v>
                </c:pt>
                <c:pt idx="7">
                  <c:v>0.43448755161277131</c:v>
                </c:pt>
                <c:pt idx="8">
                  <c:v>5.0549733722728085E-2</c:v>
                </c:pt>
                <c:pt idx="9">
                  <c:v>-0.15148864837287268</c:v>
                </c:pt>
                <c:pt idx="10">
                  <c:v>-0.15586932447397561</c:v>
                </c:pt>
                <c:pt idx="11">
                  <c:v>-3.99574731992558E-2</c:v>
                </c:pt>
                <c:pt idx="12">
                  <c:v>-6.3966827919834102E-2</c:v>
                </c:pt>
                <c:pt idx="13">
                  <c:v>0.29640911697247696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4A-416F-9B23-3C6B87F36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26454</c:v>
                </c:pt>
                <c:pt idx="1">
                  <c:v>23750</c:v>
                </c:pt>
                <c:pt idx="2">
                  <c:v>14448</c:v>
                </c:pt>
                <c:pt idx="3">
                  <c:v>9037</c:v>
                </c:pt>
                <c:pt idx="4">
                  <c:v>4744</c:v>
                </c:pt>
                <c:pt idx="5">
                  <c:v>15343</c:v>
                </c:pt>
                <c:pt idx="6">
                  <c:v>19152</c:v>
                </c:pt>
                <c:pt idx="7">
                  <c:v>15406</c:v>
                </c:pt>
                <c:pt idx="8">
                  <c:v>11401</c:v>
                </c:pt>
                <c:pt idx="9">
                  <c:v>12632</c:v>
                </c:pt>
                <c:pt idx="10">
                  <c:v>17216</c:v>
                </c:pt>
                <c:pt idx="11">
                  <c:v>20614</c:v>
                </c:pt>
                <c:pt idx="12">
                  <c:v>18710</c:v>
                </c:pt>
                <c:pt idx="13">
                  <c:v>23030</c:v>
                </c:pt>
                <c:pt idx="14">
                  <c:v>17816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B9-420C-A6D8-4C8105DEC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0.11385263157894743</c:v>
                </c:pt>
                <c:pt idx="1">
                  <c:v>0.64382613510520481</c:v>
                </c:pt>
                <c:pt idx="2">
                  <c:v>0.59876065065840445</c:v>
                </c:pt>
                <c:pt idx="3">
                  <c:v>0.9049325463743676</c:v>
                </c:pt>
                <c:pt idx="4">
                  <c:v>-0.69080362380238547</c:v>
                </c:pt>
                <c:pt idx="5">
                  <c:v>-0.19888262322472849</c:v>
                </c:pt>
                <c:pt idx="6">
                  <c:v>0.24315201869401526</c:v>
                </c:pt>
                <c:pt idx="7">
                  <c:v>0.35128497500219269</c:v>
                </c:pt>
                <c:pt idx="8">
                  <c:v>-9.7450918302723233E-2</c:v>
                </c:pt>
                <c:pt idx="9">
                  <c:v>-0.26626394052044611</c:v>
                </c:pt>
                <c:pt idx="10">
                  <c:v>-0.16483942951392261</c:v>
                </c:pt>
                <c:pt idx="11">
                  <c:v>0.10176376269374665</c:v>
                </c:pt>
                <c:pt idx="12">
                  <c:v>-0.18758141554494134</c:v>
                </c:pt>
                <c:pt idx="13">
                  <c:v>0.29265828468792088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B9-420C-A6D8-4C8105DEC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16499</c:v>
                </c:pt>
                <c:pt idx="1">
                  <c:v>37562</c:v>
                </c:pt>
                <c:pt idx="2">
                  <c:v>29399</c:v>
                </c:pt>
                <c:pt idx="3">
                  <c:v>23338</c:v>
                </c:pt>
                <c:pt idx="4">
                  <c:v>21567</c:v>
                </c:pt>
                <c:pt idx="5">
                  <c:v>8930</c:v>
                </c:pt>
                <c:pt idx="6">
                  <c:v>22752</c:v>
                </c:pt>
                <c:pt idx="7">
                  <c:v>19683</c:v>
                </c:pt>
                <c:pt idx="8">
                  <c:v>13060</c:v>
                </c:pt>
                <c:pt idx="9">
                  <c:v>10652</c:v>
                </c:pt>
                <c:pt idx="10">
                  <c:v>10225</c:v>
                </c:pt>
                <c:pt idx="11">
                  <c:v>11894</c:v>
                </c:pt>
                <c:pt idx="12">
                  <c:v>15151</c:v>
                </c:pt>
                <c:pt idx="13">
                  <c:v>13145</c:v>
                </c:pt>
                <c:pt idx="14">
                  <c:v>10088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46-4293-AC14-6C39B924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-0.56075288855758476</c:v>
                </c:pt>
                <c:pt idx="1">
                  <c:v>0.27766250552739891</c:v>
                </c:pt>
                <c:pt idx="2">
                  <c:v>0.25970520181677959</c:v>
                </c:pt>
                <c:pt idx="3">
                  <c:v>8.2116196040246781E-2</c:v>
                </c:pt>
                <c:pt idx="4">
                  <c:v>1.41511758118701</c:v>
                </c:pt>
                <c:pt idx="5">
                  <c:v>-0.60750703234880454</c:v>
                </c:pt>
                <c:pt idx="6">
                  <c:v>0.15592135345221769</c:v>
                </c:pt>
                <c:pt idx="7">
                  <c:v>0.50712098009188367</c:v>
                </c:pt>
                <c:pt idx="8">
                  <c:v>0.2260608336462635</c:v>
                </c:pt>
                <c:pt idx="9">
                  <c:v>4.1760391198043978E-2</c:v>
                </c:pt>
                <c:pt idx="10">
                  <c:v>-0.14032285185807969</c:v>
                </c:pt>
                <c:pt idx="11">
                  <c:v>-0.21496930895650457</c:v>
                </c:pt>
                <c:pt idx="12">
                  <c:v>0.15260555344237359</c:v>
                </c:pt>
                <c:pt idx="13">
                  <c:v>0.30303330689928631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46-4293-AC14-6C39B924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9.xml"/><Relationship Id="rId5" Type="http://schemas.openxmlformats.org/officeDocument/2006/relationships/chart" Target="../charts/chart20.xml"/><Relationship Id="rId4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21.xml"/><Relationship Id="rId5" Type="http://schemas.openxmlformats.org/officeDocument/2006/relationships/chart" Target="../charts/chart22.xml"/><Relationship Id="rId4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3.xml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7.xml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3.xml"/><Relationship Id="rId13" Type="http://schemas.openxmlformats.org/officeDocument/2006/relationships/chart" Target="../charts/chart38.xml"/><Relationship Id="rId3" Type="http://schemas.openxmlformats.org/officeDocument/2006/relationships/image" Target="../media/image3.png"/><Relationship Id="rId7" Type="http://schemas.openxmlformats.org/officeDocument/2006/relationships/chart" Target="../charts/chart32.xml"/><Relationship Id="rId12" Type="http://schemas.openxmlformats.org/officeDocument/2006/relationships/chart" Target="../charts/chart3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9.xml"/><Relationship Id="rId6" Type="http://schemas.openxmlformats.org/officeDocument/2006/relationships/chart" Target="../charts/chart31.xml"/><Relationship Id="rId11" Type="http://schemas.openxmlformats.org/officeDocument/2006/relationships/chart" Target="../charts/chart36.xml"/><Relationship Id="rId5" Type="http://schemas.openxmlformats.org/officeDocument/2006/relationships/chart" Target="../charts/chart30.xml"/><Relationship Id="rId15" Type="http://schemas.openxmlformats.org/officeDocument/2006/relationships/chart" Target="../charts/chart40.xml"/><Relationship Id="rId10" Type="http://schemas.openxmlformats.org/officeDocument/2006/relationships/chart" Target="../charts/chart35.xml"/><Relationship Id="rId4" Type="http://schemas.openxmlformats.org/officeDocument/2006/relationships/image" Target="../media/image2.png"/><Relationship Id="rId9" Type="http://schemas.openxmlformats.org/officeDocument/2006/relationships/chart" Target="../charts/chart34.xml"/><Relationship Id="rId14" Type="http://schemas.openxmlformats.org/officeDocument/2006/relationships/chart" Target="../charts/chart39.xml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41.xml"/><Relationship Id="rId5" Type="http://schemas.openxmlformats.org/officeDocument/2006/relationships/chart" Target="../charts/chart42.xml"/><Relationship Id="rId4" Type="http://schemas.openxmlformats.org/officeDocument/2006/relationships/image" Target="../media/image2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13" Type="http://schemas.openxmlformats.org/officeDocument/2006/relationships/chart" Target="../charts/chart52.xml"/><Relationship Id="rId3" Type="http://schemas.openxmlformats.org/officeDocument/2006/relationships/image" Target="../media/image3.png"/><Relationship Id="rId7" Type="http://schemas.openxmlformats.org/officeDocument/2006/relationships/chart" Target="../charts/chart46.xml"/><Relationship Id="rId12" Type="http://schemas.openxmlformats.org/officeDocument/2006/relationships/chart" Target="../charts/chart51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5.xml"/><Relationship Id="rId1" Type="http://schemas.openxmlformats.org/officeDocument/2006/relationships/chart" Target="../charts/chart43.xml"/><Relationship Id="rId6" Type="http://schemas.openxmlformats.org/officeDocument/2006/relationships/chart" Target="../charts/chart45.xml"/><Relationship Id="rId11" Type="http://schemas.openxmlformats.org/officeDocument/2006/relationships/chart" Target="../charts/chart50.xml"/><Relationship Id="rId5" Type="http://schemas.openxmlformats.org/officeDocument/2006/relationships/chart" Target="../charts/chart44.xml"/><Relationship Id="rId15" Type="http://schemas.openxmlformats.org/officeDocument/2006/relationships/chart" Target="../charts/chart54.xml"/><Relationship Id="rId10" Type="http://schemas.openxmlformats.org/officeDocument/2006/relationships/chart" Target="../charts/chart49.xml"/><Relationship Id="rId4" Type="http://schemas.openxmlformats.org/officeDocument/2006/relationships/image" Target="../media/image2.png"/><Relationship Id="rId9" Type="http://schemas.openxmlformats.org/officeDocument/2006/relationships/chart" Target="../charts/chart48.xml"/><Relationship Id="rId14" Type="http://schemas.openxmlformats.org/officeDocument/2006/relationships/chart" Target="../charts/chart53.xml"/></Relationships>
</file>

<file path=xl/drawings/_rels/drawing8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56.xml"/><Relationship Id="rId5" Type="http://schemas.openxmlformats.org/officeDocument/2006/relationships/chart" Target="../charts/chart57.xml"/><Relationship Id="rId4" Type="http://schemas.openxmlformats.org/officeDocument/2006/relationships/image" Target="../media/image2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58.xml"/><Relationship Id="rId5" Type="http://schemas.openxmlformats.org/officeDocument/2006/relationships/chart" Target="../charts/chart59.xml"/><Relationship Id="rId4" Type="http://schemas.openxmlformats.org/officeDocument/2006/relationships/image" Target="../media/image2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image" Target="../media/image6.png"/><Relationship Id="rId5" Type="http://schemas.openxmlformats.org/officeDocument/2006/relationships/chart" Target="../charts/chart62.xml"/><Relationship Id="rId4" Type="http://schemas.openxmlformats.org/officeDocument/2006/relationships/image" Target="../media/image5.jpeg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3.xml"/><Relationship Id="rId5" Type="http://schemas.openxmlformats.org/officeDocument/2006/relationships/chart" Target="../charts/chart64.xml"/><Relationship Id="rId4" Type="http://schemas.openxmlformats.org/officeDocument/2006/relationships/image" Target="../media/image6.png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5.xml"/><Relationship Id="rId5" Type="http://schemas.openxmlformats.org/officeDocument/2006/relationships/chart" Target="../charts/chart66.xml"/><Relationship Id="rId4" Type="http://schemas.openxmlformats.org/officeDocument/2006/relationships/image" Target="../media/image6.png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7.xml"/><Relationship Id="rId5" Type="http://schemas.openxmlformats.org/officeDocument/2006/relationships/chart" Target="../charts/chart68.xml"/><Relationship Id="rId4" Type="http://schemas.openxmlformats.org/officeDocument/2006/relationships/image" Target="../media/image6.png"/></Relationships>
</file>

<file path=xl/drawings/_rels/drawing1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9.xml"/><Relationship Id="rId6" Type="http://schemas.openxmlformats.org/officeDocument/2006/relationships/chart" Target="../charts/chart71.xml"/><Relationship Id="rId5" Type="http://schemas.openxmlformats.org/officeDocument/2006/relationships/image" Target="../media/image6.png"/><Relationship Id="rId4" Type="http://schemas.openxmlformats.org/officeDocument/2006/relationships/chart" Target="../charts/chart70.xml"/></Relationships>
</file>

<file path=xl/drawings/_rels/drawing1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2.xml"/><Relationship Id="rId6" Type="http://schemas.openxmlformats.org/officeDocument/2006/relationships/chart" Target="../charts/chart74.xml"/><Relationship Id="rId5" Type="http://schemas.openxmlformats.org/officeDocument/2006/relationships/image" Target="../media/image6.png"/><Relationship Id="rId4" Type="http://schemas.openxmlformats.org/officeDocument/2006/relationships/chart" Target="../charts/chart73.xml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5.xml"/><Relationship Id="rId6" Type="http://schemas.openxmlformats.org/officeDocument/2006/relationships/chart" Target="../charts/chart77.xml"/><Relationship Id="rId5" Type="http://schemas.openxmlformats.org/officeDocument/2006/relationships/image" Target="../media/image6.png"/><Relationship Id="rId4" Type="http://schemas.openxmlformats.org/officeDocument/2006/relationships/chart" Target="../charts/chart76.xml"/></Relationships>
</file>

<file path=xl/drawings/_rels/drawing1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78.xml"/><Relationship Id="rId4" Type="http://schemas.openxmlformats.org/officeDocument/2006/relationships/image" Target="../media/image2.png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79.xml"/><Relationship Id="rId4" Type="http://schemas.openxmlformats.org/officeDocument/2006/relationships/image" Target="../media/image2.png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0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5A4F77-73A4-45D7-89D5-6C1E77167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195E7A-E8CF-417A-86BC-81EC7B81D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3A870C-7603-470A-81F3-8B478D18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DFEF7F-F282-43B9-88D2-F3AC39187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845DD4-9213-4AB3-83A0-EAEEA3BF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162F6CE-2816-4454-A404-E984763B1B52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142DF21-03B4-34AF-8045-457EEC5D00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AD85335-C4AB-3529-A572-8B61F51D206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C98AA7-B4E6-4663-B9F5-54665D5C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92233C-A7C1-442C-9ED4-2CBC69C2C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D0DECB-FD39-4919-BF0C-207E7FDE4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6D4B48-8DE4-42CC-BEF9-FB20CB39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093AFF-9159-48B0-88E7-8693A83B9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DC74982-B667-4002-BDCA-E3E7698DE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ABA163A-6BEB-46F1-9E24-4E9ADCB9BEE5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DB8F863A-6DD3-7406-26E6-D11DEA9836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48D1B49-F86E-2089-3534-1087056CA0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707BFCD-A9BA-4F8A-9048-C979A1F961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E51571-1CE2-40A4-8389-CC80670A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C7E097-8142-404F-A7D8-AF51CA3A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8FEC0F1-5569-4835-AE68-783B8E32C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9322B6F-2D16-439E-A351-DAA78C8E6E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B369A69-5CA5-4FC8-B9C7-D8CE42A34C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13D57CF-54EA-4136-A986-9DD68FBF6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AA943919-168D-4BC0-8E78-108F5BEB06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3B17D74B-52D6-48B0-AC09-AA6FD4338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C43EE530-4796-4031-A678-B2BFD7330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B35E1680-9833-484C-9986-FE11B16F17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4A6BB144-9C36-44AB-99A4-4094ED3A0C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10A1276F-C403-49D7-9E9A-674CF8EA6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62E70C5E-31B2-4E76-9CDE-E3BAF205D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F4B9BC59-70E7-4D2D-A6F1-99041835DB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378935-9FFD-49C5-8A02-2BADF6F7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EF512A-937D-4B28-8D3B-A3C215695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4FBC932-FDE7-4969-B137-03D75C75D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6F20BE-B9F9-4FA8-BA41-AFE1D179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D6C918-DA7B-4A86-976F-758E42E25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7FB6583-56E3-4325-9AA7-E070AB3A69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6E3E39E-26AA-4D7A-AAC3-4218634AB4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A668661-B7A1-4E2B-B11C-E21544C4E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CAD5844-8424-469B-BEC2-E1DB4D3539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Guía de Isora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Guía de Isora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Guía de Isora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apartamentos de Guía de Isora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2F7DC94-07A9-4AC4-8DBA-8FB91060CE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32E142-69A4-492A-8467-366B0C37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6069DF-0FC3-4B41-83FF-F2D62C276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DEC332C-68E9-472B-8C8C-F19AA1A4EF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Guía de Isora</a:t>
          </a:fld>
          <a:endParaRPr lang="es-ES" sz="1100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3672C13-1CC8-4A4A-80FB-B5879E3E65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C0CF1A-4726-4F2B-BEC5-36B8D2E0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CA7E4B-9054-43D9-8CD5-ED29EED6E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9C932C8-CB25-42DD-99A2-7E7DA25BB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Guía de Isora 
(hotel + apartamento)</a:t>
          </a:fld>
          <a:endParaRPr lang="es-ES" sz="1100"/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Guía de Isora</a:t>
          </a:fld>
          <a:endParaRPr lang="es-ES" sz="1100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AC10AD-04E8-45D3-A31E-8DD8CEB6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6988BD-931C-4A49-A095-E5B8EBD4B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F83B76-CF66-44EA-B819-3C89A131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E44ABA-01CE-4573-A270-3AFFF95B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CC29C0D7-7B5B-4FBC-A637-C1FEBCBA7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Guía de Isora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CE6EDF-5A59-4494-8B2D-7E9AF67F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8801CD9-4E1B-44CC-87DC-63C589E505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90125A-B5EC-4BD5-925D-E69D50474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Guía de Isora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092C58-65E1-4FDE-AB0F-F24BA78D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61C07C-5499-4D4B-B7CE-B614AF93A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67997D7-7D13-4257-B41E-8713099CA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Guía de Isora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E54778-CCE3-441B-98A6-699BB8BFF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C3B71E-32FF-490B-BD42-ECB2DBA28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7C18E190-62D0-4345-B4D9-184E44BB5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Guía de Isora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D13649-0223-496F-8ECD-EECA1656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1B040B-7792-4011-8404-B245EFF5E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394618-65D4-4471-84CF-EBBAC351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C24671-4304-4C59-ACAF-6CA2138ED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7CE0E4-D3F6-4F52-935C-894A5265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57BFDC-E497-4A8C-952E-761F8A1D4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10D6D0D-D642-4469-9D9C-63A06C511E99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6F6AF504-130A-C2A5-56F5-7166506093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86B1E989-E2AD-2579-3DC5-CA996CE333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7A2328-915F-4D1D-9B5D-68596676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963445-B81D-43A9-B248-D89028436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72F6EE33-E00F-4510-81EE-D0367EFB1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Guía de Isora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180074-934A-4EC4-8906-24A9125F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C672B4-528D-4214-8F21-A5BFDB18A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10C759CC-9A8B-4D1E-8804-470F957EA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Guía de Isora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8925361-6E96-4989-A8A5-1F567AB38BDF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49F6497F-733F-C62A-24F5-C19668BD4B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9025B1CC-586A-C37B-D81F-DB3BEA02C0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8A1C5E4-6A18-4409-BA05-BC388A9F1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7A16DE-C1DF-4FBE-91F1-BBDC00D2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5C5F21-3E57-47BF-AAAA-057220C1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40A5288-99C8-4DB6-A4A7-6BE0978ED7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741481E-F235-4429-82FD-C844275EF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AFDC814-5CCE-4B20-A13C-6FBE5C94E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2A1C50A-06EF-4732-B6BB-B401199B1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8E5E57A-C119-4178-BBA8-8B55747A25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5443D99F-6268-4A9D-AA29-ED2B70220A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CE341932-A54A-4C31-8DAE-51C133EC0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28A76DC0-85D3-4365-BCFD-4EDD5B900D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A2E2CB6-5039-47D9-B731-6B8E1EE40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4BD9DDE5-27E5-4B39-96F6-273340E5B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457A0C1D-013F-4B40-99FA-A7F3E0700A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Guía de Isora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Guía de Isora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Guía de Isora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Guía de Isora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Guía de Isora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Guía de Isora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Guía de Isora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Guía de Isora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Guía de Isora (hotel + apartamento)</a:t>
          </a:fld>
          <a:endParaRPr lang="es-ES" sz="1100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Guía de Isora (hotel + apartamento)</a:t>
          </a:fld>
          <a:endParaRPr lang="es-ES" sz="1100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Guía de Isora (hotel + apartamento)</a:t>
          </a:fld>
          <a:endParaRPr lang="es-ES" sz="1100"/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Guía de Isora (hotel + apartamento)</a:t>
          </a:fld>
          <a:endParaRPr lang="es-ES" sz="1100"/>
        </a:p>
      </cdr:txBody>
    </cdr:sp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CA98D16-293B-4B72-B5B0-B4F3BFCC8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D123DA-D13D-47F7-9DAF-6D2FA690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95F3B1-A09D-4940-8421-2177B4129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D390DE8-59F4-43EC-BCAE-EA6F06B08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Guía de Isora (hotel + apartamento)</a:t>
          </a:fld>
          <a:endParaRPr lang="es-ES" sz="1100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Guía de Isora</a:t>
          </a:fld>
          <a:endParaRPr lang="es-ES" sz="1100"/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AD3130-BE64-4D46-A5DF-17541791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871EE5-3941-4A0A-9436-9E28FF43F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E34761-9B31-4A3E-9708-5B42D83F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399B0F-07BA-4339-AE2C-674712F1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2954C-F2AD-472C-AD24-4BC7E3CB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D69658-8FDD-42C9-9546-013852E74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78C71DF-DFAC-40EF-A9B8-74A60C5E1DE4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1BD57825-F231-9C29-721D-0042B3881E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65C00E7-B340-5E0D-7194-2620676649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1FF8A70-75C5-40BB-B7F0-104425F22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70772A-5063-4F73-877F-5AC02F6E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D3461B7-7D58-4892-845B-878A4B8C9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4248414-CE80-41FA-9F69-C57E3C5D1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137D6EC-8354-4831-B003-B7C5989D05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F034D6A-0030-4543-A210-DFFFC6A1B1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8C1D17C-1B6A-4996-AA55-69E81FDC8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F421649-ABDA-4294-8C63-5A9EE223D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3B274912-ECC5-4193-BF10-B806C76DC1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B01DD525-02C0-4643-912F-871D415C93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D299229F-9F2D-42BD-8337-82D75F0F2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2EA7888-1D31-4C73-87E5-853322E7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F4F318A2-A72E-4A0B-AA81-B8DAEBA4B6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5FB6EC7C-0152-487C-BD5F-31038DDE0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49F3E3C-8785-48AE-99FA-5E5D7CAF16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Guía de Isora
(hotel + apartamento)</a:t>
          </a:fld>
          <a:endParaRPr lang="es-ES" sz="1100"/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Guía de Isora (hotel + apartamento)</a:t>
          </a:fld>
          <a:endParaRPr lang="es-ES" sz="1100"/>
        </a:p>
      </cdr:txBody>
    </cdr:sp>
  </cdr:relSizeAnchor>
</c:userShapes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8C95D78-7E9F-49BC-87F1-D89088023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F64E95-9977-4181-A2DC-67ACD75A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62F8DD-F363-413B-AA5A-BA5F896C0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E8C52A-4F9A-430B-8ABB-8B242366B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Guía de Isora
(hotel + apartamento)</a:t>
          </a:fld>
          <a:endParaRPr lang="es-ES" sz="1100"/>
        </a:p>
      </cdr:txBody>
    </cdr:sp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Guía de Isora</a:t>
          </a:fld>
          <a:endParaRPr lang="es-ES" sz="1100"/>
        </a:p>
      </cdr:txBody>
    </cdr:sp>
  </cdr:relSizeAnchor>
</c:userShapes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B4ECF23-42E8-4810-B8A6-6988AF3D39E2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B4FE81A4-EA54-FE81-BADF-9585C0C978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A5AE8C1D-080A-F0DA-E8CB-C31988117A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5D9B172-1B95-4B39-ADBA-B66001D63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F53C70-B928-44F3-B60C-F03A42E0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BF2D6C-85BA-463E-B2CC-7A6EEC64D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9DA779C-E45D-4B91-AC64-6468A8DDB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Guía de Isora
(hotel + apartamento)</a:t>
          </a:fld>
          <a:endParaRPr lang="es-ES" sz="1100"/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Guía de Isora</a:t>
          </a:fld>
          <a:endParaRPr lang="es-ES" sz="1100"/>
        </a:p>
      </cdr:txBody>
    </cdr:sp>
  </cdr:relSizeAnchor>
</c:userShapes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42D17D5-87BF-47AF-871B-20849A41FD7D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1E5514F7-2466-904B-F6F3-563DF1F1BF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34CD64C9-B41F-5D7E-3326-B1A2C27342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A77A02-2572-4E67-AE6D-C2D22DFC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FC7C3F-0044-463E-8CFC-D8556F3B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8F5954-FACB-4215-A5A5-C5700839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0ABD8D-4B65-46F1-BD73-C754DEE7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7C16AA-CD9B-492A-9D39-66DA12E44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532D7D-5B57-4DEF-A80C-94522DCE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02CDA6-3E97-4FF7-8E6E-433EFE3C6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3F07C6-CE8D-424F-AD97-6AD5F77F3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17ADB40-62B3-4B22-9A16-B74297FEA6DA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A8DB0CF-AC5C-3467-5F3B-D7A7203D2D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697285B8-B35F-3B28-2077-B531E6B894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A3A28462-9DA4-4B96-A47C-CB9989566B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69F403DE-4E05-47C0-BDCC-1D4CD38A3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37959563-7254-41F9-B170-ABA67F5E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6CF4FFB7-CC02-4239-A9AC-7E45DA2F0F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F74D7EC6-2D42-4619-AB79-E14D021BB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48,3%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16.622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48,7%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Guía de Isora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Guía de Isora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16.622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48,7%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6D9B81D-B81C-46A7-BA03-23DA20F0DB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1F670365-B889-4586-A722-A4E11442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9135E548-685C-4D0D-80E0-8140077BE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62EBDD7-3EAF-458B-872B-77341A9804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Guía de Isora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32.701 viajeros 
cuota: 95,8%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#¡REF!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0255EBB-76E8-4F73-B79C-B6734973CD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8F5BB742-3231-43C5-A649-D60224454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5E28A7D1-7379-4036-9F60-56B09748C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B5DFE2E-84C1-4693-978F-7D498BCC8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17.524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9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1808F119-952A-470A-B342-3E6EF07029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CF419485-E609-4578-AAF8-3E696727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5BCA2F71-9189-435A-AB41-2A063F865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E025020-A785-4C53-9E30-AEBCDF741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Guía de Isora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15.177 viajeros 
cuota: 91,3%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3D26A65E-CB03-4D90-82AC-429394E168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61062D64-D033-4E62-A0E7-A0C5DDBED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FA0FBCFC-24C9-4F61-8CA3-79B57653E2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7757799-B0E3-4BEC-919C-C9F438AF2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4EC0370-4CA1-4735-8B13-61F1100156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6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14B65F4-9D28-4D46-95B5-562946137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B23BD56F-57E4-4BE3-92B4-38C7DC5F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C2ABB9D7-C72B-43DB-80C1-BFE77738C2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94952D7D-CE7C-4A94-9948-A7CC1F5B4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7911FCD-38D1-4C6A-B385-337A545B67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D003ACB-C944-479A-BF1D-D4FD428B2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2D2804CE-6A89-4642-89B3-12A54072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59C7487B-F10F-4645-803B-AA9E2BE50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60F61555-6D43-49E6-B17D-B1C7BDBD1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959C143-4BD6-448D-916B-AADACD96AA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6DC2033-B7AC-46FF-A8E2-0D5980537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F8B6D0-E4CC-4B5C-B813-CAF5AE15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4C6A92-E225-48D5-B6C7-F4EE5F18F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Guía de Isora
(hotel + apartamento)</a:t>
          </a:fld>
          <a:endParaRPr lang="es-ES" sz="1100"/>
        </a:p>
      </cdr:txBody>
    </cdr:sp>
  </cdr:relSizeAnchor>
</c:userShapes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D5F5F2E-BCCB-48EE-B308-196C42A408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BDA74E-216C-4875-A49E-32A1C247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5BC649-ADCC-45E5-A721-313F42AD6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Guía de Isora
(hotel + apartamento)</a:t>
          </a:fld>
          <a:endParaRPr lang="es-ES" sz="1100"/>
        </a:p>
      </cdr:txBody>
    </cdr:sp>
  </cdr:relSizeAnchor>
</c:userShapes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CFAE34-7E24-471F-8648-60754E94EF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208241-A2B5-44D7-9644-4BD3812B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661A95-AD88-4198-9DED-4D60D48EC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Guía de Isora
(hotel + apartamento)</a:t>
          </a:fld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4FCA-9C7B-4D47-9DAA-3754EA60854F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49</v>
      </c>
    </row>
    <row r="4" spans="2:13" ht="23.25" x14ac:dyDescent="0.35">
      <c r="B4" s="3" t="s">
        <v>213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214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215</v>
      </c>
    </row>
    <row r="20" spans="2:2" ht="15.75" x14ac:dyDescent="0.25">
      <c r="B20" s="6" t="s">
        <v>216</v>
      </c>
    </row>
    <row r="21" spans="2:2" ht="15.75" x14ac:dyDescent="0.25">
      <c r="B21" s="6" t="s">
        <v>217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218</v>
      </c>
    </row>
    <row r="36" spans="2:2" ht="15.75" x14ac:dyDescent="0.25">
      <c r="B36" s="6" t="s">
        <v>219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220</v>
      </c>
    </row>
    <row r="42" spans="2:2" ht="15.75" x14ac:dyDescent="0.25">
      <c r="B42" s="6" t="s">
        <v>221</v>
      </c>
    </row>
    <row r="43" spans="2:2" ht="15.75" x14ac:dyDescent="0.25">
      <c r="B43" s="10" t="s">
        <v>23</v>
      </c>
    </row>
    <row r="44" spans="2:2" ht="15.75" x14ac:dyDescent="0.25">
      <c r="B44" s="6" t="s">
        <v>222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223</v>
      </c>
    </row>
    <row r="51" spans="2:2" ht="15.75" x14ac:dyDescent="0.25">
      <c r="B51" s="6" t="s">
        <v>224</v>
      </c>
    </row>
    <row r="52" spans="2:2" ht="15.75" x14ac:dyDescent="0.25">
      <c r="B52" s="6" t="s">
        <v>225</v>
      </c>
    </row>
    <row r="53" spans="2:2" ht="15.75" x14ac:dyDescent="0.25">
      <c r="B53" s="6" t="s">
        <v>226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F976EF31-4A8C-4150-8175-BEF156CCF011}"/>
    <hyperlink ref="B19" location="'Viajeros entr evol mensu TF'!A1" tooltip="Evolución mensual de viajeros entrentrados en Tenerife según lugar de residencia" display="Evolución mensual de viajeros entrados en Tenerife según lugar de residencia" xr:uid="{88C1019B-8339-4C96-B2F2-470FD55CC314}"/>
    <hyperlink ref="B14" location="'Establecim aloj islas cat y tip'!A1" tooltip="Establecimientos alojativos Canarias e islas" display="Establecimientos alojativos Canarias e islas" xr:uid="{64C7E2A5-0854-4491-A067-025D0100D9E9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0DD7039F-6D07-443B-8509-3E11CBA74BE2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A71C13C4-9CC4-4934-B379-BE32CD1001B2}"/>
    <hyperlink ref="B37" location="'Pernoctaciones lugar reside'!A1" tooltip="Pernoctaciones registradas en establecimientos alojativos de Canarias e islas según tipología y categoría" display="'Pernoctaciones lugar reside'!A1" xr:uid="{53CD4046-D5F3-40B2-B659-099BD86ACF64}"/>
    <hyperlink ref="B8" location="'Resumen indicadores (aloj)'!A1" tooltip="Resumen indicadores Tenerife" display="'Resumen indicadores (aloj)'!A1" xr:uid="{7AB6C5C3-BAB4-428A-95BC-551855BE14BF}"/>
    <hyperlink ref="B9" location="'Resumen indicadores municipios '!A1" tooltip="Resumen indicadores municipios Tenerife" display="Resumen indicadores municipios Tenerife" xr:uid="{FBC10614-0EE9-4D8B-BA78-894B3E865D67}"/>
    <hyperlink ref="B20" location="'Viajeros entr evol mensu TF cat'!A1" tooltip="Evolución mensual de viajeros entrentrados en Tenerife según lugar de residencia" display="'Viajeros entr evol mensu TF cat'!A1" xr:uid="{B64CE11D-A39F-4C4E-B0E2-0A587C519037}"/>
    <hyperlink ref="B21" location="'Viajeros entr evol anual TF cat'!A1" tooltip="Evolución mensual de viajeros entrentrados en Tenerife según lugar de residencia" display="'Viajeros entr evol anual TF cat'!A1" xr:uid="{57D29B78-9A52-46D1-AA3C-A9E82C96C0FC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1D21C8DD-919E-4C32-9A1A-29CFC85B2986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90A55C39-843A-4023-A25B-AE13DF621E4A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1F78CE5B-1586-4AF1-B526-671B623F96C1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E0700F66-5CED-4713-9714-A65FE7E613C9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C76B9369-CC58-4FDC-A84A-F245FB6A1B59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7253B3CD-CA1F-4099-A610-3D8E4F4EEE59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99B5DC0D-1FE9-4A5B-88B5-21DA50B90864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DFB8D45F-535E-4B61-8760-D08935B441F4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8CF32028-2B49-418C-871B-7303A356D731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C0240634-934A-4B1B-B6D0-2C64CC788DCF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B062D58C-C86A-47CC-B78B-726724D3332E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E759BFDA-D01D-4C3C-BB00-28132A100057}"/>
    <hyperlink ref="B35" location="'Pernoctaciones evol mensu TF'!A1" tooltip="Evolución mensual de pernoctaciones en Tenerife según lugar de residencia" display="'Pernoctaciones evol mensu TF'!A1" xr:uid="{1A730617-C593-4381-B668-B92959D80AC6}"/>
    <hyperlink ref="B36" location="'Pernocta evol mensu TF cat'!A1" tooltip="Evolución mensual de pernoctaciones en Tenerife según lugar de residencia" display="'Pernocta evol mensu TF cat'!A1" xr:uid="{C76883FE-6D77-415D-A61A-DB0169559401}"/>
    <hyperlink ref="B38" location="'Pernoctaciones lugar residen ac'!A1" tooltip="Pernoctaciones registradas en establecimientos alojativos de Canarias e islas según tipología y categoría" display="'Pernoctaciones lugar residen ac'!A1" xr:uid="{6A8C9FFC-7C6C-4BA2-8CBB-67F0C6AFD40D}"/>
    <hyperlink ref="B39" location="'Pernoctaciones lugar reside año'!A1" tooltip="Pernoctaciones registradas en establecimientos alojativos de Canarias e islas según tipología y categoría" display="'Pernoctaciones lugar reside año'!A1" xr:uid="{069E5EFA-50AE-411F-B834-7E2A5E27CCDF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1A2A3B4F-4143-4BC1-9497-52B5DB5BA103}"/>
    <hyperlink ref="B41" location="'EM evol menusual lugar resd'!A1" tooltip="Evolución mensual de estancia media en Tenerife según lugar de residencia" display="'EM evol menusual lugar resd'!A1" xr:uid="{86F6F5DA-DE08-4672-A085-833E0E03FB1B}"/>
    <hyperlink ref="B42" location="'EM evol mensu TF cat '!A1" tooltip="Evolución mensual de estancia media en Tenerife según lugar de residencia" display="'EM evol mensu TF cat '!A1" xr:uid="{EB87FE0A-E8E1-46BA-8966-3AB97EAC26CA}"/>
    <hyperlink ref="B44" location="'tasa de ocupación evol mens'!A1" tooltip="Evolución mensual de estancia media en Tenerife según lugar de residencia" display="'tasa de ocupación evol mens'!A1" xr:uid="{1E1CBC25-2C14-4C28-9528-DFA27C2F5A31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1C94110D-0A6A-4624-97AD-D87F3D1B8705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0562D76C-D58A-4AFE-B903-4AED516E0321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F87BA595-5F41-4938-9B36-A94EDF9913EE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46A40CAF-AE2E-41EA-8C6B-FABA06F57DAE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BFF4A322-C2B3-4790-83F1-6A23026713AB}"/>
    <hyperlink ref="B47" location="'ADR municipios'!A1" display="Tarifa media diaria (ADR) Tenerife y municipios" xr:uid="{863D18BB-5FCB-4915-8CA1-1E9E3B0E1DA2}"/>
    <hyperlink ref="B48" location="'RevPAR  municipios'!A1" display="Ingresos medios por habitación (RevPar) Tenerife y municipios" xr:uid="{6DFFE96B-3B65-4222-A484-82E06252548B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73930-21B8-49EB-A71E-AEC36A637C9A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12" t="s">
        <v>227</v>
      </c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4" t="s">
        <v>228</v>
      </c>
      <c r="F6" s="14" t="s">
        <v>229</v>
      </c>
      <c r="G6" s="14" t="s">
        <v>230</v>
      </c>
      <c r="H6" s="14" t="s">
        <v>231</v>
      </c>
      <c r="I6" s="14" t="s">
        <v>232</v>
      </c>
      <c r="J6" s="15" t="s">
        <v>312</v>
      </c>
      <c r="K6" s="15" t="s">
        <v>313</v>
      </c>
      <c r="L6" s="15" t="str">
        <f>CONCATENATE("cuota ",I6)</f>
        <v>cuota agosto 2026</v>
      </c>
    </row>
    <row r="7" spans="2:12" x14ac:dyDescent="0.25">
      <c r="B7" s="16" t="s">
        <v>49</v>
      </c>
      <c r="C7" s="17" t="s">
        <v>8</v>
      </c>
      <c r="D7" s="18" t="s">
        <v>32</v>
      </c>
      <c r="E7" s="19">
        <v>14928</v>
      </c>
      <c r="F7" s="19">
        <v>11309</v>
      </c>
      <c r="G7" s="19">
        <v>25050</v>
      </c>
      <c r="H7" s="19">
        <v>16404</v>
      </c>
      <c r="I7" s="19">
        <v>18786</v>
      </c>
      <c r="J7" s="20">
        <v>0.14520848573518652</v>
      </c>
      <c r="K7" s="19">
        <v>2382</v>
      </c>
      <c r="L7" s="21">
        <f>I7/$I$7</f>
        <v>1</v>
      </c>
    </row>
    <row r="8" spans="2:12" x14ac:dyDescent="0.25">
      <c r="B8" s="22"/>
      <c r="C8" s="23"/>
      <c r="D8" s="24" t="s">
        <v>33</v>
      </c>
      <c r="E8" s="25">
        <v>14117</v>
      </c>
      <c r="F8" s="25">
        <v>10339</v>
      </c>
      <c r="G8" s="25">
        <v>21855</v>
      </c>
      <c r="H8" s="25">
        <v>12946</v>
      </c>
      <c r="I8" s="25">
        <v>15739</v>
      </c>
      <c r="J8" s="26">
        <v>0.21574231422833301</v>
      </c>
      <c r="K8" s="25">
        <v>2793</v>
      </c>
      <c r="L8" s="27">
        <f>I8/$I$7</f>
        <v>0.83780474821675721</v>
      </c>
    </row>
    <row r="9" spans="2:12" x14ac:dyDescent="0.25">
      <c r="B9" s="22"/>
      <c r="C9" s="28"/>
      <c r="D9" s="29" t="s">
        <v>34</v>
      </c>
      <c r="E9" s="30" t="s">
        <v>233</v>
      </c>
      <c r="F9" s="30" t="s">
        <v>233</v>
      </c>
      <c r="G9" s="30" t="s">
        <v>233</v>
      </c>
      <c r="H9" s="30" t="s">
        <v>233</v>
      </c>
      <c r="I9" s="30" t="s">
        <v>233</v>
      </c>
      <c r="J9" s="31" t="s">
        <v>233</v>
      </c>
      <c r="K9" s="30" t="s">
        <v>233</v>
      </c>
      <c r="L9" s="31" t="str">
        <f>IFERROR(I9/$I$7,"-")</f>
        <v>-</v>
      </c>
    </row>
    <row r="10" spans="2:12" x14ac:dyDescent="0.25">
      <c r="B10" s="22"/>
      <c r="C10" s="32" t="s">
        <v>35</v>
      </c>
      <c r="D10" s="33" t="s">
        <v>32</v>
      </c>
      <c r="E10" s="34">
        <v>18865</v>
      </c>
      <c r="F10" s="34">
        <v>13528</v>
      </c>
      <c r="G10" s="34">
        <v>29179</v>
      </c>
      <c r="H10" s="34">
        <v>19110</v>
      </c>
      <c r="I10" s="34">
        <v>21690</v>
      </c>
      <c r="J10" s="35">
        <v>0.13500784929356358</v>
      </c>
      <c r="K10" s="34">
        <v>2580</v>
      </c>
      <c r="L10" s="21">
        <f>I10/$I$10</f>
        <v>1</v>
      </c>
    </row>
    <row r="11" spans="2:12" x14ac:dyDescent="0.25">
      <c r="B11" s="22"/>
      <c r="C11" s="36"/>
      <c r="D11" s="4" t="s">
        <v>33</v>
      </c>
      <c r="E11" s="37">
        <v>17894</v>
      </c>
      <c r="F11" s="37">
        <v>12336</v>
      </c>
      <c r="G11" s="37">
        <v>25429</v>
      </c>
      <c r="H11" s="37">
        <v>15225</v>
      </c>
      <c r="I11" s="37">
        <v>18135</v>
      </c>
      <c r="J11" s="38">
        <v>0.19113300492610841</v>
      </c>
      <c r="K11" s="37">
        <v>2910</v>
      </c>
      <c r="L11" s="39">
        <f>I11/$I$10</f>
        <v>0.83609958506224069</v>
      </c>
    </row>
    <row r="12" spans="2:12" x14ac:dyDescent="0.25">
      <c r="B12" s="22"/>
      <c r="C12" s="40"/>
      <c r="D12" s="41" t="s">
        <v>34</v>
      </c>
      <c r="E12" s="42" t="s">
        <v>233</v>
      </c>
      <c r="F12" s="42" t="s">
        <v>233</v>
      </c>
      <c r="G12" s="42" t="s">
        <v>233</v>
      </c>
      <c r="H12" s="42" t="s">
        <v>233</v>
      </c>
      <c r="I12" s="42" t="s">
        <v>233</v>
      </c>
      <c r="J12" s="43" t="s">
        <v>233</v>
      </c>
      <c r="K12" s="42" t="s">
        <v>233</v>
      </c>
      <c r="L12" s="43" t="str">
        <f>IFERROR(I12/$I$10,"-")</f>
        <v>-</v>
      </c>
    </row>
    <row r="13" spans="2:12" x14ac:dyDescent="0.25">
      <c r="B13" s="22"/>
      <c r="C13" s="17" t="s">
        <v>21</v>
      </c>
      <c r="D13" s="18" t="s">
        <v>32</v>
      </c>
      <c r="E13" s="19">
        <v>125617</v>
      </c>
      <c r="F13" s="19">
        <v>71685</v>
      </c>
      <c r="G13" s="19">
        <v>168193</v>
      </c>
      <c r="H13" s="19">
        <v>105506</v>
      </c>
      <c r="I13" s="19">
        <v>115797</v>
      </c>
      <c r="J13" s="20">
        <v>9.7539476427880967E-2</v>
      </c>
      <c r="K13" s="19">
        <v>10291</v>
      </c>
      <c r="L13" s="21">
        <f>I13/$I$13</f>
        <v>1</v>
      </c>
    </row>
    <row r="14" spans="2:12" x14ac:dyDescent="0.25">
      <c r="B14" s="22"/>
      <c r="C14" s="23"/>
      <c r="D14" s="24" t="s">
        <v>33</v>
      </c>
      <c r="E14" s="25">
        <v>118989</v>
      </c>
      <c r="F14" s="25">
        <v>64414</v>
      </c>
      <c r="G14" s="25">
        <v>149093</v>
      </c>
      <c r="H14" s="25">
        <v>87091</v>
      </c>
      <c r="I14" s="25">
        <v>96264</v>
      </c>
      <c r="J14" s="26">
        <v>0.10532661239393271</v>
      </c>
      <c r="K14" s="25">
        <v>9173</v>
      </c>
      <c r="L14" s="27">
        <f>I14/$I$13</f>
        <v>0.83131687349413197</v>
      </c>
    </row>
    <row r="15" spans="2:12" x14ac:dyDescent="0.25">
      <c r="B15" s="22"/>
      <c r="C15" s="28"/>
      <c r="D15" s="29" t="s">
        <v>34</v>
      </c>
      <c r="E15" s="30" t="s">
        <v>233</v>
      </c>
      <c r="F15" s="30" t="s">
        <v>233</v>
      </c>
      <c r="G15" s="30" t="s">
        <v>233</v>
      </c>
      <c r="H15" s="30" t="s">
        <v>233</v>
      </c>
      <c r="I15" s="30" t="s">
        <v>233</v>
      </c>
      <c r="J15" s="31" t="s">
        <v>233</v>
      </c>
      <c r="K15" s="30" t="s">
        <v>233</v>
      </c>
      <c r="L15" s="31" t="str">
        <f>IFERROR(I15/$I$13,"-")</f>
        <v>-</v>
      </c>
    </row>
    <row r="16" spans="2:12" x14ac:dyDescent="0.25">
      <c r="B16" s="22"/>
      <c r="C16" s="32" t="s">
        <v>22</v>
      </c>
      <c r="D16" s="33" t="s">
        <v>32</v>
      </c>
      <c r="E16" s="44">
        <v>8.4148579849946401</v>
      </c>
      <c r="F16" s="44">
        <v>6.3387567424175435</v>
      </c>
      <c r="G16" s="44">
        <v>6.7142914171656685</v>
      </c>
      <c r="H16" s="44">
        <v>6.431723969763472</v>
      </c>
      <c r="I16" s="44">
        <v>6.1640051101884383</v>
      </c>
      <c r="J16" s="45">
        <v>-4.1624743355532901E-2</v>
      </c>
      <c r="K16" s="46">
        <v>-0.26771885957503372</v>
      </c>
      <c r="L16" s="47"/>
    </row>
    <row r="17" spans="2:12" x14ac:dyDescent="0.25">
      <c r="B17" s="22"/>
      <c r="C17" s="36"/>
      <c r="D17" s="4" t="s">
        <v>33</v>
      </c>
      <c r="E17" s="48">
        <f>E14/E8</f>
        <v>8.4287738188000283</v>
      </c>
      <c r="F17" s="48">
        <f t="shared" ref="F17:I17" si="0">F14/F8</f>
        <v>6.2301963439404195</v>
      </c>
      <c r="G17" s="48">
        <f t="shared" si="0"/>
        <v>6.8219171814230153</v>
      </c>
      <c r="H17" s="48">
        <f t="shared" si="0"/>
        <v>6.7272516607446313</v>
      </c>
      <c r="I17" s="48">
        <f t="shared" si="0"/>
        <v>6.1162716818095175</v>
      </c>
      <c r="J17" s="49">
        <v>-9.0821632629019988E-2</v>
      </c>
      <c r="K17" s="50">
        <v>-0.6109799789351138</v>
      </c>
      <c r="L17" s="51"/>
    </row>
    <row r="18" spans="2:12" x14ac:dyDescent="0.25">
      <c r="B18" s="22"/>
      <c r="C18" s="40"/>
      <c r="D18" s="41" t="s">
        <v>34</v>
      </c>
      <c r="E18" s="52" t="str">
        <f>IFERROR(E15/E9,"-")</f>
        <v>-</v>
      </c>
      <c r="F18" s="52" t="str">
        <f t="shared" ref="F18:H18" si="1">IFERROR(F15/F9,"-")</f>
        <v>-</v>
      </c>
      <c r="G18" s="52" t="str">
        <f t="shared" si="1"/>
        <v>-</v>
      </c>
      <c r="H18" s="52" t="str">
        <f t="shared" si="1"/>
        <v>-</v>
      </c>
      <c r="I18" s="52" t="str">
        <f>IFERROR(I15/I9,"-")</f>
        <v>-</v>
      </c>
      <c r="J18" s="43" t="s">
        <v>233</v>
      </c>
      <c r="K18" s="42" t="s">
        <v>233</v>
      </c>
      <c r="L18" s="43"/>
    </row>
    <row r="19" spans="2:12" x14ac:dyDescent="0.25">
      <c r="B19" s="22"/>
      <c r="C19" s="53" t="s">
        <v>36</v>
      </c>
      <c r="D19" s="18" t="s">
        <v>32</v>
      </c>
      <c r="E19" s="21">
        <v>0.88819999999999988</v>
      </c>
      <c r="F19" s="21">
        <v>0.54079999999999995</v>
      </c>
      <c r="G19" s="21">
        <v>1.26</v>
      </c>
      <c r="H19" s="21">
        <v>0.73730000000000007</v>
      </c>
      <c r="I19" s="21">
        <v>0.80920000000000003</v>
      </c>
      <c r="J19" s="20">
        <v>9.7517970975179669E-2</v>
      </c>
      <c r="K19" s="54">
        <v>7.1899999999999959</v>
      </c>
      <c r="L19" s="21"/>
    </row>
    <row r="20" spans="2:12" x14ac:dyDescent="0.25">
      <c r="B20" s="22"/>
      <c r="C20" s="55"/>
      <c r="D20" s="24" t="s">
        <v>33</v>
      </c>
      <c r="E20" s="27">
        <v>0.99390000000000001</v>
      </c>
      <c r="F20" s="27">
        <v>0.58109999999999995</v>
      </c>
      <c r="G20" s="27">
        <v>1.3337000000000001</v>
      </c>
      <c r="H20" s="27">
        <v>0.71739999999999993</v>
      </c>
      <c r="I20" s="27">
        <v>0.79299999999999993</v>
      </c>
      <c r="J20" s="26">
        <v>0.10538054084192927</v>
      </c>
      <c r="K20" s="56">
        <v>7.5600000000000005</v>
      </c>
      <c r="L20" s="27"/>
    </row>
    <row r="21" spans="2:12" x14ac:dyDescent="0.25">
      <c r="B21" s="22"/>
      <c r="C21" s="57"/>
      <c r="D21" s="29" t="s">
        <v>34</v>
      </c>
      <c r="E21" s="31" t="s">
        <v>233</v>
      </c>
      <c r="F21" s="31" t="s">
        <v>233</v>
      </c>
      <c r="G21" s="31" t="s">
        <v>233</v>
      </c>
      <c r="H21" s="31" t="s">
        <v>233</v>
      </c>
      <c r="I21" s="31" t="s">
        <v>233</v>
      </c>
      <c r="J21" s="31" t="s">
        <v>233</v>
      </c>
      <c r="K21" s="30" t="s">
        <v>233</v>
      </c>
      <c r="L21" s="58"/>
    </row>
    <row r="22" spans="2:12" x14ac:dyDescent="0.25">
      <c r="B22" s="22"/>
      <c r="C22" s="59" t="s">
        <v>37</v>
      </c>
      <c r="D22" s="33" t="s">
        <v>32</v>
      </c>
      <c r="E22" s="34">
        <v>4562</v>
      </c>
      <c r="F22" s="34">
        <v>4276</v>
      </c>
      <c r="G22" s="34">
        <v>4306</v>
      </c>
      <c r="H22" s="34">
        <v>4616</v>
      </c>
      <c r="I22" s="34">
        <v>4616</v>
      </c>
      <c r="J22" s="45">
        <v>0</v>
      </c>
      <c r="K22" s="34">
        <v>0</v>
      </c>
      <c r="L22" s="47">
        <f>I22/$I$22</f>
        <v>1</v>
      </c>
    </row>
    <row r="23" spans="2:12" x14ac:dyDescent="0.25">
      <c r="B23" s="22"/>
      <c r="C23" s="60"/>
      <c r="D23" s="4" t="s">
        <v>33</v>
      </c>
      <c r="E23" s="37">
        <v>3862</v>
      </c>
      <c r="F23" s="37">
        <v>3576</v>
      </c>
      <c r="G23" s="37">
        <v>3606</v>
      </c>
      <c r="H23" s="37">
        <v>3916</v>
      </c>
      <c r="I23" s="37">
        <v>3916</v>
      </c>
      <c r="J23" s="49">
        <v>0</v>
      </c>
      <c r="K23" s="37">
        <v>0</v>
      </c>
      <c r="L23" s="51">
        <f>I23/$I$22</f>
        <v>0.84835355285961866</v>
      </c>
    </row>
    <row r="24" spans="2:12" x14ac:dyDescent="0.25">
      <c r="B24" s="61"/>
      <c r="C24" s="62"/>
      <c r="D24" s="41" t="s">
        <v>34</v>
      </c>
      <c r="E24" s="42" t="s">
        <v>233</v>
      </c>
      <c r="F24" s="42" t="s">
        <v>233</v>
      </c>
      <c r="G24" s="42" t="s">
        <v>233</v>
      </c>
      <c r="H24" s="42" t="s">
        <v>233</v>
      </c>
      <c r="I24" s="42" t="s">
        <v>233</v>
      </c>
      <c r="J24" s="43" t="s">
        <v>233</v>
      </c>
      <c r="K24" s="42" t="s">
        <v>233</v>
      </c>
      <c r="L24" s="43" t="str">
        <f>IFERROR(I24/$I$22,"-")</f>
        <v>-</v>
      </c>
    </row>
    <row r="25" spans="2:12" ht="7.5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</row>
    <row r="26" spans="2:12" ht="24.75" customHeight="1" x14ac:dyDescent="0.25">
      <c r="B26" s="65" t="s">
        <v>38</v>
      </c>
      <c r="C26" s="66"/>
      <c r="D26" s="66"/>
      <c r="E26" s="66"/>
      <c r="F26" s="66"/>
      <c r="G26" s="66"/>
      <c r="H26" s="66"/>
      <c r="I26" s="66"/>
      <c r="J26" s="66"/>
      <c r="K26" s="66"/>
    </row>
    <row r="29" spans="2:12" ht="21.75" customHeight="1" thickBot="1" x14ac:dyDescent="0.3">
      <c r="B29" s="12" t="s">
        <v>227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4" t="s">
        <v>234</v>
      </c>
      <c r="F31" s="14" t="s">
        <v>235</v>
      </c>
      <c r="G31" s="14" t="s">
        <v>236</v>
      </c>
      <c r="H31" s="14" t="s">
        <v>237</v>
      </c>
      <c r="I31" s="14" t="s">
        <v>238</v>
      </c>
      <c r="J31" s="15" t="s">
        <v>312</v>
      </c>
      <c r="K31" s="15" t="s">
        <v>313</v>
      </c>
      <c r="L31" s="15" t="str">
        <f>CONCATENATE("cuota ",I31)</f>
        <v>cuota acumulado a agosto 2026</v>
      </c>
    </row>
    <row r="32" spans="2:12" ht="15" customHeight="1" x14ac:dyDescent="0.25">
      <c r="B32" s="16" t="s">
        <v>49</v>
      </c>
      <c r="C32" s="17" t="s">
        <v>8</v>
      </c>
      <c r="D32" s="18" t="s">
        <v>32</v>
      </c>
      <c r="E32" s="67">
        <v>106797</v>
      </c>
      <c r="F32" s="67">
        <v>115020</v>
      </c>
      <c r="G32" s="67">
        <v>158757</v>
      </c>
      <c r="H32" s="67">
        <v>128099</v>
      </c>
      <c r="I32" s="67">
        <v>129841</v>
      </c>
      <c r="J32" s="20">
        <v>1.3598857133935383E-2</v>
      </c>
      <c r="K32" s="19">
        <v>1742</v>
      </c>
      <c r="L32" s="21">
        <f>I32/$I$32</f>
        <v>1</v>
      </c>
    </row>
    <row r="33" spans="1:12" x14ac:dyDescent="0.25">
      <c r="B33" s="22"/>
      <c r="C33" s="23"/>
      <c r="D33" s="24" t="s">
        <v>33</v>
      </c>
      <c r="E33" s="68">
        <v>100008</v>
      </c>
      <c r="F33" s="68">
        <v>109081</v>
      </c>
      <c r="G33" s="68">
        <v>132160</v>
      </c>
      <c r="H33" s="68">
        <v>102901</v>
      </c>
      <c r="I33" s="68">
        <v>107289</v>
      </c>
      <c r="J33" s="26">
        <v>4.2642928640149291E-2</v>
      </c>
      <c r="K33" s="25">
        <v>4388</v>
      </c>
      <c r="L33" s="27">
        <f>I33/$I$32</f>
        <v>0.82631064147688327</v>
      </c>
    </row>
    <row r="34" spans="1:12" x14ac:dyDescent="0.25">
      <c r="B34" s="22"/>
      <c r="C34" s="28"/>
      <c r="D34" s="29" t="s">
        <v>34</v>
      </c>
      <c r="E34" s="30" t="s">
        <v>233</v>
      </c>
      <c r="F34" s="30" t="s">
        <v>233</v>
      </c>
      <c r="G34" s="30" t="s">
        <v>233</v>
      </c>
      <c r="H34" s="30" t="s">
        <v>233</v>
      </c>
      <c r="I34" s="30" t="s">
        <v>233</v>
      </c>
      <c r="J34" s="31" t="s">
        <v>233</v>
      </c>
      <c r="K34" s="30" t="s">
        <v>233</v>
      </c>
      <c r="L34" s="31" t="str">
        <f>IFERROR(I34/I32,"-")</f>
        <v>-</v>
      </c>
    </row>
    <row r="35" spans="1:12" x14ac:dyDescent="0.25">
      <c r="B35" s="22"/>
      <c r="C35" s="32" t="s">
        <v>35</v>
      </c>
      <c r="D35" s="33" t="s">
        <v>32</v>
      </c>
      <c r="E35" s="69">
        <v>125631</v>
      </c>
      <c r="F35" s="69">
        <v>133452</v>
      </c>
      <c r="G35" s="69">
        <v>184286</v>
      </c>
      <c r="H35" s="69">
        <v>148140</v>
      </c>
      <c r="I35" s="69">
        <v>150821</v>
      </c>
      <c r="J35" s="35">
        <v>1.8097745375995622E-2</v>
      </c>
      <c r="K35" s="34">
        <v>2681</v>
      </c>
      <c r="L35" s="21">
        <f>I35/$I$35</f>
        <v>1</v>
      </c>
    </row>
    <row r="36" spans="1:12" x14ac:dyDescent="0.25">
      <c r="B36" s="22"/>
      <c r="C36" s="36"/>
      <c r="D36" s="4" t="s">
        <v>33</v>
      </c>
      <c r="E36" s="70">
        <v>117374</v>
      </c>
      <c r="F36" s="70">
        <v>126286</v>
      </c>
      <c r="G36" s="70">
        <v>153215</v>
      </c>
      <c r="H36" s="70">
        <v>119494</v>
      </c>
      <c r="I36" s="70">
        <v>124086</v>
      </c>
      <c r="J36" s="38">
        <v>3.8428707717542254E-2</v>
      </c>
      <c r="K36" s="37">
        <v>4592</v>
      </c>
      <c r="L36" s="39">
        <f>I36/$I$35</f>
        <v>0.82273688677306211</v>
      </c>
    </row>
    <row r="37" spans="1:12" x14ac:dyDescent="0.25">
      <c r="B37" s="22"/>
      <c r="C37" s="40"/>
      <c r="D37" s="41" t="s">
        <v>34</v>
      </c>
      <c r="E37" s="42" t="s">
        <v>233</v>
      </c>
      <c r="F37" s="42" t="s">
        <v>233</v>
      </c>
      <c r="G37" s="42" t="s">
        <v>233</v>
      </c>
      <c r="H37" s="42" t="s">
        <v>233</v>
      </c>
      <c r="I37" s="42" t="s">
        <v>233</v>
      </c>
      <c r="J37" s="43" t="s">
        <v>233</v>
      </c>
      <c r="K37" s="42" t="s">
        <v>233</v>
      </c>
      <c r="L37" s="43" t="str">
        <f>IFERROR(I37/I35,"-")</f>
        <v>-</v>
      </c>
    </row>
    <row r="38" spans="1:12" x14ac:dyDescent="0.25">
      <c r="B38" s="22"/>
      <c r="C38" s="17" t="s">
        <v>21</v>
      </c>
      <c r="D38" s="18" t="s">
        <v>32</v>
      </c>
      <c r="E38" s="67">
        <v>654193</v>
      </c>
      <c r="F38" s="67">
        <v>676039</v>
      </c>
      <c r="G38" s="67">
        <v>957820</v>
      </c>
      <c r="H38" s="67">
        <v>753556</v>
      </c>
      <c r="I38" s="67">
        <v>759238</v>
      </c>
      <c r="J38" s="20">
        <v>7.5402491652909465E-3</v>
      </c>
      <c r="K38" s="19">
        <v>5682</v>
      </c>
      <c r="L38" s="21">
        <f>I38/$I$38</f>
        <v>1</v>
      </c>
    </row>
    <row r="39" spans="1:12" x14ac:dyDescent="0.25">
      <c r="B39" s="22"/>
      <c r="C39" s="23"/>
      <c r="D39" s="24" t="s">
        <v>33</v>
      </c>
      <c r="E39" s="68">
        <v>604237</v>
      </c>
      <c r="F39" s="68">
        <v>634865</v>
      </c>
      <c r="G39" s="68">
        <v>806498</v>
      </c>
      <c r="H39" s="68">
        <v>611943</v>
      </c>
      <c r="I39" s="68">
        <v>620243</v>
      </c>
      <c r="J39" s="26">
        <v>1.3563354756897184E-2</v>
      </c>
      <c r="K39" s="25">
        <v>8300</v>
      </c>
      <c r="L39" s="27">
        <f>I39/$I$38</f>
        <v>0.81692828862622791</v>
      </c>
    </row>
    <row r="40" spans="1:12" x14ac:dyDescent="0.25">
      <c r="B40" s="22"/>
      <c r="C40" s="28"/>
      <c r="D40" s="29" t="s">
        <v>34</v>
      </c>
      <c r="E40" s="30" t="s">
        <v>233</v>
      </c>
      <c r="F40" s="30" t="s">
        <v>233</v>
      </c>
      <c r="G40" s="30" t="s">
        <v>233</v>
      </c>
      <c r="H40" s="30" t="s">
        <v>233</v>
      </c>
      <c r="I40" s="30" t="s">
        <v>233</v>
      </c>
      <c r="J40" s="31" t="s">
        <v>233</v>
      </c>
      <c r="K40" s="30" t="s">
        <v>233</v>
      </c>
      <c r="L40" s="31" t="str">
        <f>IFERROR(I40/I38,"-")</f>
        <v>-</v>
      </c>
    </row>
    <row r="41" spans="1:12" x14ac:dyDescent="0.25">
      <c r="B41" s="22"/>
      <c r="C41" s="32" t="s">
        <v>22</v>
      </c>
      <c r="D41" s="33" t="s">
        <v>32</v>
      </c>
      <c r="E41" s="71">
        <v>6.1255746884275775</v>
      </c>
      <c r="F41" s="71">
        <v>5.8775778125543381</v>
      </c>
      <c r="G41" s="71">
        <v>6.0332457781389168</v>
      </c>
      <c r="H41" s="71">
        <v>5.8826064215957974</v>
      </c>
      <c r="I41" s="71">
        <v>5.8474441817299621</v>
      </c>
      <c r="J41" s="45">
        <v>-5.9773232043452973E-3</v>
      </c>
      <c r="K41" s="46">
        <v>-3.5162239865835332E-2</v>
      </c>
      <c r="L41" s="47"/>
    </row>
    <row r="42" spans="1:12" x14ac:dyDescent="0.25">
      <c r="B42" s="22"/>
      <c r="C42" s="36"/>
      <c r="D42" s="4" t="s">
        <v>33</v>
      </c>
      <c r="E42" s="72">
        <f t="shared" ref="E42:I42" si="2">E39/E33</f>
        <v>6.0418866490680747</v>
      </c>
      <c r="F42" s="72">
        <f t="shared" si="2"/>
        <v>5.8201244946415969</v>
      </c>
      <c r="G42" s="72">
        <f t="shared" si="2"/>
        <v>6.1024364406779661</v>
      </c>
      <c r="H42" s="72">
        <f t="shared" si="2"/>
        <v>5.9469101369277269</v>
      </c>
      <c r="I42" s="72">
        <f t="shared" si="2"/>
        <v>5.7810493154004607</v>
      </c>
      <c r="J42" s="49">
        <v>-2.7890251863289861E-2</v>
      </c>
      <c r="K42" s="50">
        <v>-0.16586082152726611</v>
      </c>
      <c r="L42" s="51"/>
    </row>
    <row r="43" spans="1:12" x14ac:dyDescent="0.25">
      <c r="B43" s="22"/>
      <c r="C43" s="40"/>
      <c r="D43" s="41" t="s">
        <v>34</v>
      </c>
      <c r="E43" s="52" t="str">
        <f>IFERROR(E40/E34,"-")</f>
        <v>-</v>
      </c>
      <c r="F43" s="52" t="str">
        <f t="shared" ref="F43:I43" si="3">IFERROR(F40/F34,"-")</f>
        <v>-</v>
      </c>
      <c r="G43" s="52" t="str">
        <f t="shared" si="3"/>
        <v>-</v>
      </c>
      <c r="H43" s="52" t="str">
        <f t="shared" si="3"/>
        <v>-</v>
      </c>
      <c r="I43" s="52" t="str">
        <f t="shared" si="3"/>
        <v>-</v>
      </c>
      <c r="J43" s="43" t="s">
        <v>233</v>
      </c>
      <c r="K43" s="42" t="s">
        <v>233</v>
      </c>
      <c r="L43" s="73"/>
    </row>
    <row r="44" spans="1:12" x14ac:dyDescent="0.25">
      <c r="A44" s="74"/>
      <c r="B44" s="22"/>
      <c r="C44" s="53" t="s">
        <v>36</v>
      </c>
      <c r="D44" s="18" t="s">
        <v>32</v>
      </c>
      <c r="E44" s="75">
        <v>0.59012544133592404</v>
      </c>
      <c r="F44" s="75">
        <v>0.62981792231699996</v>
      </c>
      <c r="G44" s="75">
        <v>0.89839477895147568</v>
      </c>
      <c r="H44" s="75">
        <v>0.67180535050744949</v>
      </c>
      <c r="I44" s="75">
        <v>0.67741446196782973</v>
      </c>
      <c r="J44" s="75">
        <v>8.3493104902236936E-3</v>
      </c>
      <c r="K44" s="54">
        <v>0.56091114603802339</v>
      </c>
      <c r="L44" s="21"/>
    </row>
    <row r="45" spans="1:12" x14ac:dyDescent="0.25">
      <c r="B45" s="22"/>
      <c r="C45" s="55"/>
      <c r="D45" s="24" t="s">
        <v>33</v>
      </c>
      <c r="E45" s="76">
        <v>0.64385603740572384</v>
      </c>
      <c r="F45" s="76">
        <v>0.70283785459344084</v>
      </c>
      <c r="G45" s="76">
        <v>0.90076685437808401</v>
      </c>
      <c r="H45" s="76">
        <v>0.64307557472351484</v>
      </c>
      <c r="I45" s="76">
        <v>0.65241488269547954</v>
      </c>
      <c r="J45" s="76">
        <v>1.4522877775259957E-2</v>
      </c>
      <c r="K45" s="56">
        <v>0.93393079719646943</v>
      </c>
      <c r="L45" s="27"/>
    </row>
    <row r="46" spans="1:12" x14ac:dyDescent="0.25">
      <c r="B46" s="22"/>
      <c r="C46" s="57"/>
      <c r="D46" s="29" t="s">
        <v>34</v>
      </c>
      <c r="E46" s="77" t="s">
        <v>233</v>
      </c>
      <c r="F46" s="77" t="s">
        <v>233</v>
      </c>
      <c r="G46" s="77" t="s">
        <v>233</v>
      </c>
      <c r="H46" s="77" t="s">
        <v>233</v>
      </c>
      <c r="I46" s="77" t="s">
        <v>233</v>
      </c>
      <c r="J46" s="31" t="s">
        <v>233</v>
      </c>
      <c r="K46" s="30" t="s">
        <v>233</v>
      </c>
      <c r="L46" s="58"/>
    </row>
    <row r="47" spans="1:12" x14ac:dyDescent="0.25">
      <c r="B47" s="22"/>
      <c r="C47" s="78"/>
      <c r="D47" s="24"/>
      <c r="E47" s="79"/>
      <c r="F47" s="79"/>
      <c r="G47" s="79"/>
      <c r="H47" s="79"/>
      <c r="I47" s="79"/>
      <c r="J47" s="80"/>
      <c r="K47" s="68"/>
      <c r="L47" s="81"/>
    </row>
    <row r="48" spans="1:12" x14ac:dyDescent="0.25">
      <c r="B48" s="22"/>
      <c r="C48" s="78"/>
      <c r="D48" s="24"/>
      <c r="E48" s="79"/>
      <c r="F48" s="79"/>
      <c r="G48" s="79"/>
      <c r="H48" s="79"/>
      <c r="I48" s="79"/>
      <c r="J48" s="80"/>
      <c r="K48" s="68"/>
      <c r="L48" s="81"/>
    </row>
    <row r="49" spans="2:12" x14ac:dyDescent="0.25">
      <c r="B49" s="22"/>
      <c r="C49" s="59" t="s">
        <v>39</v>
      </c>
      <c r="D49" s="33" t="s">
        <v>32</v>
      </c>
      <c r="E49" s="69">
        <v>4562</v>
      </c>
      <c r="F49" s="69">
        <v>4419</v>
      </c>
      <c r="G49" s="69">
        <v>4370.5</v>
      </c>
      <c r="H49" s="69">
        <v>4616</v>
      </c>
      <c r="I49" s="69">
        <v>4612.25</v>
      </c>
      <c r="J49" s="45">
        <v>-8.1239168110913695E-4</v>
      </c>
      <c r="K49" s="34">
        <v>-3.75</v>
      </c>
      <c r="L49" s="47">
        <f>I49/$I$22</f>
        <v>0.99918760831889086</v>
      </c>
    </row>
    <row r="50" spans="2:12" x14ac:dyDescent="0.25">
      <c r="B50" s="22"/>
      <c r="C50" s="36"/>
      <c r="D50" s="4" t="s">
        <v>33</v>
      </c>
      <c r="E50" s="70">
        <v>3862</v>
      </c>
      <c r="F50" s="70">
        <v>3719</v>
      </c>
      <c r="G50" s="70">
        <v>3670.5</v>
      </c>
      <c r="H50" s="70">
        <v>3916</v>
      </c>
      <c r="I50" s="70">
        <v>3912.25</v>
      </c>
      <c r="J50" s="49">
        <v>-9.576098059244087E-4</v>
      </c>
      <c r="K50" s="37">
        <v>-3.75</v>
      </c>
      <c r="L50" s="51">
        <f>I50/$I$22</f>
        <v>0.84754116117850953</v>
      </c>
    </row>
    <row r="51" spans="2:12" x14ac:dyDescent="0.25">
      <c r="B51" s="61"/>
      <c r="C51" s="40"/>
      <c r="D51" s="41" t="s">
        <v>34</v>
      </c>
      <c r="E51" s="42" t="e">
        <v>#REF!</v>
      </c>
      <c r="F51" s="42" t="e">
        <v>#REF!</v>
      </c>
      <c r="G51" s="42" t="e">
        <v>#REF!</v>
      </c>
      <c r="H51" s="42" t="e">
        <v>#REF!</v>
      </c>
      <c r="I51" s="42" t="e">
        <v>#REF!</v>
      </c>
      <c r="J51" s="43" t="s">
        <v>233</v>
      </c>
      <c r="K51" s="42" t="s">
        <v>233</v>
      </c>
      <c r="L51" s="43" t="str">
        <f>IFERROR(I51/I49,"-")</f>
        <v>-</v>
      </c>
    </row>
    <row r="52" spans="2:12" ht="6" customHeight="1" x14ac:dyDescent="0.2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4"/>
    </row>
    <row r="53" spans="2:12" ht="28.5" customHeight="1" x14ac:dyDescent="0.25">
      <c r="B53" s="65" t="s">
        <v>40</v>
      </c>
      <c r="C53" s="66"/>
      <c r="D53" s="66"/>
      <c r="E53" s="66"/>
      <c r="F53" s="66"/>
      <c r="G53" s="66"/>
      <c r="H53" s="66"/>
      <c r="I53" s="66"/>
      <c r="J53" s="66"/>
      <c r="K53" s="66"/>
    </row>
    <row r="54" spans="2:12" x14ac:dyDescent="0.25">
      <c r="B54" s="82"/>
    </row>
    <row r="56" spans="2:12" ht="21.75" thickBot="1" x14ac:dyDescent="0.3">
      <c r="B56" s="12" t="s">
        <v>227</v>
      </c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5">
        <v>2021</v>
      </c>
      <c r="F58" s="15">
        <v>2022</v>
      </c>
      <c r="G58" s="15">
        <v>2023</v>
      </c>
      <c r="H58" s="15">
        <v>2024</v>
      </c>
      <c r="I58" s="15">
        <v>2025</v>
      </c>
      <c r="J58" s="15" t="s">
        <v>314</v>
      </c>
      <c r="K58" s="15" t="s">
        <v>315</v>
      </c>
      <c r="L58" s="15" t="str">
        <f>CONCATENATE("cuota ",I58)</f>
        <v>cuota 2025</v>
      </c>
    </row>
    <row r="59" spans="2:12" x14ac:dyDescent="0.25">
      <c r="B59" s="22"/>
      <c r="C59" s="23"/>
      <c r="D59" s="24" t="s">
        <v>33</v>
      </c>
      <c r="E59" s="68">
        <v>62020</v>
      </c>
      <c r="F59" s="68">
        <v>151473</v>
      </c>
      <c r="G59" s="68">
        <v>164769</v>
      </c>
      <c r="H59" s="68">
        <v>191595</v>
      </c>
      <c r="I59" s="68">
        <v>151475</v>
      </c>
      <c r="J59" s="26">
        <v>-0.20940003653540018</v>
      </c>
      <c r="K59" s="25">
        <v>-40120</v>
      </c>
      <c r="L59" s="26" t="e">
        <f>I59/#REF!</f>
        <v>#REF!</v>
      </c>
    </row>
    <row r="60" spans="2:12" x14ac:dyDescent="0.25">
      <c r="B60" s="22"/>
      <c r="C60" s="28"/>
      <c r="D60" s="29" t="s">
        <v>34</v>
      </c>
      <c r="E60" s="30" t="s">
        <v>233</v>
      </c>
      <c r="F60" s="30" t="s">
        <v>233</v>
      </c>
      <c r="G60" s="30" t="s">
        <v>233</v>
      </c>
      <c r="H60" s="30" t="s">
        <v>233</v>
      </c>
      <c r="I60" s="30" t="s">
        <v>233</v>
      </c>
      <c r="J60" s="31" t="s">
        <v>233</v>
      </c>
      <c r="K60" s="30" t="s">
        <v>233</v>
      </c>
      <c r="L60" s="31" t="str">
        <f>IFERROR(I60/#REF!,"-")</f>
        <v>-</v>
      </c>
    </row>
    <row r="61" spans="2:12" x14ac:dyDescent="0.25">
      <c r="B61" s="22"/>
      <c r="C61" s="32" t="s">
        <v>35</v>
      </c>
      <c r="D61" s="33" t="s">
        <v>32</v>
      </c>
      <c r="E61" s="69">
        <v>70304</v>
      </c>
      <c r="F61" s="69">
        <v>161080</v>
      </c>
      <c r="G61" s="69">
        <v>173648</v>
      </c>
      <c r="H61" s="69">
        <v>231856</v>
      </c>
      <c r="I61" s="69">
        <v>188676</v>
      </c>
      <c r="J61" s="45">
        <v>-0.1862362845904354</v>
      </c>
      <c r="K61" s="69">
        <v>-43180</v>
      </c>
      <c r="L61" s="45">
        <f>I61/$I$61</f>
        <v>1</v>
      </c>
    </row>
    <row r="62" spans="2:12" x14ac:dyDescent="0.25">
      <c r="B62" s="22"/>
      <c r="C62" s="36"/>
      <c r="D62" s="4" t="s">
        <v>33</v>
      </c>
      <c r="E62" s="70">
        <v>62020</v>
      </c>
      <c r="F62" s="70">
        <v>151473</v>
      </c>
      <c r="G62" s="70">
        <v>164769</v>
      </c>
      <c r="H62" s="70">
        <v>191595</v>
      </c>
      <c r="I62" s="70">
        <v>151475</v>
      </c>
      <c r="J62" s="49">
        <v>-0.20940003653540018</v>
      </c>
      <c r="K62" s="70">
        <v>-40120</v>
      </c>
      <c r="L62" s="49">
        <f t="shared" ref="L62" si="4">I62/$I$61</f>
        <v>0.8028313086985096</v>
      </c>
    </row>
    <row r="63" spans="2:12" x14ac:dyDescent="0.25">
      <c r="B63" s="22"/>
      <c r="C63" s="40"/>
      <c r="D63" s="41" t="s">
        <v>34</v>
      </c>
      <c r="E63" s="42" t="s">
        <v>233</v>
      </c>
      <c r="F63" s="42" t="s">
        <v>233</v>
      </c>
      <c r="G63" s="42" t="s">
        <v>233</v>
      </c>
      <c r="H63" s="42" t="s">
        <v>233</v>
      </c>
      <c r="I63" s="42" t="s">
        <v>233</v>
      </c>
      <c r="J63" s="43" t="s">
        <v>233</v>
      </c>
      <c r="K63" s="42" t="s">
        <v>233</v>
      </c>
      <c r="L63" s="83" t="str">
        <f>IFERROR(I63/I61,"-")</f>
        <v>-</v>
      </c>
    </row>
    <row r="64" spans="2:12" x14ac:dyDescent="0.25">
      <c r="B64" s="22"/>
      <c r="C64" s="17" t="s">
        <v>21</v>
      </c>
      <c r="D64" s="18" t="s">
        <v>32</v>
      </c>
      <c r="E64" s="67">
        <v>419370</v>
      </c>
      <c r="F64" s="67">
        <v>1014697</v>
      </c>
      <c r="G64" s="67">
        <v>988170</v>
      </c>
      <c r="H64" s="67">
        <v>1361415</v>
      </c>
      <c r="I64" s="67">
        <v>1103359</v>
      </c>
      <c r="J64" s="20">
        <v>-0.1895498433615026</v>
      </c>
      <c r="K64" s="19">
        <v>-258056</v>
      </c>
      <c r="L64" s="20">
        <f>I64/$I$64</f>
        <v>1</v>
      </c>
    </row>
    <row r="65" spans="2:12" x14ac:dyDescent="0.25">
      <c r="B65" s="22"/>
      <c r="C65" s="23"/>
      <c r="D65" s="24" t="s">
        <v>33</v>
      </c>
      <c r="E65" s="68">
        <v>361249</v>
      </c>
      <c r="F65" s="68">
        <v>947011</v>
      </c>
      <c r="G65" s="68">
        <v>927869</v>
      </c>
      <c r="H65" s="68">
        <v>1136806</v>
      </c>
      <c r="I65" s="68">
        <v>892691</v>
      </c>
      <c r="J65" s="26">
        <v>-0.21473760694436872</v>
      </c>
      <c r="K65" s="25">
        <v>-244115</v>
      </c>
      <c r="L65" s="26">
        <f t="shared" ref="L65" si="5">I65/$I$64</f>
        <v>0.80906667730086035</v>
      </c>
    </row>
    <row r="66" spans="2:12" x14ac:dyDescent="0.25">
      <c r="B66" s="22"/>
      <c r="C66" s="28"/>
      <c r="D66" s="29" t="s">
        <v>34</v>
      </c>
      <c r="E66" s="30" t="s">
        <v>233</v>
      </c>
      <c r="F66" s="30" t="s">
        <v>233</v>
      </c>
      <c r="G66" s="30" t="s">
        <v>233</v>
      </c>
      <c r="H66" s="30" t="s">
        <v>233</v>
      </c>
      <c r="I66" s="30" t="s">
        <v>233</v>
      </c>
      <c r="J66" s="31" t="s">
        <v>233</v>
      </c>
      <c r="K66" s="30" t="s">
        <v>233</v>
      </c>
      <c r="L66" s="31" t="str">
        <f>IFERROR(I66/I64,"-")</f>
        <v>-</v>
      </c>
    </row>
    <row r="67" spans="2:12" x14ac:dyDescent="0.25">
      <c r="B67" s="22"/>
      <c r="C67" s="32" t="s">
        <v>22</v>
      </c>
      <c r="D67" s="33" t="s">
        <v>32</v>
      </c>
      <c r="E67" s="71">
        <v>5.9650944469731453</v>
      </c>
      <c r="F67" s="71">
        <v>6.2993357337968714</v>
      </c>
      <c r="G67" s="71">
        <v>5.690650050677232</v>
      </c>
      <c r="H67" s="71">
        <v>5.8718126768338967</v>
      </c>
      <c r="I67" s="71">
        <v>5.8479032839364837</v>
      </c>
      <c r="J67" s="45">
        <v>-4.0718929934094872E-3</v>
      </c>
      <c r="K67" s="46">
        <v>-2.3909392897413007E-2</v>
      </c>
      <c r="L67" s="45"/>
    </row>
    <row r="68" spans="2:12" x14ac:dyDescent="0.25">
      <c r="B68" s="22"/>
      <c r="C68" s="36"/>
      <c r="D68" s="4" t="s">
        <v>33</v>
      </c>
      <c r="E68" s="72">
        <f t="shared" ref="E68:I68" si="6">E65/E59</f>
        <v>5.824717832957111</v>
      </c>
      <c r="F68" s="72">
        <f t="shared" si="6"/>
        <v>6.252011909713282</v>
      </c>
      <c r="G68" s="72">
        <f t="shared" si="6"/>
        <v>5.6313323501386794</v>
      </c>
      <c r="H68" s="72">
        <f t="shared" si="6"/>
        <v>5.9333803074192959</v>
      </c>
      <c r="I68" s="72">
        <f t="shared" si="6"/>
        <v>5.8933223304175604</v>
      </c>
      <c r="J68" s="49">
        <v>-6.7512909886537908E-3</v>
      </c>
      <c r="K68" s="50">
        <v>-4.0057977001735523E-2</v>
      </c>
      <c r="L68" s="49"/>
    </row>
    <row r="69" spans="2:12" x14ac:dyDescent="0.25">
      <c r="B69" s="22"/>
      <c r="C69" s="40"/>
      <c r="D69" s="41" t="s">
        <v>34</v>
      </c>
      <c r="E69" s="52" t="str">
        <f>IFERROR(E66/E60,"-")</f>
        <v>-</v>
      </c>
      <c r="F69" s="52" t="str">
        <f t="shared" ref="F69:I69" si="7">IFERROR(F66/F60,"-")</f>
        <v>-</v>
      </c>
      <c r="G69" s="52" t="str">
        <f t="shared" si="7"/>
        <v>-</v>
      </c>
      <c r="H69" s="52" t="str">
        <f t="shared" si="7"/>
        <v>-</v>
      </c>
      <c r="I69" s="52" t="str">
        <f t="shared" si="7"/>
        <v>-</v>
      </c>
      <c r="J69" s="43" t="s">
        <v>233</v>
      </c>
      <c r="K69" s="42" t="s">
        <v>233</v>
      </c>
      <c r="L69" s="83" t="str">
        <f>IFERROR(I69/I67,"-")</f>
        <v>-</v>
      </c>
    </row>
    <row r="70" spans="2:12" x14ac:dyDescent="0.25">
      <c r="B70" s="22"/>
      <c r="C70" s="53" t="s">
        <v>36</v>
      </c>
      <c r="D70" s="18" t="s">
        <v>32</v>
      </c>
      <c r="E70" s="75">
        <v>0.28621210694206145</v>
      </c>
      <c r="F70" s="75">
        <v>0.60938004840462912</v>
      </c>
      <c r="G70" s="75">
        <v>0.61609450810074784</v>
      </c>
      <c r="H70" s="75">
        <v>0.84038066713662607</v>
      </c>
      <c r="I70" s="75">
        <v>0.65487464685073948</v>
      </c>
      <c r="J70" s="75">
        <v>-0.22074046624364774</v>
      </c>
      <c r="K70" s="54">
        <v>-0.18550602028588659</v>
      </c>
      <c r="L70" s="20"/>
    </row>
    <row r="71" spans="2:12" x14ac:dyDescent="0.25">
      <c r="B71" s="22"/>
      <c r="C71" s="55"/>
      <c r="D71" s="24" t="s">
        <v>33</v>
      </c>
      <c r="E71" s="76">
        <v>0.2986165645236753</v>
      </c>
      <c r="F71" s="76">
        <v>0.6718152990501054</v>
      </c>
      <c r="G71" s="76">
        <v>0.68811265875917549</v>
      </c>
      <c r="H71" s="76">
        <v>0.83355892881497118</v>
      </c>
      <c r="I71" s="76">
        <v>0.62454769334098259</v>
      </c>
      <c r="J71" s="76">
        <v>-0.25074560207894281</v>
      </c>
      <c r="K71" s="56">
        <v>-0.20901123547398859</v>
      </c>
      <c r="L71" s="26"/>
    </row>
    <row r="72" spans="2:12" x14ac:dyDescent="0.25">
      <c r="B72" s="22"/>
      <c r="C72" s="57"/>
      <c r="D72" s="29" t="s">
        <v>34</v>
      </c>
      <c r="E72" s="77" t="s">
        <v>233</v>
      </c>
      <c r="F72" s="77" t="s">
        <v>233</v>
      </c>
      <c r="G72" s="77" t="s">
        <v>233</v>
      </c>
      <c r="H72" s="77" t="s">
        <v>233</v>
      </c>
      <c r="I72" s="77" t="s">
        <v>233</v>
      </c>
      <c r="J72" s="31" t="s">
        <v>233</v>
      </c>
      <c r="K72" s="30" t="s">
        <v>233</v>
      </c>
      <c r="L72" s="31" t="str">
        <f>IFERROR(I72/I70,"-")</f>
        <v>-</v>
      </c>
    </row>
    <row r="73" spans="2:12" x14ac:dyDescent="0.25">
      <c r="B73" s="22"/>
      <c r="C73" s="59" t="s">
        <v>41</v>
      </c>
      <c r="D73" s="33" t="s">
        <v>32</v>
      </c>
      <c r="E73" s="69">
        <v>4012</v>
      </c>
      <c r="F73" s="69">
        <v>4562</v>
      </c>
      <c r="G73" s="69">
        <v>4395</v>
      </c>
      <c r="H73" s="69">
        <v>4748</v>
      </c>
      <c r="I73" s="69">
        <v>4616</v>
      </c>
      <c r="J73" s="45">
        <v>-2.780117944397642E-2</v>
      </c>
      <c r="K73" s="34">
        <v>-132</v>
      </c>
      <c r="L73" s="45">
        <f>I73/$I$73</f>
        <v>1</v>
      </c>
    </row>
    <row r="74" spans="2:12" x14ac:dyDescent="0.25">
      <c r="B74" s="22"/>
      <c r="C74" s="36"/>
      <c r="D74" s="4" t="s">
        <v>33</v>
      </c>
      <c r="E74" s="70">
        <v>3312</v>
      </c>
      <c r="F74" s="70">
        <v>3862</v>
      </c>
      <c r="G74" s="70">
        <v>3695</v>
      </c>
      <c r="H74" s="70">
        <v>4048</v>
      </c>
      <c r="I74" s="70">
        <v>3916</v>
      </c>
      <c r="J74" s="49">
        <v>-3.2608695652173947E-2</v>
      </c>
      <c r="K74" s="37">
        <v>-132</v>
      </c>
      <c r="L74" s="49">
        <f t="shared" ref="L74" si="8">I74/$I$73</f>
        <v>0.84835355285961866</v>
      </c>
    </row>
    <row r="75" spans="2:12" x14ac:dyDescent="0.25">
      <c r="B75" s="61"/>
      <c r="C75" s="40"/>
      <c r="D75" s="41" t="s">
        <v>34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3" t="s">
        <v>233</v>
      </c>
      <c r="K75" s="42">
        <v>0</v>
      </c>
      <c r="L75" s="83">
        <f>IFERROR(I75/I73,"-")</f>
        <v>0</v>
      </c>
    </row>
    <row r="76" spans="2:12" x14ac:dyDescent="0.25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4"/>
    </row>
    <row r="77" spans="2:12" ht="27" customHeight="1" x14ac:dyDescent="0.25">
      <c r="B77" s="65" t="s">
        <v>38</v>
      </c>
      <c r="C77" s="66"/>
      <c r="D77" s="66"/>
      <c r="E77" s="66"/>
      <c r="F77" s="66"/>
      <c r="G77" s="66"/>
      <c r="H77" s="66"/>
      <c r="I77" s="66"/>
      <c r="J77" s="66"/>
      <c r="K77" s="66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776D-341F-4329-A013-0EF5EDC04F6C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84" t="s">
        <v>42</v>
      </c>
      <c r="E1" s="84"/>
      <c r="F1" s="84"/>
      <c r="G1" s="84"/>
      <c r="H1" s="84"/>
      <c r="I1" s="84"/>
      <c r="J1" s="84"/>
      <c r="K1" s="84"/>
      <c r="L1" s="84"/>
    </row>
    <row r="2" spans="2:16" x14ac:dyDescent="0.25">
      <c r="D2" s="84"/>
      <c r="E2" s="84"/>
      <c r="F2" s="84"/>
      <c r="G2" s="84"/>
      <c r="H2" s="84"/>
      <c r="I2" s="84"/>
      <c r="J2" s="84"/>
      <c r="K2" s="84"/>
      <c r="L2" s="84"/>
    </row>
    <row r="4" spans="2:16" ht="21.75" customHeight="1" thickBot="1" x14ac:dyDescent="0.3">
      <c r="C4" s="85" t="s">
        <v>43</v>
      </c>
      <c r="D4" s="85"/>
      <c r="E4" s="85"/>
      <c r="F4" s="85"/>
      <c r="G4" s="85"/>
      <c r="H4" s="85"/>
      <c r="I4" s="85"/>
      <c r="J4" s="85"/>
      <c r="K4" s="85"/>
      <c r="L4" s="85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4" t="s">
        <v>228</v>
      </c>
      <c r="F6" s="14" t="s">
        <v>229</v>
      </c>
      <c r="G6" s="14" t="s">
        <v>230</v>
      </c>
      <c r="H6" s="14" t="s">
        <v>231</v>
      </c>
      <c r="I6" s="14" t="s">
        <v>232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6" ht="15" customHeight="1" x14ac:dyDescent="0.25">
      <c r="B7" s="16" t="s">
        <v>44</v>
      </c>
      <c r="C7" s="17" t="s">
        <v>8</v>
      </c>
      <c r="D7" s="86" t="s">
        <v>45</v>
      </c>
      <c r="E7" s="87">
        <v>442299</v>
      </c>
      <c r="F7" s="87">
        <v>447853</v>
      </c>
      <c r="G7" s="87">
        <v>494247</v>
      </c>
      <c r="H7" s="87">
        <v>484410</v>
      </c>
      <c r="I7" s="87">
        <v>500621</v>
      </c>
      <c r="J7" s="88">
        <f>I7/H7-1</f>
        <v>3.3465452818893127E-2</v>
      </c>
      <c r="K7" s="87">
        <f>I7-H7</f>
        <v>16211</v>
      </c>
      <c r="L7" s="88">
        <f>I7/$I$7</f>
        <v>1</v>
      </c>
      <c r="P7" s="89"/>
    </row>
    <row r="8" spans="2:16" ht="15" customHeight="1" x14ac:dyDescent="0.25">
      <c r="B8" s="22"/>
      <c r="C8" s="23"/>
      <c r="D8" s="18" t="s">
        <v>46</v>
      </c>
      <c r="E8" s="19">
        <v>164674</v>
      </c>
      <c r="F8" s="19">
        <v>166974</v>
      </c>
      <c r="G8" s="19">
        <v>175399</v>
      </c>
      <c r="H8" s="19">
        <v>164094</v>
      </c>
      <c r="I8" s="19">
        <v>170104</v>
      </c>
      <c r="J8" s="20">
        <f t="shared" ref="J8:J63" si="0">I8/H8-1</f>
        <v>3.6625348885394926E-2</v>
      </c>
      <c r="K8" s="19">
        <f t="shared" ref="K8:K50" si="1">I8-H8</f>
        <v>6010</v>
      </c>
      <c r="L8" s="21">
        <f t="shared" ref="L8:L17" si="2">I8/$I$7</f>
        <v>0.33978598580562941</v>
      </c>
      <c r="P8" s="89"/>
    </row>
    <row r="9" spans="2:16" x14ac:dyDescent="0.25">
      <c r="B9" s="22"/>
      <c r="C9" s="23"/>
      <c r="D9" s="24" t="s">
        <v>47</v>
      </c>
      <c r="E9" s="25">
        <v>117894</v>
      </c>
      <c r="F9" s="25">
        <v>116797</v>
      </c>
      <c r="G9" s="25">
        <v>126181</v>
      </c>
      <c r="H9" s="25">
        <v>123588</v>
      </c>
      <c r="I9" s="25">
        <v>134205</v>
      </c>
      <c r="J9" s="80">
        <f t="shared" si="0"/>
        <v>8.5906398679483464E-2</v>
      </c>
      <c r="K9" s="25">
        <f t="shared" si="1"/>
        <v>10617</v>
      </c>
      <c r="L9" s="81">
        <f t="shared" si="2"/>
        <v>0.26807704830600393</v>
      </c>
      <c r="P9" s="89"/>
    </row>
    <row r="10" spans="2:16" x14ac:dyDescent="0.25">
      <c r="B10" s="22"/>
      <c r="C10" s="23"/>
      <c r="D10" s="24" t="s">
        <v>48</v>
      </c>
      <c r="E10" s="25">
        <v>3343</v>
      </c>
      <c r="F10" s="25">
        <v>3080</v>
      </c>
      <c r="G10" s="25">
        <v>3161</v>
      </c>
      <c r="H10" s="25">
        <v>3513</v>
      </c>
      <c r="I10" s="25">
        <v>4183</v>
      </c>
      <c r="J10" s="80">
        <f t="shared" si="0"/>
        <v>0.19072018218047249</v>
      </c>
      <c r="K10" s="25">
        <f t="shared" si="1"/>
        <v>670</v>
      </c>
      <c r="L10" s="81">
        <f t="shared" si="2"/>
        <v>8.3556223170821835E-3</v>
      </c>
      <c r="P10" s="89"/>
    </row>
    <row r="11" spans="2:16" x14ac:dyDescent="0.25">
      <c r="B11" s="22"/>
      <c r="C11" s="23"/>
      <c r="D11" s="24" t="s">
        <v>49</v>
      </c>
      <c r="E11" s="25">
        <v>14928</v>
      </c>
      <c r="F11" s="25">
        <v>11309</v>
      </c>
      <c r="G11" s="25">
        <v>25050</v>
      </c>
      <c r="H11" s="25">
        <v>16404</v>
      </c>
      <c r="I11" s="25">
        <v>18786</v>
      </c>
      <c r="J11" s="80">
        <f t="shared" si="0"/>
        <v>0.14520848573518652</v>
      </c>
      <c r="K11" s="25">
        <f t="shared" si="1"/>
        <v>2382</v>
      </c>
      <c r="L11" s="81">
        <f t="shared" si="2"/>
        <v>3.7525393461321041E-2</v>
      </c>
      <c r="P11" s="89"/>
    </row>
    <row r="12" spans="2:16" x14ac:dyDescent="0.25">
      <c r="B12" s="22"/>
      <c r="C12" s="23"/>
      <c r="D12" s="24" t="s">
        <v>50</v>
      </c>
      <c r="E12" s="25">
        <v>65748</v>
      </c>
      <c r="F12" s="25">
        <v>73184</v>
      </c>
      <c r="G12" s="25">
        <v>89034</v>
      </c>
      <c r="H12" s="25">
        <v>94925</v>
      </c>
      <c r="I12" s="25">
        <v>90302</v>
      </c>
      <c r="J12" s="80">
        <f t="shared" si="0"/>
        <v>-4.8701606531472263E-2</v>
      </c>
      <c r="K12" s="25">
        <f t="shared" si="1"/>
        <v>-4623</v>
      </c>
      <c r="L12" s="81">
        <f t="shared" si="2"/>
        <v>0.18037996807964507</v>
      </c>
      <c r="P12" s="89"/>
    </row>
    <row r="13" spans="2:16" x14ac:dyDescent="0.25">
      <c r="B13" s="22"/>
      <c r="C13" s="23"/>
      <c r="D13" s="24" t="s">
        <v>51</v>
      </c>
      <c r="E13" s="25">
        <v>3932</v>
      </c>
      <c r="F13" s="25">
        <v>4645</v>
      </c>
      <c r="G13" s="25">
        <v>2899</v>
      </c>
      <c r="H13" s="25">
        <v>4117</v>
      </c>
      <c r="I13" s="25">
        <v>3552</v>
      </c>
      <c r="J13" s="80">
        <f t="shared" si="0"/>
        <v>-0.13723585134806893</v>
      </c>
      <c r="K13" s="25">
        <f t="shared" si="1"/>
        <v>-565</v>
      </c>
      <c r="L13" s="81">
        <f t="shared" si="2"/>
        <v>7.0951877767812376E-3</v>
      </c>
      <c r="P13" s="89"/>
    </row>
    <row r="14" spans="2:16" x14ac:dyDescent="0.25">
      <c r="B14" s="22"/>
      <c r="C14" s="23"/>
      <c r="D14" s="24" t="s">
        <v>52</v>
      </c>
      <c r="E14" s="25">
        <v>21074</v>
      </c>
      <c r="F14" s="25">
        <v>20367</v>
      </c>
      <c r="G14" s="25">
        <v>22021</v>
      </c>
      <c r="H14" s="25">
        <v>22682</v>
      </c>
      <c r="I14" s="25">
        <v>22003</v>
      </c>
      <c r="J14" s="80">
        <f t="shared" si="0"/>
        <v>-2.993563177850278E-2</v>
      </c>
      <c r="K14" s="25">
        <f t="shared" si="1"/>
        <v>-679</v>
      </c>
      <c r="L14" s="81">
        <f t="shared" si="2"/>
        <v>4.3951412345866435E-2</v>
      </c>
      <c r="P14" s="89"/>
    </row>
    <row r="15" spans="2:16" x14ac:dyDescent="0.25">
      <c r="B15" s="22"/>
      <c r="C15" s="23"/>
      <c r="D15" s="24" t="s">
        <v>53</v>
      </c>
      <c r="E15" s="25">
        <v>15520</v>
      </c>
      <c r="F15" s="25">
        <v>14993</v>
      </c>
      <c r="G15" s="25">
        <v>15201</v>
      </c>
      <c r="H15" s="25">
        <v>16969</v>
      </c>
      <c r="I15" s="25">
        <v>17992</v>
      </c>
      <c r="J15" s="80">
        <f t="shared" si="0"/>
        <v>6.028640462018986E-2</v>
      </c>
      <c r="K15" s="25">
        <f t="shared" si="1"/>
        <v>1023</v>
      </c>
      <c r="L15" s="81">
        <f t="shared" si="2"/>
        <v>3.5939363310768024E-2</v>
      </c>
      <c r="P15" s="89"/>
    </row>
    <row r="16" spans="2:16" x14ac:dyDescent="0.25">
      <c r="B16" s="22"/>
      <c r="C16" s="23"/>
      <c r="D16" s="24" t="s">
        <v>54</v>
      </c>
      <c r="E16" s="25">
        <v>24659</v>
      </c>
      <c r="F16" s="25">
        <v>25495</v>
      </c>
      <c r="G16" s="25">
        <v>25319</v>
      </c>
      <c r="H16" s="25">
        <v>25459</v>
      </c>
      <c r="I16" s="25">
        <v>28346</v>
      </c>
      <c r="J16" s="80">
        <f t="shared" si="0"/>
        <v>0.11339801249067127</v>
      </c>
      <c r="K16" s="25">
        <f t="shared" si="1"/>
        <v>2887</v>
      </c>
      <c r="L16" s="81">
        <f t="shared" si="2"/>
        <v>5.6621675878558833E-2</v>
      </c>
      <c r="P16" s="89"/>
    </row>
    <row r="17" spans="2:16" x14ac:dyDescent="0.25">
      <c r="B17" s="22"/>
      <c r="C17" s="28"/>
      <c r="D17" s="29" t="s">
        <v>55</v>
      </c>
      <c r="E17" s="90">
        <v>10527</v>
      </c>
      <c r="F17" s="90">
        <v>11009</v>
      </c>
      <c r="G17" s="90">
        <v>9982</v>
      </c>
      <c r="H17" s="90">
        <v>12659</v>
      </c>
      <c r="I17" s="90">
        <v>11148</v>
      </c>
      <c r="J17" s="31">
        <f t="shared" si="0"/>
        <v>-0.11936171893514491</v>
      </c>
      <c r="K17" s="90">
        <f t="shared" si="1"/>
        <v>-1511</v>
      </c>
      <c r="L17" s="58">
        <f t="shared" si="2"/>
        <v>2.2268342718343818E-2</v>
      </c>
      <c r="P17" s="89"/>
    </row>
    <row r="18" spans="2:16" x14ac:dyDescent="0.25">
      <c r="B18" s="22"/>
      <c r="C18" s="32" t="s">
        <v>18</v>
      </c>
      <c r="D18" s="86" t="s">
        <v>45</v>
      </c>
      <c r="E18" s="87">
        <v>524175</v>
      </c>
      <c r="F18" s="87">
        <v>536478</v>
      </c>
      <c r="G18" s="87">
        <v>584505</v>
      </c>
      <c r="H18" s="87">
        <v>570995</v>
      </c>
      <c r="I18" s="87">
        <v>588388</v>
      </c>
      <c r="J18" s="88">
        <f t="shared" si="0"/>
        <v>3.0460862179178427E-2</v>
      </c>
      <c r="K18" s="87">
        <f t="shared" si="1"/>
        <v>17393</v>
      </c>
      <c r="L18" s="88">
        <f t="shared" ref="L18:L19" si="3">I18/$I$18</f>
        <v>1</v>
      </c>
    </row>
    <row r="19" spans="2:16" x14ac:dyDescent="0.25">
      <c r="B19" s="22"/>
      <c r="C19" s="36"/>
      <c r="D19" s="33" t="s">
        <v>46</v>
      </c>
      <c r="E19" s="34">
        <v>198300</v>
      </c>
      <c r="F19" s="34">
        <v>203132</v>
      </c>
      <c r="G19" s="34">
        <v>210914</v>
      </c>
      <c r="H19" s="34">
        <v>197112</v>
      </c>
      <c r="I19" s="34">
        <v>203877</v>
      </c>
      <c r="J19" s="35">
        <f t="shared" si="0"/>
        <v>3.4320589309631E-2</v>
      </c>
      <c r="K19" s="34">
        <f t="shared" si="1"/>
        <v>6765</v>
      </c>
      <c r="L19" s="21">
        <f t="shared" si="3"/>
        <v>0.34650094835380735</v>
      </c>
    </row>
    <row r="20" spans="2:16" x14ac:dyDescent="0.25">
      <c r="B20" s="22"/>
      <c r="C20" s="36"/>
      <c r="D20" s="4" t="s">
        <v>47</v>
      </c>
      <c r="E20" s="37">
        <v>142344</v>
      </c>
      <c r="F20" s="37">
        <v>143539</v>
      </c>
      <c r="G20" s="37">
        <v>152016</v>
      </c>
      <c r="H20" s="37">
        <v>148444</v>
      </c>
      <c r="I20" s="37">
        <v>160234</v>
      </c>
      <c r="J20" s="91">
        <f t="shared" si="0"/>
        <v>7.9423890490690097E-2</v>
      </c>
      <c r="K20" s="37">
        <f t="shared" si="1"/>
        <v>11790</v>
      </c>
      <c r="L20" s="81">
        <f>I20/$I$18</f>
        <v>0.27232710388383174</v>
      </c>
    </row>
    <row r="21" spans="2:16" x14ac:dyDescent="0.25">
      <c r="B21" s="22"/>
      <c r="C21" s="36"/>
      <c r="D21" s="4" t="s">
        <v>48</v>
      </c>
      <c r="E21" s="37">
        <v>3626</v>
      </c>
      <c r="F21" s="37">
        <v>3264</v>
      </c>
      <c r="G21" s="37">
        <v>3498</v>
      </c>
      <c r="H21" s="37">
        <v>3952</v>
      </c>
      <c r="I21" s="37">
        <v>4487</v>
      </c>
      <c r="J21" s="91">
        <f t="shared" si="0"/>
        <v>0.13537449392712553</v>
      </c>
      <c r="K21" s="37">
        <f t="shared" si="1"/>
        <v>535</v>
      </c>
      <c r="L21" s="81">
        <f t="shared" ref="L21:L28" si="4">I21/$I$18</f>
        <v>7.6259203110872415E-3</v>
      </c>
    </row>
    <row r="22" spans="2:16" x14ac:dyDescent="0.25">
      <c r="B22" s="22"/>
      <c r="C22" s="36"/>
      <c r="D22" s="4" t="s">
        <v>49</v>
      </c>
      <c r="E22" s="37">
        <v>18865</v>
      </c>
      <c r="F22" s="37">
        <v>13528</v>
      </c>
      <c r="G22" s="37">
        <v>29179</v>
      </c>
      <c r="H22" s="37">
        <v>19110</v>
      </c>
      <c r="I22" s="37">
        <v>21690</v>
      </c>
      <c r="J22" s="91">
        <f t="shared" si="0"/>
        <v>0.13500784929356358</v>
      </c>
      <c r="K22" s="37">
        <f t="shared" si="1"/>
        <v>2580</v>
      </c>
      <c r="L22" s="81">
        <f t="shared" si="4"/>
        <v>3.6863430253506191E-2</v>
      </c>
    </row>
    <row r="23" spans="2:16" x14ac:dyDescent="0.25">
      <c r="B23" s="22"/>
      <c r="C23" s="36"/>
      <c r="D23" s="4" t="s">
        <v>50</v>
      </c>
      <c r="E23" s="37">
        <v>75727</v>
      </c>
      <c r="F23" s="37">
        <v>86056</v>
      </c>
      <c r="G23" s="37">
        <v>102682</v>
      </c>
      <c r="H23" s="37">
        <v>109164</v>
      </c>
      <c r="I23" s="37">
        <v>103994</v>
      </c>
      <c r="J23" s="91">
        <f t="shared" si="0"/>
        <v>-4.7359935509875051E-2</v>
      </c>
      <c r="K23" s="37">
        <f t="shared" si="1"/>
        <v>-5170</v>
      </c>
      <c r="L23" s="81">
        <f t="shared" si="4"/>
        <v>0.17674391727907435</v>
      </c>
    </row>
    <row r="24" spans="2:16" x14ac:dyDescent="0.25">
      <c r="B24" s="22"/>
      <c r="C24" s="36"/>
      <c r="D24" s="4" t="s">
        <v>51</v>
      </c>
      <c r="E24" s="37">
        <v>4073</v>
      </c>
      <c r="F24" s="37">
        <v>4816</v>
      </c>
      <c r="G24" s="37">
        <v>3075</v>
      </c>
      <c r="H24" s="37">
        <v>4293</v>
      </c>
      <c r="I24" s="37">
        <v>3790</v>
      </c>
      <c r="J24" s="91">
        <f t="shared" si="0"/>
        <v>-0.11716748194735616</v>
      </c>
      <c r="K24" s="37">
        <f t="shared" si="1"/>
        <v>-503</v>
      </c>
      <c r="L24" s="81">
        <f t="shared" si="4"/>
        <v>6.4413278312949957E-3</v>
      </c>
    </row>
    <row r="25" spans="2:16" x14ac:dyDescent="0.25">
      <c r="B25" s="22"/>
      <c r="C25" s="36"/>
      <c r="D25" s="4" t="s">
        <v>52</v>
      </c>
      <c r="E25" s="37">
        <v>23478</v>
      </c>
      <c r="F25" s="37">
        <v>23404</v>
      </c>
      <c r="G25" s="37">
        <v>25728</v>
      </c>
      <c r="H25" s="37">
        <v>26434</v>
      </c>
      <c r="I25" s="37">
        <v>25409</v>
      </c>
      <c r="J25" s="91">
        <f t="shared" si="0"/>
        <v>-3.8775819020957836E-2</v>
      </c>
      <c r="K25" s="37">
        <f t="shared" si="1"/>
        <v>-1025</v>
      </c>
      <c r="L25" s="81">
        <f t="shared" si="4"/>
        <v>4.3184089410389065E-2</v>
      </c>
    </row>
    <row r="26" spans="2:16" x14ac:dyDescent="0.25">
      <c r="B26" s="22"/>
      <c r="C26" s="36"/>
      <c r="D26" s="4" t="s">
        <v>53</v>
      </c>
      <c r="E26" s="37">
        <v>16220</v>
      </c>
      <c r="F26" s="37">
        <v>15661</v>
      </c>
      <c r="G26" s="37">
        <v>15944</v>
      </c>
      <c r="H26" s="37">
        <v>17758</v>
      </c>
      <c r="I26" s="37">
        <v>18946</v>
      </c>
      <c r="J26" s="91">
        <f t="shared" si="0"/>
        <v>6.6899425610992269E-2</v>
      </c>
      <c r="K26" s="37">
        <f t="shared" si="1"/>
        <v>1188</v>
      </c>
      <c r="L26" s="81">
        <f t="shared" si="4"/>
        <v>3.2199840921296831E-2</v>
      </c>
    </row>
    <row r="27" spans="2:16" x14ac:dyDescent="0.25">
      <c r="B27" s="22"/>
      <c r="C27" s="36"/>
      <c r="D27" s="4" t="s">
        <v>54</v>
      </c>
      <c r="E27" s="37">
        <v>29629</v>
      </c>
      <c r="F27" s="37">
        <v>30619</v>
      </c>
      <c r="G27" s="37">
        <v>30242</v>
      </c>
      <c r="H27" s="37">
        <v>30549</v>
      </c>
      <c r="I27" s="37">
        <v>33447</v>
      </c>
      <c r="J27" s="38">
        <f t="shared" si="0"/>
        <v>9.4863989001276572E-2</v>
      </c>
      <c r="K27" s="37">
        <f t="shared" si="1"/>
        <v>2898</v>
      </c>
      <c r="L27" s="39">
        <f t="shared" si="4"/>
        <v>5.6845143000876973E-2</v>
      </c>
    </row>
    <row r="28" spans="2:16" x14ac:dyDescent="0.25">
      <c r="B28" s="22"/>
      <c r="C28" s="40"/>
      <c r="D28" s="41" t="s">
        <v>55</v>
      </c>
      <c r="E28" s="92">
        <v>11913</v>
      </c>
      <c r="F28" s="92">
        <v>12459</v>
      </c>
      <c r="G28" s="92">
        <v>11227</v>
      </c>
      <c r="H28" s="92">
        <v>14179</v>
      </c>
      <c r="I28" s="92">
        <v>12514</v>
      </c>
      <c r="J28" s="43">
        <f t="shared" si="0"/>
        <v>-0.11742718104238659</v>
      </c>
      <c r="K28" s="92">
        <f t="shared" si="1"/>
        <v>-1665</v>
      </c>
      <c r="L28" s="93">
        <f t="shared" si="4"/>
        <v>2.1268278754835244E-2</v>
      </c>
    </row>
    <row r="29" spans="2:16" x14ac:dyDescent="0.25">
      <c r="B29" s="22"/>
      <c r="C29" s="17" t="s">
        <v>21</v>
      </c>
      <c r="D29" s="86" t="s">
        <v>45</v>
      </c>
      <c r="E29" s="87">
        <v>3120334</v>
      </c>
      <c r="F29" s="87">
        <v>3219468</v>
      </c>
      <c r="G29" s="87">
        <v>3413127</v>
      </c>
      <c r="H29" s="87">
        <v>3262336</v>
      </c>
      <c r="I29" s="87">
        <v>3292319</v>
      </c>
      <c r="J29" s="88">
        <f t="shared" si="0"/>
        <v>9.1906535684858071E-3</v>
      </c>
      <c r="K29" s="87">
        <f t="shared" si="1"/>
        <v>29983</v>
      </c>
      <c r="L29" s="88">
        <f t="shared" ref="L29:L30" si="5">I29/$I$29</f>
        <v>1</v>
      </c>
    </row>
    <row r="30" spans="2:16" x14ac:dyDescent="0.25">
      <c r="B30" s="22"/>
      <c r="C30" s="23"/>
      <c r="D30" s="18" t="s">
        <v>46</v>
      </c>
      <c r="E30" s="19">
        <v>1241553</v>
      </c>
      <c r="F30" s="19">
        <v>1271908</v>
      </c>
      <c r="G30" s="19">
        <v>1304294</v>
      </c>
      <c r="H30" s="19">
        <v>1214780</v>
      </c>
      <c r="I30" s="19">
        <v>1254417</v>
      </c>
      <c r="J30" s="20">
        <f t="shared" si="0"/>
        <v>3.2628953390737347E-2</v>
      </c>
      <c r="K30" s="19">
        <f t="shared" si="1"/>
        <v>39637</v>
      </c>
      <c r="L30" s="21">
        <f t="shared" si="5"/>
        <v>0.38101320072568912</v>
      </c>
    </row>
    <row r="31" spans="2:16" x14ac:dyDescent="0.25">
      <c r="B31" s="22"/>
      <c r="C31" s="23"/>
      <c r="D31" s="24" t="s">
        <v>47</v>
      </c>
      <c r="E31" s="25">
        <v>895466</v>
      </c>
      <c r="F31" s="25">
        <v>947197</v>
      </c>
      <c r="G31" s="25">
        <v>936279</v>
      </c>
      <c r="H31" s="25">
        <v>908634</v>
      </c>
      <c r="I31" s="25">
        <v>945195</v>
      </c>
      <c r="J31" s="80">
        <f>I31/H31-1</f>
        <v>4.0237323278679904E-2</v>
      </c>
      <c r="K31" s="25">
        <f t="shared" si="1"/>
        <v>36561</v>
      </c>
      <c r="L31" s="81">
        <f>I31/$I$29</f>
        <v>0.28709095321565131</v>
      </c>
    </row>
    <row r="32" spans="2:16" x14ac:dyDescent="0.25">
      <c r="B32" s="22"/>
      <c r="C32" s="23"/>
      <c r="D32" s="24" t="s">
        <v>48</v>
      </c>
      <c r="E32" s="25">
        <v>14845</v>
      </c>
      <c r="F32" s="25">
        <v>12529</v>
      </c>
      <c r="G32" s="25">
        <v>16653</v>
      </c>
      <c r="H32" s="25">
        <v>16490</v>
      </c>
      <c r="I32" s="25">
        <v>14474</v>
      </c>
      <c r="J32" s="80">
        <f t="shared" ref="J32:J41" si="6">I32/H32-1</f>
        <v>-0.1222559126743481</v>
      </c>
      <c r="K32" s="25">
        <f t="shared" si="1"/>
        <v>-2016</v>
      </c>
      <c r="L32" s="81">
        <f t="shared" ref="L32:L39" si="7">I32/$I$29</f>
        <v>4.396293311796336E-3</v>
      </c>
    </row>
    <row r="33" spans="2:12" x14ac:dyDescent="0.25">
      <c r="B33" s="22"/>
      <c r="C33" s="23"/>
      <c r="D33" s="24" t="s">
        <v>49</v>
      </c>
      <c r="E33" s="25">
        <v>125617</v>
      </c>
      <c r="F33" s="25">
        <v>71685</v>
      </c>
      <c r="G33" s="25">
        <v>168193</v>
      </c>
      <c r="H33" s="25">
        <v>105506</v>
      </c>
      <c r="I33" s="25">
        <v>115797</v>
      </c>
      <c r="J33" s="80">
        <f t="shared" si="6"/>
        <v>9.7539476427880967E-2</v>
      </c>
      <c r="K33" s="25">
        <f t="shared" si="1"/>
        <v>10291</v>
      </c>
      <c r="L33" s="81">
        <f t="shared" si="7"/>
        <v>3.5171865180743424E-2</v>
      </c>
    </row>
    <row r="34" spans="2:12" x14ac:dyDescent="0.25">
      <c r="B34" s="22"/>
      <c r="C34" s="23"/>
      <c r="D34" s="24" t="s">
        <v>50</v>
      </c>
      <c r="E34" s="25">
        <v>416027</v>
      </c>
      <c r="F34" s="25">
        <v>480859</v>
      </c>
      <c r="G34" s="25">
        <v>551869</v>
      </c>
      <c r="H34" s="25">
        <v>557802</v>
      </c>
      <c r="I34" s="25">
        <v>532720</v>
      </c>
      <c r="J34" s="80">
        <f t="shared" si="6"/>
        <v>-4.4965776386603151E-2</v>
      </c>
      <c r="K34" s="25">
        <f t="shared" si="1"/>
        <v>-25082</v>
      </c>
      <c r="L34" s="81">
        <f t="shared" si="7"/>
        <v>0.16180692089679038</v>
      </c>
    </row>
    <row r="35" spans="2:12" x14ac:dyDescent="0.25">
      <c r="B35" s="22"/>
      <c r="C35" s="23"/>
      <c r="D35" s="24" t="s">
        <v>51</v>
      </c>
      <c r="E35" s="25">
        <v>10270</v>
      </c>
      <c r="F35" s="25">
        <v>11871</v>
      </c>
      <c r="G35" s="25">
        <v>9259</v>
      </c>
      <c r="H35" s="25">
        <v>11761</v>
      </c>
      <c r="I35" s="25">
        <v>9445</v>
      </c>
      <c r="J35" s="80">
        <f t="shared" si="6"/>
        <v>-0.19692203043958845</v>
      </c>
      <c r="K35" s="25">
        <f t="shared" si="1"/>
        <v>-2316</v>
      </c>
      <c r="L35" s="81">
        <f t="shared" si="7"/>
        <v>2.8687985580984105E-3</v>
      </c>
    </row>
    <row r="36" spans="2:12" x14ac:dyDescent="0.25">
      <c r="B36" s="22"/>
      <c r="C36" s="23"/>
      <c r="D36" s="24" t="s">
        <v>52</v>
      </c>
      <c r="E36" s="25">
        <v>136811</v>
      </c>
      <c r="F36" s="25">
        <v>135765</v>
      </c>
      <c r="G36" s="25">
        <v>150260</v>
      </c>
      <c r="H36" s="25">
        <v>139313</v>
      </c>
      <c r="I36" s="25">
        <v>122776</v>
      </c>
      <c r="J36" s="80">
        <f t="shared" si="6"/>
        <v>-0.11870392569250532</v>
      </c>
      <c r="K36" s="25">
        <f t="shared" si="1"/>
        <v>-16537</v>
      </c>
      <c r="L36" s="81">
        <f t="shared" si="7"/>
        <v>3.729164761980841E-2</v>
      </c>
    </row>
    <row r="37" spans="2:12" x14ac:dyDescent="0.25">
      <c r="B37" s="22"/>
      <c r="C37" s="23"/>
      <c r="D37" s="24" t="s">
        <v>53</v>
      </c>
      <c r="E37" s="25">
        <v>41695</v>
      </c>
      <c r="F37" s="25">
        <v>43373</v>
      </c>
      <c r="G37" s="25">
        <v>42595</v>
      </c>
      <c r="H37" s="25">
        <v>49206</v>
      </c>
      <c r="I37" s="25">
        <v>47973</v>
      </c>
      <c r="J37" s="80">
        <f t="shared" si="6"/>
        <v>-2.5057919765882231E-2</v>
      </c>
      <c r="K37" s="25">
        <f t="shared" si="1"/>
        <v>-1233</v>
      </c>
      <c r="L37" s="81">
        <f t="shared" si="7"/>
        <v>1.4571188271853365E-2</v>
      </c>
    </row>
    <row r="38" spans="2:12" x14ac:dyDescent="0.25">
      <c r="B38" s="22"/>
      <c r="C38" s="23"/>
      <c r="D38" s="24" t="s">
        <v>54</v>
      </c>
      <c r="E38" s="25">
        <v>178525</v>
      </c>
      <c r="F38" s="25">
        <v>181874</v>
      </c>
      <c r="G38" s="25">
        <v>179514</v>
      </c>
      <c r="H38" s="25">
        <v>189132</v>
      </c>
      <c r="I38" s="25">
        <v>195076</v>
      </c>
      <c r="J38" s="26">
        <f t="shared" si="6"/>
        <v>3.1427785884990289E-2</v>
      </c>
      <c r="K38" s="25">
        <f t="shared" si="1"/>
        <v>5944</v>
      </c>
      <c r="L38" s="27">
        <f t="shared" si="7"/>
        <v>5.9251852569571779E-2</v>
      </c>
    </row>
    <row r="39" spans="2:12" x14ac:dyDescent="0.25">
      <c r="B39" s="22"/>
      <c r="C39" s="28"/>
      <c r="D39" s="29" t="s">
        <v>55</v>
      </c>
      <c r="E39" s="90">
        <v>59525</v>
      </c>
      <c r="F39" s="90">
        <v>62407</v>
      </c>
      <c r="G39" s="90">
        <v>54211</v>
      </c>
      <c r="H39" s="90">
        <v>69712</v>
      </c>
      <c r="I39" s="90">
        <v>54446</v>
      </c>
      <c r="J39" s="31">
        <f t="shared" si="6"/>
        <v>-0.21898668808813404</v>
      </c>
      <c r="K39" s="90">
        <f t="shared" si="1"/>
        <v>-15266</v>
      </c>
      <c r="L39" s="58">
        <f t="shared" si="7"/>
        <v>1.6537279649997464E-2</v>
      </c>
    </row>
    <row r="40" spans="2:12" x14ac:dyDescent="0.25">
      <c r="B40" s="22"/>
      <c r="C40" s="94" t="s">
        <v>22</v>
      </c>
      <c r="D40" s="86" t="s">
        <v>45</v>
      </c>
      <c r="E40" s="95">
        <v>7.0548068162035182</v>
      </c>
      <c r="F40" s="95">
        <v>7.1886712827646573</v>
      </c>
      <c r="G40" s="95">
        <v>6.9057111120553083</v>
      </c>
      <c r="H40" s="95">
        <v>6.7346586569228544</v>
      </c>
      <c r="I40" s="95">
        <v>6.5764700242299066</v>
      </c>
      <c r="J40" s="88">
        <f t="shared" si="6"/>
        <v>-2.3488737997186981E-2</v>
      </c>
      <c r="K40" s="95">
        <f t="shared" si="1"/>
        <v>-0.15818863269294781</v>
      </c>
      <c r="L40" s="88"/>
    </row>
    <row r="41" spans="2:12" x14ac:dyDescent="0.25">
      <c r="B41" s="22"/>
      <c r="C41" s="96"/>
      <c r="D41" s="33" t="s">
        <v>46</v>
      </c>
      <c r="E41" s="44">
        <v>7.5394597811433499</v>
      </c>
      <c r="F41" s="44">
        <v>7.6174015116125862</v>
      </c>
      <c r="G41" s="44">
        <v>7.4361541399893953</v>
      </c>
      <c r="H41" s="44">
        <v>7.4029519665557544</v>
      </c>
      <c r="I41" s="44">
        <v>7.3744121243474581</v>
      </c>
      <c r="J41" s="45">
        <f t="shared" si="6"/>
        <v>-3.8551975397422833E-3</v>
      </c>
      <c r="K41" s="46">
        <f t="shared" si="1"/>
        <v>-2.8539842208296307E-2</v>
      </c>
      <c r="L41" s="47"/>
    </row>
    <row r="42" spans="2:12" x14ac:dyDescent="0.25">
      <c r="B42" s="22"/>
      <c r="C42" s="96"/>
      <c r="D42" s="4" t="s">
        <v>47</v>
      </c>
      <c r="E42" s="48">
        <v>7.5955180077018341</v>
      </c>
      <c r="F42" s="48">
        <v>8.1097716550938816</v>
      </c>
      <c r="G42" s="48">
        <v>7.4201266434724724</v>
      </c>
      <c r="H42" s="48">
        <v>7.3521215652005045</v>
      </c>
      <c r="I42" s="48">
        <v>7.042919414328825</v>
      </c>
      <c r="J42" s="97">
        <f t="shared" si="0"/>
        <v>-4.2056180400391274E-2</v>
      </c>
      <c r="K42" s="50">
        <f t="shared" si="1"/>
        <v>-0.30920215087167957</v>
      </c>
      <c r="L42" s="98"/>
    </row>
    <row r="43" spans="2:12" x14ac:dyDescent="0.25">
      <c r="B43" s="22"/>
      <c r="C43" s="96"/>
      <c r="D43" s="4" t="s">
        <v>48</v>
      </c>
      <c r="E43" s="48">
        <v>4.440622195632665</v>
      </c>
      <c r="F43" s="48">
        <v>4.0678571428571431</v>
      </c>
      <c r="G43" s="48">
        <v>5.2682695349572919</v>
      </c>
      <c r="H43" s="48">
        <v>4.6939937375462568</v>
      </c>
      <c r="I43" s="48">
        <v>3.4601960315562992</v>
      </c>
      <c r="J43" s="97">
        <f t="shared" si="0"/>
        <v>-0.26284604858354887</v>
      </c>
      <c r="K43" s="50">
        <f t="shared" si="1"/>
        <v>-1.2337977059899576</v>
      </c>
      <c r="L43" s="98"/>
    </row>
    <row r="44" spans="2:12" x14ac:dyDescent="0.25">
      <c r="B44" s="22"/>
      <c r="C44" s="96"/>
      <c r="D44" s="4" t="s">
        <v>49</v>
      </c>
      <c r="E44" s="48">
        <v>8.4148579849946401</v>
      </c>
      <c r="F44" s="48">
        <v>6.3387567424175435</v>
      </c>
      <c r="G44" s="48">
        <v>6.7142914171656685</v>
      </c>
      <c r="H44" s="48">
        <v>6.431723969763472</v>
      </c>
      <c r="I44" s="48">
        <v>6.1640051101884383</v>
      </c>
      <c r="J44" s="97">
        <f t="shared" si="0"/>
        <v>-4.1624743355532901E-2</v>
      </c>
      <c r="K44" s="50">
        <f t="shared" si="1"/>
        <v>-0.26771885957503372</v>
      </c>
      <c r="L44" s="98"/>
    </row>
    <row r="45" spans="2:12" x14ac:dyDescent="0.25">
      <c r="B45" s="22"/>
      <c r="C45" s="96"/>
      <c r="D45" s="4" t="s">
        <v>50</v>
      </c>
      <c r="E45" s="48">
        <v>6.327599318610452</v>
      </c>
      <c r="F45" s="48">
        <v>6.5705482072584172</v>
      </c>
      <c r="G45" s="48">
        <v>6.1984073500011228</v>
      </c>
      <c r="H45" s="48">
        <v>5.8762391361601267</v>
      </c>
      <c r="I45" s="48">
        <v>5.8993156297756419</v>
      </c>
      <c r="J45" s="97">
        <f t="shared" si="0"/>
        <v>3.9270855186119835E-3</v>
      </c>
      <c r="K45" s="50">
        <f t="shared" si="1"/>
        <v>2.3076493615515226E-2</v>
      </c>
      <c r="L45" s="98"/>
    </row>
    <row r="46" spans="2:12" x14ac:dyDescent="0.25">
      <c r="B46" s="22"/>
      <c r="C46" s="96"/>
      <c r="D46" s="4" t="s">
        <v>51</v>
      </c>
      <c r="E46" s="48">
        <v>2.6119023397761953</v>
      </c>
      <c r="F46" s="48">
        <v>2.5556512378902045</v>
      </c>
      <c r="G46" s="48">
        <v>3.1938599517074855</v>
      </c>
      <c r="H46" s="48">
        <v>2.856691765848919</v>
      </c>
      <c r="I46" s="48">
        <v>2.6590653153153152</v>
      </c>
      <c r="J46" s="97">
        <f t="shared" si="0"/>
        <v>-6.9180179988678425E-2</v>
      </c>
      <c r="K46" s="50">
        <f t="shared" si="1"/>
        <v>-0.19762645053360384</v>
      </c>
      <c r="L46" s="98"/>
    </row>
    <row r="47" spans="2:12" x14ac:dyDescent="0.25">
      <c r="B47" s="22"/>
      <c r="C47" s="96"/>
      <c r="D47" s="4" t="s">
        <v>52</v>
      </c>
      <c r="E47" s="48">
        <v>6.491933187814368</v>
      </c>
      <c r="F47" s="48">
        <v>6.6659301811754306</v>
      </c>
      <c r="G47" s="48">
        <v>6.823486671813269</v>
      </c>
      <c r="H47" s="48">
        <v>6.1420068777003793</v>
      </c>
      <c r="I47" s="48">
        <v>5.5799663682225153</v>
      </c>
      <c r="J47" s="97">
        <f t="shared" si="0"/>
        <v>-9.1507632711785081E-2</v>
      </c>
      <c r="K47" s="50">
        <f t="shared" si="1"/>
        <v>-0.56204050947786399</v>
      </c>
      <c r="L47" s="98"/>
    </row>
    <row r="48" spans="2:12" x14ac:dyDescent="0.25">
      <c r="B48" s="22"/>
      <c r="C48" s="96"/>
      <c r="D48" s="4" t="s">
        <v>53</v>
      </c>
      <c r="E48" s="48">
        <v>2.6865335051546393</v>
      </c>
      <c r="F48" s="48">
        <v>2.8928833455612621</v>
      </c>
      <c r="G48" s="48">
        <v>2.8021182816919938</v>
      </c>
      <c r="H48" s="48">
        <v>2.8997583829335847</v>
      </c>
      <c r="I48" s="48">
        <v>2.6663517118719429</v>
      </c>
      <c r="J48" s="97">
        <f t="shared" si="0"/>
        <v>-8.0491765257184045E-2</v>
      </c>
      <c r="K48" s="50">
        <f t="shared" si="1"/>
        <v>-0.23340667106164181</v>
      </c>
      <c r="L48" s="98"/>
    </row>
    <row r="49" spans="2:12" x14ac:dyDescent="0.25">
      <c r="B49" s="22"/>
      <c r="C49" s="96"/>
      <c r="D49" s="4" t="s">
        <v>54</v>
      </c>
      <c r="E49" s="48">
        <v>7.2397501926274384</v>
      </c>
      <c r="F49" s="48">
        <v>7.1337124926456168</v>
      </c>
      <c r="G49" s="48">
        <v>7.0900904459101861</v>
      </c>
      <c r="H49" s="48">
        <v>7.4288856592953376</v>
      </c>
      <c r="I49" s="48">
        <v>6.8819586537783106</v>
      </c>
      <c r="J49" s="49">
        <f t="shared" si="0"/>
        <v>-7.3621674986030894E-2</v>
      </c>
      <c r="K49" s="50">
        <f t="shared" si="1"/>
        <v>-0.546927005517027</v>
      </c>
      <c r="L49" s="51"/>
    </row>
    <row r="50" spans="2:12" x14ac:dyDescent="0.25">
      <c r="B50" s="22"/>
      <c r="C50" s="99"/>
      <c r="D50" s="41" t="s">
        <v>55</v>
      </c>
      <c r="E50" s="100">
        <v>5.6545074570152938</v>
      </c>
      <c r="F50" s="100">
        <v>5.6687255881551462</v>
      </c>
      <c r="G50" s="100">
        <v>5.4308755760368665</v>
      </c>
      <c r="H50" s="100">
        <v>5.5069120783632197</v>
      </c>
      <c r="I50" s="100">
        <v>4.883925367778974</v>
      </c>
      <c r="J50" s="83">
        <f t="shared" si="0"/>
        <v>-0.11312813818691136</v>
      </c>
      <c r="K50" s="101">
        <f t="shared" si="1"/>
        <v>-0.62298671058424571</v>
      </c>
      <c r="L50" s="73"/>
    </row>
    <row r="51" spans="2:12" x14ac:dyDescent="0.25">
      <c r="B51" s="22"/>
      <c r="C51" s="53" t="s">
        <v>36</v>
      </c>
      <c r="D51" s="86" t="s">
        <v>45</v>
      </c>
      <c r="E51" s="88">
        <v>19.139600000000002</v>
      </c>
      <c r="F51" s="88">
        <v>20.494599999999995</v>
      </c>
      <c r="G51" s="88">
        <v>21.228900000000003</v>
      </c>
      <c r="H51" s="88">
        <v>20.713799999999996</v>
      </c>
      <c r="I51" s="88">
        <v>20.183599999999995</v>
      </c>
      <c r="J51" s="88">
        <f t="shared" si="0"/>
        <v>-2.5596462261873731E-2</v>
      </c>
      <c r="K51" s="95">
        <f t="shared" ref="K51" si="8">(I51-H51)*100</f>
        <v>-53.020000000000067</v>
      </c>
      <c r="L51" s="88"/>
    </row>
    <row r="52" spans="2:12" x14ac:dyDescent="0.25">
      <c r="B52" s="22"/>
      <c r="C52" s="55"/>
      <c r="D52" s="18" t="s">
        <v>46</v>
      </c>
      <c r="E52" s="21">
        <v>0.90879999999999994</v>
      </c>
      <c r="F52" s="21">
        <v>0.91400000000000003</v>
      </c>
      <c r="G52" s="21">
        <v>0.90689999999999993</v>
      </c>
      <c r="H52" s="21">
        <v>0.86560000000000004</v>
      </c>
      <c r="I52" s="21">
        <v>0.85340000000000005</v>
      </c>
      <c r="J52" s="20">
        <f t="shared" si="0"/>
        <v>-1.4094269870610021E-2</v>
      </c>
      <c r="K52" s="54">
        <f>(I52-H52)*100</f>
        <v>-1.2199999999999989</v>
      </c>
      <c r="L52" s="21"/>
    </row>
    <row r="53" spans="2:12" x14ac:dyDescent="0.25">
      <c r="B53" s="22"/>
      <c r="C53" s="55"/>
      <c r="D53" s="24" t="s">
        <v>47</v>
      </c>
      <c r="E53" s="81">
        <v>0.74010000000000009</v>
      </c>
      <c r="F53" s="81">
        <v>0.82290000000000008</v>
      </c>
      <c r="G53" s="81">
        <v>0.79330000000000001</v>
      </c>
      <c r="H53" s="81">
        <v>0.79189999999999994</v>
      </c>
      <c r="I53" s="81">
        <v>0.81590000000000007</v>
      </c>
      <c r="J53" s="80">
        <f t="shared" si="0"/>
        <v>3.0306856926379799E-2</v>
      </c>
      <c r="K53" s="56">
        <f t="shared" ref="K53:K61" si="9">(I53-H53)*100</f>
        <v>2.4000000000000132</v>
      </c>
      <c r="L53" s="81"/>
    </row>
    <row r="54" spans="2:12" x14ac:dyDescent="0.25">
      <c r="B54" s="22"/>
      <c r="C54" s="55"/>
      <c r="D54" s="24" t="s">
        <v>48</v>
      </c>
      <c r="E54" s="81">
        <v>0.56740000000000002</v>
      </c>
      <c r="F54" s="81">
        <v>0.44319999999999998</v>
      </c>
      <c r="G54" s="81">
        <v>0.58899999999999997</v>
      </c>
      <c r="H54" s="81">
        <v>0.58069999999999999</v>
      </c>
      <c r="I54" s="81">
        <v>0.51590000000000003</v>
      </c>
      <c r="J54" s="80">
        <f t="shared" si="0"/>
        <v>-0.11158946099535039</v>
      </c>
      <c r="K54" s="56">
        <f t="shared" si="9"/>
        <v>-6.4799999999999969</v>
      </c>
      <c r="L54" s="81"/>
    </row>
    <row r="55" spans="2:12" x14ac:dyDescent="0.25">
      <c r="B55" s="22"/>
      <c r="C55" s="55"/>
      <c r="D55" s="24" t="s">
        <v>49</v>
      </c>
      <c r="E55" s="81">
        <v>0.88819999999999988</v>
      </c>
      <c r="F55" s="81">
        <v>0.54079999999999995</v>
      </c>
      <c r="G55" s="81">
        <v>1.26</v>
      </c>
      <c r="H55" s="81">
        <v>0.73730000000000007</v>
      </c>
      <c r="I55" s="81">
        <v>0.80920000000000003</v>
      </c>
      <c r="J55" s="80">
        <f t="shared" si="0"/>
        <v>9.7517970975179669E-2</v>
      </c>
      <c r="K55" s="56">
        <f t="shared" si="9"/>
        <v>7.1899999999999959</v>
      </c>
      <c r="L55" s="81"/>
    </row>
    <row r="56" spans="2:12" x14ac:dyDescent="0.25">
      <c r="B56" s="22"/>
      <c r="C56" s="55"/>
      <c r="D56" s="24" t="s">
        <v>50</v>
      </c>
      <c r="E56" s="81">
        <v>0.72010000000000007</v>
      </c>
      <c r="F56" s="81">
        <v>0.79819999999999991</v>
      </c>
      <c r="G56" s="81">
        <v>0.88090000000000002</v>
      </c>
      <c r="H56" s="81">
        <v>0.89469999999999994</v>
      </c>
      <c r="I56" s="81">
        <v>0.81889999999999996</v>
      </c>
      <c r="J56" s="80">
        <f t="shared" si="0"/>
        <v>-8.4721135576170781E-2</v>
      </c>
      <c r="K56" s="56">
        <f t="shared" si="9"/>
        <v>-7.5799999999999983</v>
      </c>
      <c r="L56" s="81"/>
    </row>
    <row r="57" spans="2:12" x14ac:dyDescent="0.25">
      <c r="B57" s="22"/>
      <c r="C57" s="55"/>
      <c r="D57" s="24" t="s">
        <v>51</v>
      </c>
      <c r="E57" s="81">
        <v>0.49969999999999998</v>
      </c>
      <c r="F57" s="81">
        <v>0.60020000000000007</v>
      </c>
      <c r="G57" s="81">
        <v>0.44380000000000003</v>
      </c>
      <c r="H57" s="81">
        <v>0.56369999999999998</v>
      </c>
      <c r="I57" s="81">
        <v>0.45950000000000002</v>
      </c>
      <c r="J57" s="80">
        <f t="shared" si="0"/>
        <v>-0.18485009756962922</v>
      </c>
      <c r="K57" s="56">
        <f t="shared" si="9"/>
        <v>-10.419999999999996</v>
      </c>
      <c r="L57" s="81"/>
    </row>
    <row r="58" spans="2:12" x14ac:dyDescent="0.25">
      <c r="B58" s="22"/>
      <c r="C58" s="55"/>
      <c r="D58" s="24" t="s">
        <v>52</v>
      </c>
      <c r="E58" s="81">
        <v>0.92120000000000002</v>
      </c>
      <c r="F58" s="81">
        <v>0.91409999999999991</v>
      </c>
      <c r="G58" s="81">
        <v>1.0104</v>
      </c>
      <c r="H58" s="81">
        <v>0.96959999999999991</v>
      </c>
      <c r="I58" s="81">
        <v>0.80980000000000008</v>
      </c>
      <c r="J58" s="80">
        <f t="shared" si="0"/>
        <v>-0.16481023102310211</v>
      </c>
      <c r="K58" s="56">
        <f t="shared" si="9"/>
        <v>-15.979999999999983</v>
      </c>
      <c r="L58" s="81"/>
    </row>
    <row r="59" spans="2:12" x14ac:dyDescent="0.25">
      <c r="B59" s="22"/>
      <c r="C59" s="55"/>
      <c r="D59" s="24" t="s">
        <v>53</v>
      </c>
      <c r="E59" s="81">
        <v>0.51259999999999994</v>
      </c>
      <c r="F59" s="81">
        <v>0.52780000000000005</v>
      </c>
      <c r="G59" s="81">
        <v>0.52239999999999998</v>
      </c>
      <c r="H59" s="81">
        <v>0.62690000000000001</v>
      </c>
      <c r="I59" s="81">
        <v>0.57340000000000002</v>
      </c>
      <c r="J59" s="80">
        <f t="shared" si="0"/>
        <v>-8.5340564683362596E-2</v>
      </c>
      <c r="K59" s="56">
        <f t="shared" si="9"/>
        <v>-5.35</v>
      </c>
      <c r="L59" s="81"/>
    </row>
    <row r="60" spans="2:12" x14ac:dyDescent="0.25">
      <c r="B60" s="22"/>
      <c r="C60" s="55"/>
      <c r="D60" s="24" t="s">
        <v>54</v>
      </c>
      <c r="E60" s="27">
        <v>0.89769999999999994</v>
      </c>
      <c r="F60" s="27">
        <v>0.91459999999999997</v>
      </c>
      <c r="G60" s="27">
        <v>0.90269999999999995</v>
      </c>
      <c r="H60" s="27">
        <v>0.93909999999999993</v>
      </c>
      <c r="I60" s="27">
        <v>0.9840000000000001</v>
      </c>
      <c r="J60" s="26">
        <f t="shared" si="0"/>
        <v>4.7811734639548575E-2</v>
      </c>
      <c r="K60" s="56">
        <f t="shared" si="9"/>
        <v>4.4900000000000162</v>
      </c>
      <c r="L60" s="27"/>
    </row>
    <row r="61" spans="2:12" x14ac:dyDescent="0.25">
      <c r="B61" s="22"/>
      <c r="C61" s="57"/>
      <c r="D61" s="29" t="s">
        <v>55</v>
      </c>
      <c r="E61" s="58">
        <v>0.63100000000000001</v>
      </c>
      <c r="F61" s="58">
        <v>0.66049999999999998</v>
      </c>
      <c r="G61" s="58">
        <v>0.56869999999999998</v>
      </c>
      <c r="H61" s="58">
        <v>0.73129999999999995</v>
      </c>
      <c r="I61" s="58">
        <v>0.57119999999999993</v>
      </c>
      <c r="J61" s="31">
        <f t="shared" si="0"/>
        <v>-0.21892520169561058</v>
      </c>
      <c r="K61" s="102">
        <f t="shared" si="9"/>
        <v>-16.010000000000002</v>
      </c>
      <c r="L61" s="58"/>
    </row>
    <row r="62" spans="2:12" x14ac:dyDescent="0.25">
      <c r="B62" s="22"/>
      <c r="C62" s="59" t="s">
        <v>56</v>
      </c>
      <c r="D62" s="86" t="s">
        <v>45</v>
      </c>
      <c r="E62" s="87">
        <v>374034</v>
      </c>
      <c r="F62" s="87">
        <v>372555</v>
      </c>
      <c r="G62" s="87">
        <v>382455</v>
      </c>
      <c r="H62" s="87">
        <v>376029</v>
      </c>
      <c r="I62" s="87">
        <v>387033</v>
      </c>
      <c r="J62" s="88">
        <f t="shared" si="0"/>
        <v>2.9263700406085613E-2</v>
      </c>
      <c r="K62" s="87">
        <f t="shared" ref="K62:K63" si="10">I62-H62</f>
        <v>11004</v>
      </c>
      <c r="L62" s="88">
        <f t="shared" ref="L62:L63" si="11">I62/$I$62</f>
        <v>1</v>
      </c>
    </row>
    <row r="63" spans="2:12" x14ac:dyDescent="0.25">
      <c r="B63" s="22"/>
      <c r="C63" s="60"/>
      <c r="D63" s="33" t="s">
        <v>46</v>
      </c>
      <c r="E63" s="34">
        <v>44069</v>
      </c>
      <c r="F63" s="34">
        <v>44891</v>
      </c>
      <c r="G63" s="34">
        <v>46395</v>
      </c>
      <c r="H63" s="34">
        <v>45273</v>
      </c>
      <c r="I63" s="34">
        <v>47414</v>
      </c>
      <c r="J63" s="45">
        <f t="shared" si="0"/>
        <v>4.7290879773816519E-2</v>
      </c>
      <c r="K63" s="34">
        <f t="shared" si="10"/>
        <v>2141</v>
      </c>
      <c r="L63" s="47">
        <f t="shared" si="11"/>
        <v>0.12250634958776126</v>
      </c>
    </row>
    <row r="64" spans="2:12" x14ac:dyDescent="0.25">
      <c r="B64" s="22"/>
      <c r="C64" s="60"/>
      <c r="D64" s="4" t="s">
        <v>47</v>
      </c>
      <c r="E64" s="37">
        <v>39030</v>
      </c>
      <c r="F64" s="37">
        <v>37129</v>
      </c>
      <c r="G64" s="37">
        <v>38072</v>
      </c>
      <c r="H64" s="37">
        <v>37015</v>
      </c>
      <c r="I64" s="37">
        <v>37368</v>
      </c>
      <c r="J64" s="97">
        <f>I64/H64-1</f>
        <v>9.5366743212210725E-3</v>
      </c>
      <c r="K64" s="37">
        <f>I64-H64</f>
        <v>353</v>
      </c>
      <c r="L64" s="98">
        <f>I64/$I$62</f>
        <v>9.6549906597111879E-2</v>
      </c>
    </row>
    <row r="65" spans="2:12" x14ac:dyDescent="0.25">
      <c r="B65" s="22"/>
      <c r="C65" s="60"/>
      <c r="D65" s="4" t="s">
        <v>48</v>
      </c>
      <c r="E65" s="37">
        <v>844</v>
      </c>
      <c r="F65" s="37">
        <v>912</v>
      </c>
      <c r="G65" s="37">
        <v>912</v>
      </c>
      <c r="H65" s="37">
        <v>916</v>
      </c>
      <c r="I65" s="37">
        <v>905</v>
      </c>
      <c r="J65" s="97">
        <f t="shared" ref="J65:J72" si="12">I65/H65-1</f>
        <v>-1.2008733624454093E-2</v>
      </c>
      <c r="K65" s="37">
        <f t="shared" ref="K65:K72" si="13">I65-H65</f>
        <v>-11</v>
      </c>
      <c r="L65" s="98">
        <f t="shared" ref="L65:L72" si="14">I65/$I$62</f>
        <v>2.3383019019050056E-3</v>
      </c>
    </row>
    <row r="66" spans="2:12" x14ac:dyDescent="0.25">
      <c r="B66" s="22"/>
      <c r="C66" s="60"/>
      <c r="D66" s="4" t="s">
        <v>49</v>
      </c>
      <c r="E66" s="37">
        <v>4562</v>
      </c>
      <c r="F66" s="37">
        <v>4276</v>
      </c>
      <c r="G66" s="37">
        <v>4306</v>
      </c>
      <c r="H66" s="37">
        <v>4616</v>
      </c>
      <c r="I66" s="37">
        <v>4616</v>
      </c>
      <c r="J66" s="97">
        <f t="shared" si="12"/>
        <v>0</v>
      </c>
      <c r="K66" s="37">
        <f t="shared" si="13"/>
        <v>0</v>
      </c>
      <c r="L66" s="98">
        <f t="shared" si="14"/>
        <v>1.1926631579219343E-2</v>
      </c>
    </row>
    <row r="67" spans="2:12" x14ac:dyDescent="0.25">
      <c r="B67" s="22"/>
      <c r="C67" s="60"/>
      <c r="D67" s="4" t="s">
        <v>50</v>
      </c>
      <c r="E67" s="37">
        <v>18637</v>
      </c>
      <c r="F67" s="37">
        <v>19434</v>
      </c>
      <c r="G67" s="37">
        <v>20210</v>
      </c>
      <c r="H67" s="37">
        <v>20111</v>
      </c>
      <c r="I67" s="37">
        <v>20985</v>
      </c>
      <c r="J67" s="97">
        <f t="shared" si="12"/>
        <v>4.3458803639799148E-2</v>
      </c>
      <c r="K67" s="37">
        <f t="shared" si="13"/>
        <v>874</v>
      </c>
      <c r="L67" s="98">
        <f t="shared" si="14"/>
        <v>5.4220182775112202E-2</v>
      </c>
    </row>
    <row r="68" spans="2:12" x14ac:dyDescent="0.25">
      <c r="B68" s="22"/>
      <c r="C68" s="60"/>
      <c r="D68" s="4" t="s">
        <v>51</v>
      </c>
      <c r="E68" s="37">
        <v>663</v>
      </c>
      <c r="F68" s="37">
        <v>638</v>
      </c>
      <c r="G68" s="37">
        <v>673</v>
      </c>
      <c r="H68" s="37">
        <v>673</v>
      </c>
      <c r="I68" s="37">
        <v>663</v>
      </c>
      <c r="J68" s="97">
        <f t="shared" si="12"/>
        <v>-1.4858841010401136E-2</v>
      </c>
      <c r="K68" s="37">
        <f t="shared" si="13"/>
        <v>-10</v>
      </c>
      <c r="L68" s="98">
        <f t="shared" si="14"/>
        <v>1.7130322220585842E-3</v>
      </c>
    </row>
    <row r="69" spans="2:12" x14ac:dyDescent="0.25">
      <c r="B69" s="22"/>
      <c r="C69" s="60"/>
      <c r="D69" s="4" t="s">
        <v>52</v>
      </c>
      <c r="E69" s="37">
        <v>4791</v>
      </c>
      <c r="F69" s="37">
        <v>4791</v>
      </c>
      <c r="G69" s="37">
        <v>4797</v>
      </c>
      <c r="H69" s="37">
        <v>4635</v>
      </c>
      <c r="I69" s="37">
        <v>4891</v>
      </c>
      <c r="J69" s="97">
        <f t="shared" si="12"/>
        <v>5.5231930960086384E-2</v>
      </c>
      <c r="K69" s="37">
        <f t="shared" si="13"/>
        <v>256</v>
      </c>
      <c r="L69" s="98">
        <f t="shared" si="14"/>
        <v>1.263716530631755E-2</v>
      </c>
    </row>
    <row r="70" spans="2:12" x14ac:dyDescent="0.25">
      <c r="B70" s="22"/>
      <c r="C70" s="60"/>
      <c r="D70" s="4" t="s">
        <v>53</v>
      </c>
      <c r="E70" s="37">
        <v>2624</v>
      </c>
      <c r="F70" s="37">
        <v>2651</v>
      </c>
      <c r="G70" s="37">
        <v>2630</v>
      </c>
      <c r="H70" s="37">
        <v>2532</v>
      </c>
      <c r="I70" s="37">
        <v>2699</v>
      </c>
      <c r="J70" s="97">
        <f t="shared" si="12"/>
        <v>6.5955766192733023E-2</v>
      </c>
      <c r="K70" s="37">
        <f t="shared" si="13"/>
        <v>167</v>
      </c>
      <c r="L70" s="98">
        <f t="shared" si="14"/>
        <v>6.973565561592939E-3</v>
      </c>
    </row>
    <row r="71" spans="2:12" x14ac:dyDescent="0.25">
      <c r="B71" s="22"/>
      <c r="C71" s="60"/>
      <c r="D71" s="4" t="s">
        <v>54</v>
      </c>
      <c r="E71" s="37">
        <v>6415</v>
      </c>
      <c r="F71" s="37">
        <v>6415</v>
      </c>
      <c r="G71" s="37">
        <v>6415</v>
      </c>
      <c r="H71" s="37">
        <v>6497</v>
      </c>
      <c r="I71" s="37">
        <v>6395</v>
      </c>
      <c r="J71" s="49">
        <f t="shared" si="12"/>
        <v>-1.5699553640141639E-2</v>
      </c>
      <c r="K71" s="37">
        <f t="shared" si="13"/>
        <v>-102</v>
      </c>
      <c r="L71" s="51">
        <f t="shared" si="14"/>
        <v>1.6523138853792828E-2</v>
      </c>
    </row>
    <row r="72" spans="2:12" x14ac:dyDescent="0.25">
      <c r="B72" s="61"/>
      <c r="C72" s="62"/>
      <c r="D72" s="41" t="s">
        <v>55</v>
      </c>
      <c r="E72" s="92">
        <v>3043</v>
      </c>
      <c r="F72" s="92">
        <v>3048</v>
      </c>
      <c r="G72" s="92">
        <v>3075</v>
      </c>
      <c r="H72" s="92">
        <v>3075</v>
      </c>
      <c r="I72" s="92">
        <v>3075</v>
      </c>
      <c r="J72" s="83">
        <f t="shared" si="12"/>
        <v>0</v>
      </c>
      <c r="K72" s="92">
        <f t="shared" si="13"/>
        <v>0</v>
      </c>
      <c r="L72" s="73">
        <f t="shared" si="14"/>
        <v>7.9450589484617584E-3</v>
      </c>
    </row>
    <row r="73" spans="2:12" ht="7.5" customHeight="1" x14ac:dyDescent="0.25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4"/>
    </row>
    <row r="74" spans="2:12" x14ac:dyDescent="0.25">
      <c r="B74" s="66" t="s">
        <v>57</v>
      </c>
      <c r="C74" s="66"/>
      <c r="D74" s="66"/>
      <c r="E74" s="66"/>
      <c r="F74" s="66"/>
      <c r="G74" s="66"/>
      <c r="H74" s="66"/>
      <c r="I74" s="66"/>
      <c r="J74" s="66"/>
      <c r="K74" s="66"/>
    </row>
    <row r="76" spans="2:12" x14ac:dyDescent="0.25">
      <c r="B76" s="74"/>
    </row>
    <row r="77" spans="2:12" ht="21.75" customHeight="1" thickBot="1" x14ac:dyDescent="0.3">
      <c r="B77" s="12" t="s">
        <v>58</v>
      </c>
      <c r="C77" s="12"/>
      <c r="D77" s="12"/>
      <c r="E77" s="12"/>
      <c r="F77" s="12"/>
      <c r="G77" s="12"/>
      <c r="H77" s="12"/>
      <c r="I77" s="12"/>
      <c r="J77" s="12"/>
      <c r="K77" s="12"/>
      <c r="L77" s="13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4" t="s">
        <v>234</v>
      </c>
      <c r="F79" s="14" t="s">
        <v>235</v>
      </c>
      <c r="G79" s="14" t="s">
        <v>236</v>
      </c>
      <c r="H79" s="14" t="s">
        <v>237</v>
      </c>
      <c r="I79" s="14" t="s">
        <v>238</v>
      </c>
      <c r="J79" s="15" t="str">
        <f>CONCATENATE("var. ",RIGHT(I79,2),"/",RIGHT(H79,2))</f>
        <v>var. 26/25</v>
      </c>
      <c r="K79" s="15" t="str">
        <f>CONCATENATE("dif. ",RIGHT(I79,2),"/",RIGHT(H79,2))</f>
        <v>dif. 26/25</v>
      </c>
      <c r="L79" s="15" t="str">
        <f>CONCATENATE("cuota ",I79)</f>
        <v>cuota acumulado a agosto 2026</v>
      </c>
    </row>
    <row r="80" spans="2:12" ht="15" customHeight="1" x14ac:dyDescent="0.25">
      <c r="B80" s="16" t="s">
        <v>44</v>
      </c>
      <c r="C80" s="17" t="s">
        <v>8</v>
      </c>
      <c r="D80" s="86" t="s">
        <v>45</v>
      </c>
      <c r="E80" s="87">
        <v>3101117</v>
      </c>
      <c r="F80" s="87">
        <v>3425441</v>
      </c>
      <c r="G80" s="87">
        <v>3663677</v>
      </c>
      <c r="H80" s="87">
        <v>3636256</v>
      </c>
      <c r="I80" s="87">
        <v>3644409</v>
      </c>
      <c r="J80" s="88">
        <f t="shared" ref="J80:J81" si="15">I80/H80-1</f>
        <v>2.2421413673845425E-3</v>
      </c>
      <c r="K80" s="87">
        <f t="shared" ref="K80:K81" si="16">I80-H80</f>
        <v>8153</v>
      </c>
      <c r="L80" s="88">
        <f t="shared" ref="L80:L81" si="17">I80/$I$80</f>
        <v>1</v>
      </c>
    </row>
    <row r="81" spans="2:13" ht="15" customHeight="1" x14ac:dyDescent="0.25">
      <c r="B81" s="22"/>
      <c r="C81" s="23"/>
      <c r="D81" s="18" t="s">
        <v>46</v>
      </c>
      <c r="E81" s="19">
        <v>1157727</v>
      </c>
      <c r="F81" s="19">
        <v>1247409</v>
      </c>
      <c r="G81" s="19">
        <v>1301142</v>
      </c>
      <c r="H81" s="19">
        <v>1237425</v>
      </c>
      <c r="I81" s="19">
        <v>1247710</v>
      </c>
      <c r="J81" s="21">
        <f t="shared" si="15"/>
        <v>8.3116148453441507E-3</v>
      </c>
      <c r="K81" s="19">
        <f t="shared" si="16"/>
        <v>10285</v>
      </c>
      <c r="L81" s="21">
        <f t="shared" si="17"/>
        <v>0.34236278090631428</v>
      </c>
      <c r="M81" s="103"/>
    </row>
    <row r="82" spans="2:13" x14ac:dyDescent="0.25">
      <c r="B82" s="22"/>
      <c r="C82" s="23"/>
      <c r="D82" s="24" t="s">
        <v>47</v>
      </c>
      <c r="E82" s="25">
        <v>810745</v>
      </c>
      <c r="F82" s="25">
        <v>867925</v>
      </c>
      <c r="G82" s="25">
        <v>922199</v>
      </c>
      <c r="H82" s="25">
        <v>945846</v>
      </c>
      <c r="I82" s="25">
        <v>978332</v>
      </c>
      <c r="J82" s="81">
        <f>I82/H82-1</f>
        <v>3.4345971754387028E-2</v>
      </c>
      <c r="K82" s="25">
        <f>I82-H82</f>
        <v>32486</v>
      </c>
      <c r="L82" s="81">
        <f>I82/$I$80</f>
        <v>0.26844736691189164</v>
      </c>
      <c r="M82" s="103"/>
    </row>
    <row r="83" spans="2:13" x14ac:dyDescent="0.25">
      <c r="B83" s="22"/>
      <c r="C83" s="23"/>
      <c r="D83" s="24" t="s">
        <v>48</v>
      </c>
      <c r="E83" s="25">
        <v>22508</v>
      </c>
      <c r="F83" s="25">
        <v>33371</v>
      </c>
      <c r="G83" s="25">
        <v>30214</v>
      </c>
      <c r="H83" s="25">
        <v>27983</v>
      </c>
      <c r="I83" s="25">
        <v>33914</v>
      </c>
      <c r="J83" s="81">
        <f t="shared" ref="J83:J136" si="18">I83/H83-1</f>
        <v>0.21195011256834517</v>
      </c>
      <c r="K83" s="25">
        <f t="shared" ref="K83:K112" si="19">I83-H83</f>
        <v>5931</v>
      </c>
      <c r="L83" s="81">
        <f t="shared" ref="L83:L90" si="20">I83/$I$80</f>
        <v>9.305761235909581E-3</v>
      </c>
      <c r="M83" s="103"/>
    </row>
    <row r="84" spans="2:13" x14ac:dyDescent="0.25">
      <c r="B84" s="22"/>
      <c r="C84" s="23"/>
      <c r="D84" s="24" t="s">
        <v>49</v>
      </c>
      <c r="E84" s="25">
        <v>106797</v>
      </c>
      <c r="F84" s="25">
        <v>115020</v>
      </c>
      <c r="G84" s="25">
        <v>158757</v>
      </c>
      <c r="H84" s="25">
        <v>128099</v>
      </c>
      <c r="I84" s="25">
        <v>129841</v>
      </c>
      <c r="J84" s="81">
        <f t="shared" si="18"/>
        <v>1.3598857133935383E-2</v>
      </c>
      <c r="K84" s="25">
        <f t="shared" si="19"/>
        <v>1742</v>
      </c>
      <c r="L84" s="81">
        <f t="shared" si="20"/>
        <v>3.5627450157213421E-2</v>
      </c>
      <c r="M84" s="103"/>
    </row>
    <row r="85" spans="2:13" x14ac:dyDescent="0.25">
      <c r="B85" s="22"/>
      <c r="C85" s="23"/>
      <c r="D85" s="24" t="s">
        <v>50</v>
      </c>
      <c r="E85" s="25">
        <v>461029</v>
      </c>
      <c r="F85" s="25">
        <v>528893</v>
      </c>
      <c r="G85" s="25">
        <v>615315</v>
      </c>
      <c r="H85" s="25">
        <v>632703</v>
      </c>
      <c r="I85" s="25">
        <v>609447</v>
      </c>
      <c r="J85" s="81">
        <f t="shared" si="18"/>
        <v>-3.6756582472344812E-2</v>
      </c>
      <c r="K85" s="25">
        <f t="shared" si="19"/>
        <v>-23256</v>
      </c>
      <c r="L85" s="81">
        <f t="shared" si="20"/>
        <v>0.16722793736926891</v>
      </c>
      <c r="M85" s="103"/>
    </row>
    <row r="86" spans="2:13" x14ac:dyDescent="0.25">
      <c r="B86" s="22"/>
      <c r="C86" s="23"/>
      <c r="D86" s="24" t="s">
        <v>51</v>
      </c>
      <c r="E86" s="25">
        <v>32878</v>
      </c>
      <c r="F86" s="25">
        <v>39668</v>
      </c>
      <c r="G86" s="25">
        <v>36690</v>
      </c>
      <c r="H86" s="25">
        <v>36026</v>
      </c>
      <c r="I86" s="25">
        <v>34664</v>
      </c>
      <c r="J86" s="81">
        <f t="shared" si="18"/>
        <v>-3.7806028979070705E-2</v>
      </c>
      <c r="K86" s="25">
        <f t="shared" si="19"/>
        <v>-1362</v>
      </c>
      <c r="L86" s="81">
        <f t="shared" si="20"/>
        <v>9.5115559203152004E-3</v>
      </c>
      <c r="M86" s="103"/>
    </row>
    <row r="87" spans="2:13" x14ac:dyDescent="0.25">
      <c r="B87" s="22"/>
      <c r="C87" s="23"/>
      <c r="D87" s="24" t="s">
        <v>52</v>
      </c>
      <c r="E87" s="25">
        <v>128669</v>
      </c>
      <c r="F87" s="25">
        <v>168871</v>
      </c>
      <c r="G87" s="25">
        <v>160886</v>
      </c>
      <c r="H87" s="25">
        <v>173841</v>
      </c>
      <c r="I87" s="25">
        <v>154839</v>
      </c>
      <c r="J87" s="81">
        <f t="shared" si="18"/>
        <v>-0.1093067803337533</v>
      </c>
      <c r="K87" s="25">
        <f t="shared" si="19"/>
        <v>-19002</v>
      </c>
      <c r="L87" s="81">
        <f t="shared" si="20"/>
        <v>4.2486724184908994E-2</v>
      </c>
      <c r="M87" s="103"/>
    </row>
    <row r="88" spans="2:13" x14ac:dyDescent="0.25">
      <c r="B88" s="22"/>
      <c r="C88" s="23"/>
      <c r="D88" s="24" t="s">
        <v>53</v>
      </c>
      <c r="E88" s="25">
        <v>138024</v>
      </c>
      <c r="F88" s="25">
        <v>159314</v>
      </c>
      <c r="G88" s="25">
        <v>161779</v>
      </c>
      <c r="H88" s="25">
        <v>181603</v>
      </c>
      <c r="I88" s="25">
        <v>186529</v>
      </c>
      <c r="J88" s="81">
        <f t="shared" si="18"/>
        <v>2.7125102558878345E-2</v>
      </c>
      <c r="K88" s="25">
        <f t="shared" si="19"/>
        <v>4926</v>
      </c>
      <c r="L88" s="81">
        <f t="shared" si="20"/>
        <v>5.1182235583327775E-2</v>
      </c>
      <c r="M88" s="103"/>
    </row>
    <row r="89" spans="2:13" ht="18" customHeight="1" x14ac:dyDescent="0.25">
      <c r="B89" s="22"/>
      <c r="C89" s="23"/>
      <c r="D89" s="24" t="s">
        <v>54</v>
      </c>
      <c r="E89" s="25">
        <v>170296</v>
      </c>
      <c r="F89" s="25">
        <v>185307</v>
      </c>
      <c r="G89" s="25">
        <v>193174</v>
      </c>
      <c r="H89" s="25">
        <v>189476</v>
      </c>
      <c r="I89" s="25">
        <v>197066</v>
      </c>
      <c r="J89" s="27">
        <f t="shared" si="18"/>
        <v>4.0057843737465459E-2</v>
      </c>
      <c r="K89" s="25">
        <f t="shared" si="19"/>
        <v>7590</v>
      </c>
      <c r="L89" s="27">
        <f t="shared" si="20"/>
        <v>5.4073513702770463E-2</v>
      </c>
      <c r="M89" s="103"/>
    </row>
    <row r="90" spans="2:13" x14ac:dyDescent="0.25">
      <c r="B90" s="22"/>
      <c r="C90" s="28"/>
      <c r="D90" s="29" t="s">
        <v>55</v>
      </c>
      <c r="E90" s="90">
        <v>72444</v>
      </c>
      <c r="F90" s="90">
        <v>79663</v>
      </c>
      <c r="G90" s="90">
        <v>83521</v>
      </c>
      <c r="H90" s="90">
        <v>83254</v>
      </c>
      <c r="I90" s="90">
        <v>72067</v>
      </c>
      <c r="J90" s="58">
        <f t="shared" si="18"/>
        <v>-0.13437192206981041</v>
      </c>
      <c r="K90" s="90">
        <f t="shared" si="19"/>
        <v>-11187</v>
      </c>
      <c r="L90" s="58">
        <f t="shared" si="20"/>
        <v>1.9774674028079725E-2</v>
      </c>
      <c r="M90" s="103"/>
    </row>
    <row r="91" spans="2:13" x14ac:dyDescent="0.25">
      <c r="B91" s="22"/>
      <c r="C91" s="32" t="s">
        <v>18</v>
      </c>
      <c r="D91" s="86" t="s">
        <v>45</v>
      </c>
      <c r="E91" s="87">
        <v>3651483</v>
      </c>
      <c r="F91" s="87">
        <v>4055345</v>
      </c>
      <c r="G91" s="87">
        <v>4331677</v>
      </c>
      <c r="H91" s="87">
        <v>4270265</v>
      </c>
      <c r="I91" s="87">
        <v>4284753</v>
      </c>
      <c r="J91" s="88">
        <f t="shared" si="18"/>
        <v>3.3927636809425454E-3</v>
      </c>
      <c r="K91" s="87">
        <f t="shared" si="19"/>
        <v>14488</v>
      </c>
      <c r="L91" s="88">
        <f t="shared" ref="L91:L92" si="21">I91/$I$91</f>
        <v>1</v>
      </c>
    </row>
    <row r="92" spans="2:13" x14ac:dyDescent="0.25">
      <c r="B92" s="22"/>
      <c r="C92" s="36"/>
      <c r="D92" s="33" t="s">
        <v>46</v>
      </c>
      <c r="E92" s="34">
        <v>1387341</v>
      </c>
      <c r="F92" s="34">
        <v>1503321</v>
      </c>
      <c r="G92" s="34">
        <v>1565971</v>
      </c>
      <c r="H92" s="34">
        <v>1480834</v>
      </c>
      <c r="I92" s="34">
        <v>1499353</v>
      </c>
      <c r="J92" s="104">
        <f t="shared" si="18"/>
        <v>1.2505790655806148E-2</v>
      </c>
      <c r="K92" s="34">
        <f t="shared" si="19"/>
        <v>18519</v>
      </c>
      <c r="L92" s="47">
        <f t="shared" si="21"/>
        <v>0.3499275220765351</v>
      </c>
    </row>
    <row r="93" spans="2:13" x14ac:dyDescent="0.25">
      <c r="B93" s="22"/>
      <c r="C93" s="36"/>
      <c r="D93" s="4" t="s">
        <v>47</v>
      </c>
      <c r="E93" s="37">
        <v>966907</v>
      </c>
      <c r="F93" s="37">
        <v>1049292</v>
      </c>
      <c r="G93" s="37">
        <v>1109924</v>
      </c>
      <c r="H93" s="37">
        <v>1130008</v>
      </c>
      <c r="I93" s="37">
        <v>1163936</v>
      </c>
      <c r="J93" s="105">
        <f t="shared" si="18"/>
        <v>3.0024566197761393E-2</v>
      </c>
      <c r="K93" s="37">
        <f t="shared" si="19"/>
        <v>33928</v>
      </c>
      <c r="L93" s="98">
        <f>I93/$I$91</f>
        <v>0.27164599686376323</v>
      </c>
    </row>
    <row r="94" spans="2:13" x14ac:dyDescent="0.25">
      <c r="B94" s="22"/>
      <c r="C94" s="36"/>
      <c r="D94" s="4" t="s">
        <v>48</v>
      </c>
      <c r="E94" s="37">
        <v>25130</v>
      </c>
      <c r="F94" s="37">
        <v>35922</v>
      </c>
      <c r="G94" s="37">
        <v>33127</v>
      </c>
      <c r="H94" s="37">
        <v>31282</v>
      </c>
      <c r="I94" s="37">
        <v>36778</v>
      </c>
      <c r="J94" s="105">
        <f t="shared" si="18"/>
        <v>0.17569209129851027</v>
      </c>
      <c r="K94" s="37">
        <f t="shared" si="19"/>
        <v>5496</v>
      </c>
      <c r="L94" s="98">
        <f t="shared" ref="L94:L101" si="22">I94/$I$91</f>
        <v>8.5834586030980077E-3</v>
      </c>
    </row>
    <row r="95" spans="2:13" x14ac:dyDescent="0.25">
      <c r="B95" s="22"/>
      <c r="C95" s="36"/>
      <c r="D95" s="4" t="s">
        <v>49</v>
      </c>
      <c r="E95" s="37">
        <v>125631</v>
      </c>
      <c r="F95" s="37">
        <v>133452</v>
      </c>
      <c r="G95" s="37">
        <v>184286</v>
      </c>
      <c r="H95" s="37">
        <v>148140</v>
      </c>
      <c r="I95" s="37">
        <v>150821</v>
      </c>
      <c r="J95" s="105">
        <f t="shared" si="18"/>
        <v>1.8097745375995622E-2</v>
      </c>
      <c r="K95" s="37">
        <f t="shared" si="19"/>
        <v>2681</v>
      </c>
      <c r="L95" s="98">
        <f t="shared" si="22"/>
        <v>3.5199461905972174E-2</v>
      </c>
    </row>
    <row r="96" spans="2:13" x14ac:dyDescent="0.25">
      <c r="B96" s="22"/>
      <c r="C96" s="36"/>
      <c r="D96" s="4" t="s">
        <v>50</v>
      </c>
      <c r="E96" s="37">
        <v>532479</v>
      </c>
      <c r="F96" s="37">
        <v>619132</v>
      </c>
      <c r="G96" s="37">
        <v>715692</v>
      </c>
      <c r="H96" s="37">
        <v>731835</v>
      </c>
      <c r="I96" s="37">
        <v>706043</v>
      </c>
      <c r="J96" s="105">
        <f t="shared" si="18"/>
        <v>-3.5242916777688982E-2</v>
      </c>
      <c r="K96" s="37">
        <f t="shared" si="19"/>
        <v>-25792</v>
      </c>
      <c r="L96" s="98">
        <f t="shared" si="22"/>
        <v>0.164780326893989</v>
      </c>
    </row>
    <row r="97" spans="2:12" x14ac:dyDescent="0.25">
      <c r="B97" s="22"/>
      <c r="C97" s="36"/>
      <c r="D97" s="4" t="s">
        <v>51</v>
      </c>
      <c r="E97" s="37">
        <v>34377</v>
      </c>
      <c r="F97" s="37">
        <v>41604</v>
      </c>
      <c r="G97" s="37">
        <v>38605</v>
      </c>
      <c r="H97" s="37">
        <v>37957</v>
      </c>
      <c r="I97" s="37">
        <v>36514</v>
      </c>
      <c r="J97" s="105">
        <f t="shared" si="18"/>
        <v>-3.8016703111415584E-2</v>
      </c>
      <c r="K97" s="37">
        <f t="shared" si="19"/>
        <v>-1443</v>
      </c>
      <c r="L97" s="98">
        <f t="shared" si="22"/>
        <v>8.5218447831181873E-3</v>
      </c>
    </row>
    <row r="98" spans="2:12" x14ac:dyDescent="0.25">
      <c r="B98" s="22"/>
      <c r="C98" s="36"/>
      <c r="D98" s="4" t="s">
        <v>52</v>
      </c>
      <c r="E98" s="37">
        <v>150691</v>
      </c>
      <c r="F98" s="37">
        <v>191150</v>
      </c>
      <c r="G98" s="37">
        <v>187665</v>
      </c>
      <c r="H98" s="37">
        <v>199356</v>
      </c>
      <c r="I98" s="37">
        <v>179363</v>
      </c>
      <c r="J98" s="105">
        <f t="shared" si="18"/>
        <v>-0.10028792712534362</v>
      </c>
      <c r="K98" s="37">
        <f t="shared" si="19"/>
        <v>-19993</v>
      </c>
      <c r="L98" s="98">
        <f t="shared" si="22"/>
        <v>4.1860756034245147E-2</v>
      </c>
    </row>
    <row r="99" spans="2:12" x14ac:dyDescent="0.25">
      <c r="B99" s="22"/>
      <c r="C99" s="36"/>
      <c r="D99" s="4" t="s">
        <v>53</v>
      </c>
      <c r="E99" s="37">
        <v>144568</v>
      </c>
      <c r="F99" s="37">
        <v>166302</v>
      </c>
      <c r="G99" s="37">
        <v>169049</v>
      </c>
      <c r="H99" s="37">
        <v>189188</v>
      </c>
      <c r="I99" s="37">
        <v>193967</v>
      </c>
      <c r="J99" s="105">
        <f t="shared" si="18"/>
        <v>2.5260587352263331E-2</v>
      </c>
      <c r="K99" s="37">
        <f t="shared" si="19"/>
        <v>4779</v>
      </c>
      <c r="L99" s="98">
        <f t="shared" si="22"/>
        <v>4.5269120530401635E-2</v>
      </c>
    </row>
    <row r="100" spans="2:12" x14ac:dyDescent="0.25">
      <c r="B100" s="22"/>
      <c r="C100" s="36"/>
      <c r="D100" s="4" t="s">
        <v>54</v>
      </c>
      <c r="E100" s="37">
        <v>201809</v>
      </c>
      <c r="F100" s="37">
        <v>220888</v>
      </c>
      <c r="G100" s="37">
        <v>231324</v>
      </c>
      <c r="H100" s="37">
        <v>226004</v>
      </c>
      <c r="I100" s="37">
        <v>235548</v>
      </c>
      <c r="J100" s="39">
        <f t="shared" si="18"/>
        <v>4.2229341073609206E-2</v>
      </c>
      <c r="K100" s="37">
        <f t="shared" si="19"/>
        <v>9544</v>
      </c>
      <c r="L100" s="51">
        <f t="shared" si="22"/>
        <v>5.4973530562905257E-2</v>
      </c>
    </row>
    <row r="101" spans="2:12" x14ac:dyDescent="0.25">
      <c r="B101" s="22"/>
      <c r="C101" s="40"/>
      <c r="D101" s="41" t="s">
        <v>55</v>
      </c>
      <c r="E101" s="92">
        <v>82550</v>
      </c>
      <c r="F101" s="92">
        <v>94282</v>
      </c>
      <c r="G101" s="92">
        <v>96034</v>
      </c>
      <c r="H101" s="92">
        <v>95661</v>
      </c>
      <c r="I101" s="92">
        <v>82430</v>
      </c>
      <c r="J101" s="93">
        <f t="shared" si="18"/>
        <v>-0.13831132854559325</v>
      </c>
      <c r="K101" s="92">
        <f t="shared" si="19"/>
        <v>-13231</v>
      </c>
      <c r="L101" s="73">
        <f t="shared" si="22"/>
        <v>1.9237981745972289E-2</v>
      </c>
    </row>
    <row r="102" spans="2:12" x14ac:dyDescent="0.25">
      <c r="B102" s="22"/>
      <c r="C102" s="17" t="s">
        <v>21</v>
      </c>
      <c r="D102" s="86" t="s">
        <v>45</v>
      </c>
      <c r="E102" s="87">
        <v>20444877</v>
      </c>
      <c r="F102" s="87">
        <v>22735753</v>
      </c>
      <c r="G102" s="87">
        <v>24171838</v>
      </c>
      <c r="H102" s="87">
        <v>23419512</v>
      </c>
      <c r="I102" s="87">
        <v>23027927</v>
      </c>
      <c r="J102" s="88">
        <f t="shared" si="18"/>
        <v>-1.6720459418624989E-2</v>
      </c>
      <c r="K102" s="87">
        <f t="shared" si="19"/>
        <v>-391585</v>
      </c>
      <c r="L102" s="88">
        <f t="shared" ref="L102:L103" si="23">I102/$I$102</f>
        <v>1</v>
      </c>
    </row>
    <row r="103" spans="2:12" x14ac:dyDescent="0.25">
      <c r="B103" s="22"/>
      <c r="C103" s="23"/>
      <c r="D103" s="18" t="s">
        <v>46</v>
      </c>
      <c r="E103" s="19">
        <v>8320045</v>
      </c>
      <c r="F103" s="19">
        <v>8977397</v>
      </c>
      <c r="G103" s="19">
        <v>9250110</v>
      </c>
      <c r="H103" s="19">
        <v>8746362</v>
      </c>
      <c r="I103" s="19">
        <v>8857773</v>
      </c>
      <c r="J103" s="21">
        <f t="shared" si="18"/>
        <v>1.2737981803177201E-2</v>
      </c>
      <c r="K103" s="19">
        <f t="shared" si="19"/>
        <v>111411</v>
      </c>
      <c r="L103" s="21">
        <f t="shared" si="23"/>
        <v>0.38465351223321143</v>
      </c>
    </row>
    <row r="104" spans="2:12" x14ac:dyDescent="0.25">
      <c r="B104" s="22"/>
      <c r="C104" s="23"/>
      <c r="D104" s="24" t="s">
        <v>47</v>
      </c>
      <c r="E104" s="25">
        <v>5738436</v>
      </c>
      <c r="F104" s="25">
        <v>6397489</v>
      </c>
      <c r="G104" s="25">
        <v>6682706</v>
      </c>
      <c r="H104" s="25">
        <v>6661737</v>
      </c>
      <c r="I104" s="25">
        <v>6615238</v>
      </c>
      <c r="J104" s="81">
        <f t="shared" si="18"/>
        <v>-6.9800113694070687E-3</v>
      </c>
      <c r="K104" s="25">
        <f t="shared" si="19"/>
        <v>-46499</v>
      </c>
      <c r="L104" s="81">
        <f>I104/$I$102</f>
        <v>0.28727023496296478</v>
      </c>
    </row>
    <row r="105" spans="2:12" x14ac:dyDescent="0.25">
      <c r="B105" s="22"/>
      <c r="C105" s="23"/>
      <c r="D105" s="24" t="s">
        <v>48</v>
      </c>
      <c r="E105" s="25">
        <v>105500</v>
      </c>
      <c r="F105" s="25">
        <v>110561</v>
      </c>
      <c r="G105" s="25">
        <v>122855</v>
      </c>
      <c r="H105" s="25">
        <v>127839</v>
      </c>
      <c r="I105" s="25">
        <v>119359</v>
      </c>
      <c r="J105" s="81">
        <f t="shared" si="18"/>
        <v>-6.6333435023740783E-2</v>
      </c>
      <c r="K105" s="25">
        <f t="shared" si="19"/>
        <v>-8480</v>
      </c>
      <c r="L105" s="81">
        <f t="shared" ref="L105:L112" si="24">I105/$I$102</f>
        <v>5.1832281733392672E-3</v>
      </c>
    </row>
    <row r="106" spans="2:12" x14ac:dyDescent="0.25">
      <c r="B106" s="22"/>
      <c r="C106" s="23"/>
      <c r="D106" s="24" t="s">
        <v>49</v>
      </c>
      <c r="E106" s="25">
        <v>654193</v>
      </c>
      <c r="F106" s="25">
        <v>676039</v>
      </c>
      <c r="G106" s="25">
        <v>957820</v>
      </c>
      <c r="H106" s="25">
        <v>753556</v>
      </c>
      <c r="I106" s="25">
        <v>759238</v>
      </c>
      <c r="J106" s="81">
        <f t="shared" si="18"/>
        <v>7.5402491652909465E-3</v>
      </c>
      <c r="K106" s="25">
        <f t="shared" si="19"/>
        <v>5682</v>
      </c>
      <c r="L106" s="81">
        <f t="shared" si="24"/>
        <v>3.2970314696585588E-2</v>
      </c>
    </row>
    <row r="107" spans="2:12" x14ac:dyDescent="0.25">
      <c r="B107" s="22"/>
      <c r="C107" s="23"/>
      <c r="D107" s="24" t="s">
        <v>50</v>
      </c>
      <c r="E107" s="25">
        <v>2786196</v>
      </c>
      <c r="F107" s="25">
        <v>3369257</v>
      </c>
      <c r="G107" s="25">
        <v>3830523</v>
      </c>
      <c r="H107" s="25">
        <v>3813638</v>
      </c>
      <c r="I107" s="25">
        <v>3592543</v>
      </c>
      <c r="J107" s="81">
        <f t="shared" si="18"/>
        <v>-5.7974826137142554E-2</v>
      </c>
      <c r="K107" s="25">
        <f t="shared" si="19"/>
        <v>-221095</v>
      </c>
      <c r="L107" s="81">
        <f t="shared" si="24"/>
        <v>0.15600809399821355</v>
      </c>
    </row>
    <row r="108" spans="2:12" x14ac:dyDescent="0.25">
      <c r="B108" s="22"/>
      <c r="C108" s="23"/>
      <c r="D108" s="24" t="s">
        <v>51</v>
      </c>
      <c r="E108" s="25">
        <v>90028</v>
      </c>
      <c r="F108" s="25">
        <v>101541</v>
      </c>
      <c r="G108" s="25">
        <v>100477</v>
      </c>
      <c r="H108" s="25">
        <v>100264</v>
      </c>
      <c r="I108" s="25">
        <v>88916</v>
      </c>
      <c r="J108" s="81">
        <f t="shared" si="18"/>
        <v>-0.11318120162770284</v>
      </c>
      <c r="K108" s="25">
        <f t="shared" si="19"/>
        <v>-11348</v>
      </c>
      <c r="L108" s="81">
        <f t="shared" si="24"/>
        <v>3.8612246773233215E-3</v>
      </c>
    </row>
    <row r="109" spans="2:12" x14ac:dyDescent="0.25">
      <c r="B109" s="22"/>
      <c r="C109" s="23"/>
      <c r="D109" s="24" t="s">
        <v>52</v>
      </c>
      <c r="E109" s="25">
        <v>853267</v>
      </c>
      <c r="F109" s="25">
        <v>938988</v>
      </c>
      <c r="G109" s="25">
        <v>995472</v>
      </c>
      <c r="H109" s="25">
        <v>982337</v>
      </c>
      <c r="I109" s="25">
        <v>852708</v>
      </c>
      <c r="J109" s="81">
        <f t="shared" si="18"/>
        <v>-0.13195980605433777</v>
      </c>
      <c r="K109" s="25">
        <f t="shared" si="19"/>
        <v>-129629</v>
      </c>
      <c r="L109" s="81">
        <f t="shared" si="24"/>
        <v>3.7029299250427535E-2</v>
      </c>
    </row>
    <row r="110" spans="2:12" x14ac:dyDescent="0.25">
      <c r="B110" s="22"/>
      <c r="C110" s="23"/>
      <c r="D110" s="24" t="s">
        <v>53</v>
      </c>
      <c r="E110" s="25">
        <v>342925</v>
      </c>
      <c r="F110" s="25">
        <v>379252</v>
      </c>
      <c r="G110" s="25">
        <v>388701</v>
      </c>
      <c r="H110" s="25">
        <v>400712</v>
      </c>
      <c r="I110" s="25">
        <v>410892</v>
      </c>
      <c r="J110" s="81">
        <f t="shared" si="18"/>
        <v>2.5404779492503415E-2</v>
      </c>
      <c r="K110" s="25">
        <f t="shared" si="19"/>
        <v>10180</v>
      </c>
      <c r="L110" s="81">
        <f t="shared" si="24"/>
        <v>1.7843204036559607E-2</v>
      </c>
    </row>
    <row r="111" spans="2:12" x14ac:dyDescent="0.25">
      <c r="B111" s="22"/>
      <c r="C111" s="23"/>
      <c r="D111" s="24" t="s">
        <v>54</v>
      </c>
      <c r="E111" s="25">
        <v>1153750</v>
      </c>
      <c r="F111" s="25">
        <v>1252798</v>
      </c>
      <c r="G111" s="25">
        <v>1344396</v>
      </c>
      <c r="H111" s="25">
        <v>1340515</v>
      </c>
      <c r="I111" s="25">
        <v>1344503</v>
      </c>
      <c r="J111" s="27">
        <f t="shared" si="18"/>
        <v>2.9749760353297017E-3</v>
      </c>
      <c r="K111" s="25">
        <f t="shared" si="19"/>
        <v>3988</v>
      </c>
      <c r="L111" s="27">
        <f t="shared" si="24"/>
        <v>5.8385759169724653E-2</v>
      </c>
    </row>
    <row r="112" spans="2:12" x14ac:dyDescent="0.25">
      <c r="B112" s="22"/>
      <c r="C112" s="28"/>
      <c r="D112" s="29" t="s">
        <v>55</v>
      </c>
      <c r="E112" s="90">
        <v>400537</v>
      </c>
      <c r="F112" s="90">
        <v>532431</v>
      </c>
      <c r="G112" s="90">
        <v>498778</v>
      </c>
      <c r="H112" s="90">
        <v>492552</v>
      </c>
      <c r="I112" s="90">
        <v>386757</v>
      </c>
      <c r="J112" s="58">
        <f t="shared" si="18"/>
        <v>-0.21478950445841249</v>
      </c>
      <c r="K112" s="90">
        <f t="shared" si="19"/>
        <v>-105795</v>
      </c>
      <c r="L112" s="58">
        <f t="shared" si="24"/>
        <v>1.6795128801650273E-2</v>
      </c>
    </row>
    <row r="113" spans="2:12" x14ac:dyDescent="0.25">
      <c r="B113" s="22"/>
      <c r="C113" s="32" t="s">
        <v>22</v>
      </c>
      <c r="D113" s="86" t="s">
        <v>45</v>
      </c>
      <c r="E113" s="95">
        <f t="shared" ref="E113:I114" si="25">E102/E80</f>
        <v>6.5927460976157946</v>
      </c>
      <c r="F113" s="95">
        <f t="shared" si="25"/>
        <v>6.6373214426989104</v>
      </c>
      <c r="G113" s="95">
        <f t="shared" si="25"/>
        <v>6.597698978376096</v>
      </c>
      <c r="H113" s="95">
        <f t="shared" si="25"/>
        <v>6.4405564404706377</v>
      </c>
      <c r="I113" s="95">
        <f t="shared" si="25"/>
        <v>6.3186999593075308</v>
      </c>
      <c r="J113" s="88">
        <f t="shared" si="18"/>
        <v>-1.8920179069838672E-2</v>
      </c>
      <c r="K113" s="95">
        <f t="shared" ref="K113:K114" si="26">(I113-H113)</f>
        <v>-0.12185648116310688</v>
      </c>
      <c r="L113" s="88"/>
    </row>
    <row r="114" spans="2:12" x14ac:dyDescent="0.25">
      <c r="B114" s="22"/>
      <c r="C114" s="36"/>
      <c r="D114" s="33" t="s">
        <v>46</v>
      </c>
      <c r="E114" s="46">
        <f t="shared" si="25"/>
        <v>7.1865344766080428</v>
      </c>
      <c r="F114" s="46">
        <f t="shared" si="25"/>
        <v>7.1968352000025657</v>
      </c>
      <c r="G114" s="46">
        <f t="shared" si="25"/>
        <v>7.1092240508722337</v>
      </c>
      <c r="H114" s="46">
        <f t="shared" si="25"/>
        <v>7.0681956482211046</v>
      </c>
      <c r="I114" s="46">
        <f t="shared" si="25"/>
        <v>7.09922417869537</v>
      </c>
      <c r="J114" s="104">
        <f t="shared" si="18"/>
        <v>4.3898799663355526E-3</v>
      </c>
      <c r="K114" s="46">
        <f t="shared" si="26"/>
        <v>3.1028530474265459E-2</v>
      </c>
      <c r="L114" s="47"/>
    </row>
    <row r="115" spans="2:12" x14ac:dyDescent="0.25">
      <c r="B115" s="22"/>
      <c r="C115" s="36"/>
      <c r="D115" s="4" t="s">
        <v>47</v>
      </c>
      <c r="E115" s="50">
        <f>E104/E82</f>
        <v>7.0779788959537218</v>
      </c>
      <c r="F115" s="50">
        <f>F104/F82</f>
        <v>7.3710159287956909</v>
      </c>
      <c r="G115" s="50">
        <f>G104/G82</f>
        <v>7.2464901827046004</v>
      </c>
      <c r="H115" s="50">
        <f>H104/H82</f>
        <v>7.0431518450149388</v>
      </c>
      <c r="I115" s="50">
        <f>I104/I82</f>
        <v>6.7617516344144937</v>
      </c>
      <c r="J115" s="105">
        <f t="shared" si="18"/>
        <v>-3.9953733327447227E-2</v>
      </c>
      <c r="K115" s="50">
        <f>(I115-H115)</f>
        <v>-0.28140021060044518</v>
      </c>
      <c r="L115" s="98"/>
    </row>
    <row r="116" spans="2:12" x14ac:dyDescent="0.25">
      <c r="B116" s="22"/>
      <c r="C116" s="36"/>
      <c r="D116" s="4" t="s">
        <v>48</v>
      </c>
      <c r="E116" s="50">
        <f t="shared" ref="E116:I123" si="27">E105/E83</f>
        <v>4.6872223209525501</v>
      </c>
      <c r="F116" s="50">
        <f t="shared" si="27"/>
        <v>3.3130862125797846</v>
      </c>
      <c r="G116" s="50">
        <f t="shared" si="27"/>
        <v>4.0661613821407299</v>
      </c>
      <c r="H116" s="50">
        <f t="shared" si="27"/>
        <v>4.5684522745952902</v>
      </c>
      <c r="I116" s="50">
        <f t="shared" si="27"/>
        <v>3.519460989561833</v>
      </c>
      <c r="J116" s="105">
        <f t="shared" si="18"/>
        <v>-0.22961633874710563</v>
      </c>
      <c r="K116" s="50">
        <f t="shared" ref="K116:K123" si="28">(I116-H116)</f>
        <v>-1.0489912850334573</v>
      </c>
      <c r="L116" s="98"/>
    </row>
    <row r="117" spans="2:12" x14ac:dyDescent="0.25">
      <c r="B117" s="22"/>
      <c r="C117" s="36"/>
      <c r="D117" s="4" t="s">
        <v>49</v>
      </c>
      <c r="E117" s="50">
        <f t="shared" si="27"/>
        <v>6.1255746884275775</v>
      </c>
      <c r="F117" s="50">
        <f t="shared" si="27"/>
        <v>5.8775778125543381</v>
      </c>
      <c r="G117" s="50">
        <f t="shared" si="27"/>
        <v>6.0332457781389168</v>
      </c>
      <c r="H117" s="50">
        <f t="shared" si="27"/>
        <v>5.8826064215957974</v>
      </c>
      <c r="I117" s="50">
        <f t="shared" si="27"/>
        <v>5.8474441817299621</v>
      </c>
      <c r="J117" s="105">
        <f t="shared" si="18"/>
        <v>-5.9773232043452973E-3</v>
      </c>
      <c r="K117" s="50">
        <f t="shared" si="28"/>
        <v>-3.5162239865835332E-2</v>
      </c>
      <c r="L117" s="98"/>
    </row>
    <row r="118" spans="2:12" x14ac:dyDescent="0.25">
      <c r="B118" s="22"/>
      <c r="C118" s="36"/>
      <c r="D118" s="4" t="s">
        <v>50</v>
      </c>
      <c r="E118" s="50">
        <f t="shared" si="27"/>
        <v>6.0434289383097379</v>
      </c>
      <c r="F118" s="50">
        <f t="shared" si="27"/>
        <v>6.3703943897915076</v>
      </c>
      <c r="G118" s="50">
        <f t="shared" si="27"/>
        <v>6.2253041125277297</v>
      </c>
      <c r="H118" s="50">
        <f t="shared" si="27"/>
        <v>6.0275326654054115</v>
      </c>
      <c r="I118" s="50">
        <f t="shared" si="27"/>
        <v>5.8947586910756797</v>
      </c>
      <c r="J118" s="105">
        <f t="shared" si="18"/>
        <v>-2.2027914521604908E-2</v>
      </c>
      <c r="K118" s="50">
        <f t="shared" si="28"/>
        <v>-0.13277397432973181</v>
      </c>
      <c r="L118" s="98"/>
    </row>
    <row r="119" spans="2:12" x14ac:dyDescent="0.25">
      <c r="B119" s="22"/>
      <c r="C119" s="36"/>
      <c r="D119" s="4" t="s">
        <v>51</v>
      </c>
      <c r="E119" s="50">
        <f t="shared" si="27"/>
        <v>2.738244418760265</v>
      </c>
      <c r="F119" s="50">
        <f t="shared" si="27"/>
        <v>2.5597711001310879</v>
      </c>
      <c r="G119" s="50">
        <f t="shared" si="27"/>
        <v>2.7385391114745161</v>
      </c>
      <c r="H119" s="50">
        <f t="shared" si="27"/>
        <v>2.7831010936545826</v>
      </c>
      <c r="I119" s="50">
        <f t="shared" si="27"/>
        <v>2.5650819293791831</v>
      </c>
      <c r="J119" s="105">
        <f t="shared" si="18"/>
        <v>-7.8336775035760975E-2</v>
      </c>
      <c r="K119" s="50">
        <f t="shared" si="28"/>
        <v>-0.21801916427539947</v>
      </c>
      <c r="L119" s="98"/>
    </row>
    <row r="120" spans="2:12" x14ac:dyDescent="0.25">
      <c r="B120" s="22"/>
      <c r="C120" s="36"/>
      <c r="D120" s="4" t="s">
        <v>52</v>
      </c>
      <c r="E120" s="50">
        <f t="shared" si="27"/>
        <v>6.6314885481351373</v>
      </c>
      <c r="F120" s="50">
        <f t="shared" si="27"/>
        <v>5.5603863303942065</v>
      </c>
      <c r="G120" s="50">
        <f t="shared" si="27"/>
        <v>6.1874370672401575</v>
      </c>
      <c r="H120" s="50">
        <f t="shared" si="27"/>
        <v>5.6507785850288483</v>
      </c>
      <c r="I120" s="50">
        <f t="shared" si="27"/>
        <v>5.5070621742584231</v>
      </c>
      <c r="J120" s="105">
        <f t="shared" si="18"/>
        <v>-2.5433028140792291E-2</v>
      </c>
      <c r="K120" s="50">
        <f t="shared" si="28"/>
        <v>-0.14371641077042518</v>
      </c>
      <c r="L120" s="98"/>
    </row>
    <row r="121" spans="2:12" x14ac:dyDescent="0.25">
      <c r="B121" s="22"/>
      <c r="C121" s="36"/>
      <c r="D121" s="4" t="s">
        <v>53</v>
      </c>
      <c r="E121" s="50">
        <f t="shared" si="27"/>
        <v>2.4845316756506115</v>
      </c>
      <c r="F121" s="50">
        <f t="shared" si="27"/>
        <v>2.3805315289302884</v>
      </c>
      <c r="G121" s="50">
        <f t="shared" si="27"/>
        <v>2.4026666007330988</v>
      </c>
      <c r="H121" s="50">
        <f t="shared" si="27"/>
        <v>2.2065274252077334</v>
      </c>
      <c r="I121" s="50">
        <f t="shared" si="27"/>
        <v>2.2028317312589465</v>
      </c>
      <c r="J121" s="105">
        <f t="shared" si="18"/>
        <v>-1.6748914636485202E-3</v>
      </c>
      <c r="K121" s="50">
        <f t="shared" si="28"/>
        <v>-3.6956939487868823E-3</v>
      </c>
      <c r="L121" s="98"/>
    </row>
    <row r="122" spans="2:12" x14ac:dyDescent="0.25">
      <c r="B122" s="22"/>
      <c r="C122" s="36"/>
      <c r="D122" s="4" t="s">
        <v>54</v>
      </c>
      <c r="E122" s="50">
        <f t="shared" si="27"/>
        <v>6.7749682905059423</v>
      </c>
      <c r="F122" s="50">
        <f t="shared" si="27"/>
        <v>6.7606620365123824</v>
      </c>
      <c r="G122" s="50">
        <f t="shared" si="27"/>
        <v>6.9595080083241019</v>
      </c>
      <c r="H122" s="50">
        <f t="shared" si="27"/>
        <v>7.0748538073423548</v>
      </c>
      <c r="I122" s="50">
        <f t="shared" si="27"/>
        <v>6.8226025798463459</v>
      </c>
      <c r="J122" s="39">
        <f t="shared" si="18"/>
        <v>-3.5654620486181621E-2</v>
      </c>
      <c r="K122" s="50">
        <f t="shared" si="28"/>
        <v>-0.25225122749600892</v>
      </c>
      <c r="L122" s="51"/>
    </row>
    <row r="123" spans="2:12" x14ac:dyDescent="0.25">
      <c r="B123" s="22"/>
      <c r="C123" s="40"/>
      <c r="D123" s="41" t="s">
        <v>55</v>
      </c>
      <c r="E123" s="101">
        <f t="shared" si="27"/>
        <v>5.5289188890729388</v>
      </c>
      <c r="F123" s="101">
        <f t="shared" si="27"/>
        <v>6.6835419203394295</v>
      </c>
      <c r="G123" s="101">
        <f t="shared" si="27"/>
        <v>5.9718873097783787</v>
      </c>
      <c r="H123" s="101">
        <f t="shared" si="27"/>
        <v>5.9162562759747281</v>
      </c>
      <c r="I123" s="101">
        <f t="shared" si="27"/>
        <v>5.3666310516602609</v>
      </c>
      <c r="J123" s="93">
        <f t="shared" si="18"/>
        <v>-9.2900847880176385E-2</v>
      </c>
      <c r="K123" s="101">
        <f t="shared" si="28"/>
        <v>-0.54962522431446725</v>
      </c>
      <c r="L123" s="73"/>
    </row>
    <row r="124" spans="2:12" x14ac:dyDescent="0.25">
      <c r="B124" s="22"/>
      <c r="C124" s="53" t="s">
        <v>36</v>
      </c>
      <c r="D124" s="86" t="s">
        <v>45</v>
      </c>
      <c r="E124" s="88">
        <v>0.68451435732721533</v>
      </c>
      <c r="F124" s="88">
        <v>0.74855472155460334</v>
      </c>
      <c r="G124" s="88">
        <v>0.77966052929860497</v>
      </c>
      <c r="H124" s="88">
        <v>0.76992093582256393</v>
      </c>
      <c r="I124" s="88">
        <v>0.73515683539199506</v>
      </c>
      <c r="J124" s="88">
        <f t="shared" si="18"/>
        <v>-4.5152818702647424E-2</v>
      </c>
      <c r="K124" s="95">
        <f t="shared" ref="K124:K125" si="29">(I124-H124)*100</f>
        <v>-3.4764100430568878</v>
      </c>
      <c r="L124" s="88"/>
    </row>
    <row r="125" spans="2:12" x14ac:dyDescent="0.25">
      <c r="B125" s="22"/>
      <c r="C125" s="55"/>
      <c r="D125" s="18" t="s">
        <v>46</v>
      </c>
      <c r="E125" s="21">
        <v>0.77783927328515179</v>
      </c>
      <c r="F125" s="21">
        <v>0.81014693720786091</v>
      </c>
      <c r="G125" s="21">
        <v>0.81806119679426414</v>
      </c>
      <c r="H125" s="21">
        <v>0.80628247443436274</v>
      </c>
      <c r="I125" s="21">
        <v>0.77392149729076853</v>
      </c>
      <c r="J125" s="21">
        <f t="shared" si="18"/>
        <v>-4.0136029455801636E-2</v>
      </c>
      <c r="K125" s="54">
        <f t="shared" si="29"/>
        <v>-3.2360977143594205</v>
      </c>
      <c r="L125" s="21"/>
    </row>
    <row r="126" spans="2:12" x14ac:dyDescent="0.25">
      <c r="B126" s="22"/>
      <c r="C126" s="55"/>
      <c r="D126" s="24" t="s">
        <v>47</v>
      </c>
      <c r="E126" s="81">
        <v>0.62439112074042935</v>
      </c>
      <c r="F126" s="81">
        <v>0.70477208914856226</v>
      </c>
      <c r="G126" s="81">
        <v>0.72701145330032357</v>
      </c>
      <c r="H126" s="81">
        <v>0.73457893964383092</v>
      </c>
      <c r="I126" s="81">
        <v>0.72536092946368202</v>
      </c>
      <c r="J126" s="81">
        <f t="shared" si="18"/>
        <v>-1.2548699237985739E-2</v>
      </c>
      <c r="K126" s="56">
        <f>(I126-H126)*100</f>
        <v>-0.92180101801488945</v>
      </c>
      <c r="L126" s="81"/>
    </row>
    <row r="127" spans="2:12" x14ac:dyDescent="0.25">
      <c r="B127" s="22"/>
      <c r="C127" s="55"/>
      <c r="D127" s="24" t="s">
        <v>48</v>
      </c>
      <c r="E127" s="81">
        <v>0.52069452258975191</v>
      </c>
      <c r="F127" s="81">
        <v>0.50950473969686216</v>
      </c>
      <c r="G127" s="81">
        <v>0.56340514908877459</v>
      </c>
      <c r="H127" s="81">
        <v>0.57465028049482159</v>
      </c>
      <c r="I127" s="81">
        <v>0.54275060818952781</v>
      </c>
      <c r="J127" s="81">
        <f t="shared" si="18"/>
        <v>-5.5511453466664085E-2</v>
      </c>
      <c r="K127" s="56">
        <f t="shared" ref="K127:K134" si="30">(I127-H127)*100</f>
        <v>-3.189967230529378</v>
      </c>
      <c r="L127" s="81"/>
    </row>
    <row r="128" spans="2:12" x14ac:dyDescent="0.25">
      <c r="B128" s="22"/>
      <c r="C128" s="55"/>
      <c r="D128" s="24" t="s">
        <v>49</v>
      </c>
      <c r="E128" s="81">
        <v>0.59012544133592404</v>
      </c>
      <c r="F128" s="81">
        <v>0.62981792231699996</v>
      </c>
      <c r="G128" s="81">
        <v>0.89839477895147568</v>
      </c>
      <c r="H128" s="81">
        <v>0.67180535050744949</v>
      </c>
      <c r="I128" s="81">
        <v>0.67741446196782973</v>
      </c>
      <c r="J128" s="81">
        <f t="shared" si="18"/>
        <v>8.3493104902236936E-3</v>
      </c>
      <c r="K128" s="56">
        <f t="shared" si="30"/>
        <v>0.56091114603802339</v>
      </c>
      <c r="L128" s="81"/>
    </row>
    <row r="129" spans="2:12" x14ac:dyDescent="0.25">
      <c r="B129" s="22"/>
      <c r="C129" s="55"/>
      <c r="D129" s="24" t="s">
        <v>50</v>
      </c>
      <c r="E129" s="81">
        <v>0.62367422589028498</v>
      </c>
      <c r="F129" s="81">
        <v>0.72606287151585369</v>
      </c>
      <c r="G129" s="81">
        <v>0.78269619391868839</v>
      </c>
      <c r="H129" s="81">
        <v>0.7852613012483628</v>
      </c>
      <c r="I129" s="81">
        <v>0.70683285221398851</v>
      </c>
      <c r="J129" s="81">
        <f t="shared" si="18"/>
        <v>-9.9875606896320135E-2</v>
      </c>
      <c r="K129" s="56">
        <f t="shared" si="30"/>
        <v>-7.8428449034374292</v>
      </c>
      <c r="L129" s="81"/>
    </row>
    <row r="130" spans="2:12" x14ac:dyDescent="0.25">
      <c r="B130" s="22"/>
      <c r="C130" s="55"/>
      <c r="D130" s="24" t="s">
        <v>51</v>
      </c>
      <c r="E130" s="81">
        <v>0.57092124371389252</v>
      </c>
      <c r="F130" s="81">
        <v>0.63330921700949272</v>
      </c>
      <c r="G130" s="81">
        <v>0.61187367549265581</v>
      </c>
      <c r="H130" s="81">
        <v>0.61308923253780445</v>
      </c>
      <c r="I130" s="81">
        <v>0.54455148423289623</v>
      </c>
      <c r="J130" s="81">
        <f t="shared" si="18"/>
        <v>-0.11179082043441702</v>
      </c>
      <c r="K130" s="56">
        <f t="shared" si="30"/>
        <v>-6.8537748304908224</v>
      </c>
      <c r="L130" s="81"/>
    </row>
    <row r="131" spans="2:12" x14ac:dyDescent="0.25">
      <c r="B131" s="22"/>
      <c r="C131" s="55"/>
      <c r="D131" s="24" t="s">
        <v>52</v>
      </c>
      <c r="E131" s="81">
        <v>0.80688636486140175</v>
      </c>
      <c r="F131" s="81">
        <v>0.80654313257110166</v>
      </c>
      <c r="G131" s="81">
        <v>0.85049057300156861</v>
      </c>
      <c r="H131" s="81">
        <v>0.84764384939895743</v>
      </c>
      <c r="I131" s="81">
        <v>0.74660301878003743</v>
      </c>
      <c r="J131" s="81">
        <f t="shared" si="18"/>
        <v>-0.11920198641276691</v>
      </c>
      <c r="K131" s="56">
        <f t="shared" si="30"/>
        <v>-10.104083061892</v>
      </c>
      <c r="L131" s="81"/>
    </row>
    <row r="132" spans="2:12" x14ac:dyDescent="0.25">
      <c r="B132" s="22"/>
      <c r="C132" s="55"/>
      <c r="D132" s="24" t="s">
        <v>53</v>
      </c>
      <c r="E132" s="81">
        <v>0.5415360563447007</v>
      </c>
      <c r="F132" s="81">
        <v>0.56091994823442415</v>
      </c>
      <c r="G132" s="81">
        <v>0.57827007389400742</v>
      </c>
      <c r="H132" s="81">
        <v>0.61999393485539578</v>
      </c>
      <c r="I132" s="81">
        <v>0.57552090628449126</v>
      </c>
      <c r="J132" s="81">
        <f t="shared" si="18"/>
        <v>-7.1731392955121653E-2</v>
      </c>
      <c r="K132" s="56">
        <f t="shared" si="30"/>
        <v>-4.4473028570904516</v>
      </c>
      <c r="L132" s="81"/>
    </row>
    <row r="133" spans="2:12" x14ac:dyDescent="0.25">
      <c r="B133" s="22"/>
      <c r="C133" s="55"/>
      <c r="D133" s="24" t="s">
        <v>54</v>
      </c>
      <c r="E133" s="81">
        <v>0.74043340784195188</v>
      </c>
      <c r="F133" s="81">
        <v>0.81499388168127884</v>
      </c>
      <c r="G133" s="81">
        <v>0.8588962856011142</v>
      </c>
      <c r="H133" s="81">
        <v>0.84908767642679017</v>
      </c>
      <c r="I133" s="81">
        <v>0.86021601002698045</v>
      </c>
      <c r="J133" s="81">
        <f t="shared" si="18"/>
        <v>1.3106224373696573E-2</v>
      </c>
      <c r="K133" s="56">
        <f t="shared" si="30"/>
        <v>1.1128333600190277</v>
      </c>
      <c r="L133" s="27"/>
    </row>
    <row r="134" spans="2:12" x14ac:dyDescent="0.25">
      <c r="B134" s="22"/>
      <c r="C134" s="57"/>
      <c r="D134" s="29" t="s">
        <v>55</v>
      </c>
      <c r="E134" s="81">
        <v>0.50336994210209485</v>
      </c>
      <c r="F134" s="81">
        <v>0.7141050333158081</v>
      </c>
      <c r="G134" s="81">
        <v>0.66210992465313356</v>
      </c>
      <c r="H134" s="81">
        <v>0.65383732120930538</v>
      </c>
      <c r="I134" s="81">
        <v>0.51364538856387743</v>
      </c>
      <c r="J134" s="81">
        <f t="shared" si="18"/>
        <v>-0.21441408756865676</v>
      </c>
      <c r="K134" s="56">
        <f t="shared" si="30"/>
        <v>-14.019193264542796</v>
      </c>
      <c r="L134" s="58"/>
    </row>
    <row r="135" spans="2:12" x14ac:dyDescent="0.25">
      <c r="B135" s="22"/>
      <c r="C135" s="59" t="s">
        <v>39</v>
      </c>
      <c r="D135" s="86" t="s">
        <v>45</v>
      </c>
      <c r="E135" s="87">
        <v>122887.25</v>
      </c>
      <c r="F135" s="87">
        <v>124996.5</v>
      </c>
      <c r="G135" s="87">
        <v>127061.75</v>
      </c>
      <c r="H135" s="87">
        <v>125187.125</v>
      </c>
      <c r="I135" s="87">
        <v>128908.875</v>
      </c>
      <c r="J135" s="88">
        <f t="shared" si="18"/>
        <v>2.9729494946065804E-2</v>
      </c>
      <c r="K135" s="87">
        <f t="shared" ref="K135:K136" si="31">I135-H135</f>
        <v>3721.75</v>
      </c>
      <c r="L135" s="88">
        <f>I135/$I$135</f>
        <v>1</v>
      </c>
    </row>
    <row r="136" spans="2:12" x14ac:dyDescent="0.25">
      <c r="B136" s="22"/>
      <c r="C136" s="36"/>
      <c r="D136" s="33" t="s">
        <v>46</v>
      </c>
      <c r="E136" s="34">
        <v>44014.25</v>
      </c>
      <c r="F136" s="34">
        <v>45607.125</v>
      </c>
      <c r="G136" s="34">
        <v>46341.625</v>
      </c>
      <c r="H136" s="34">
        <v>44639.75</v>
      </c>
      <c r="I136" s="34">
        <v>47094.375</v>
      </c>
      <c r="J136" s="45">
        <f t="shared" si="18"/>
        <v>5.498742712492799E-2</v>
      </c>
      <c r="K136" s="34">
        <f t="shared" si="31"/>
        <v>2454.625</v>
      </c>
      <c r="L136" s="47">
        <f t="shared" ref="L136:L145" si="32">I136/$I$135</f>
        <v>0.36533074235579205</v>
      </c>
    </row>
    <row r="137" spans="2:12" x14ac:dyDescent="0.25">
      <c r="B137" s="22"/>
      <c r="C137" s="36"/>
      <c r="D137" s="4" t="s">
        <v>47</v>
      </c>
      <c r="E137" s="37">
        <v>37798.75</v>
      </c>
      <c r="F137" s="37">
        <v>37351.875</v>
      </c>
      <c r="G137" s="37">
        <v>37672.75</v>
      </c>
      <c r="H137" s="37">
        <v>37327.25</v>
      </c>
      <c r="I137" s="37">
        <v>37537.5</v>
      </c>
      <c r="J137" s="97">
        <f>I137/H137-1</f>
        <v>5.6326142429459214E-3</v>
      </c>
      <c r="K137" s="37">
        <f>I137-H137</f>
        <v>210.25</v>
      </c>
      <c r="L137" s="98">
        <f t="shared" si="32"/>
        <v>0.29119407022984262</v>
      </c>
    </row>
    <row r="138" spans="2:12" x14ac:dyDescent="0.25">
      <c r="B138" s="22"/>
      <c r="C138" s="36"/>
      <c r="D138" s="4" t="s">
        <v>48</v>
      </c>
      <c r="E138" s="37">
        <v>833.5</v>
      </c>
      <c r="F138" s="37">
        <v>893.375</v>
      </c>
      <c r="G138" s="37">
        <v>893.375</v>
      </c>
      <c r="H138" s="37">
        <v>915.5</v>
      </c>
      <c r="I138" s="37">
        <v>905</v>
      </c>
      <c r="J138" s="97">
        <f t="shared" ref="J138:J145" si="33">I138/H138-1</f>
        <v>-1.1469142545057376E-2</v>
      </c>
      <c r="K138" s="37">
        <f t="shared" ref="K138:K145" si="34">I138-H138</f>
        <v>-10.5</v>
      </c>
      <c r="L138" s="98">
        <f t="shared" si="32"/>
        <v>7.0204630984484198E-3</v>
      </c>
    </row>
    <row r="139" spans="2:12" x14ac:dyDescent="0.25">
      <c r="B139" s="22"/>
      <c r="C139" s="36"/>
      <c r="D139" s="4" t="s">
        <v>49</v>
      </c>
      <c r="E139" s="37">
        <v>4562</v>
      </c>
      <c r="F139" s="37">
        <v>4419</v>
      </c>
      <c r="G139" s="37">
        <v>4370.5</v>
      </c>
      <c r="H139" s="37">
        <v>4616</v>
      </c>
      <c r="I139" s="37">
        <v>4612.25</v>
      </c>
      <c r="J139" s="97">
        <f t="shared" si="33"/>
        <v>-8.1239168110913695E-4</v>
      </c>
      <c r="K139" s="37">
        <f t="shared" si="34"/>
        <v>-3.75</v>
      </c>
      <c r="L139" s="98">
        <f t="shared" si="32"/>
        <v>3.5779150194274835E-2</v>
      </c>
    </row>
    <row r="140" spans="2:12" x14ac:dyDescent="0.25">
      <c r="B140" s="22"/>
      <c r="C140" s="36"/>
      <c r="D140" s="4" t="s">
        <v>50</v>
      </c>
      <c r="E140" s="37">
        <v>18385.5</v>
      </c>
      <c r="F140" s="37">
        <v>19097</v>
      </c>
      <c r="G140" s="37">
        <v>20055.75</v>
      </c>
      <c r="H140" s="37">
        <v>19988.25</v>
      </c>
      <c r="I140" s="37">
        <v>20918.625</v>
      </c>
      <c r="J140" s="97">
        <f t="shared" si="33"/>
        <v>4.6546095831300871E-2</v>
      </c>
      <c r="K140" s="37">
        <f t="shared" si="34"/>
        <v>930.375</v>
      </c>
      <c r="L140" s="98">
        <f t="shared" si="32"/>
        <v>0.16227451368263046</v>
      </c>
    </row>
    <row r="141" spans="2:12" x14ac:dyDescent="0.25">
      <c r="B141" s="22"/>
      <c r="C141" s="36"/>
      <c r="D141" s="4" t="s">
        <v>51</v>
      </c>
      <c r="E141" s="37">
        <v>648.75</v>
      </c>
      <c r="F141" s="37">
        <v>659.875</v>
      </c>
      <c r="G141" s="37">
        <v>673</v>
      </c>
      <c r="H141" s="37">
        <v>673</v>
      </c>
      <c r="I141" s="37">
        <v>672</v>
      </c>
      <c r="J141" s="97">
        <f t="shared" si="33"/>
        <v>-1.4858841010401136E-3</v>
      </c>
      <c r="K141" s="37">
        <f t="shared" si="34"/>
        <v>-1</v>
      </c>
      <c r="L141" s="98">
        <f t="shared" si="32"/>
        <v>5.2129847537650143E-3</v>
      </c>
    </row>
    <row r="142" spans="2:12" x14ac:dyDescent="0.25">
      <c r="B142" s="22"/>
      <c r="C142" s="36"/>
      <c r="D142" s="4" t="s">
        <v>52</v>
      </c>
      <c r="E142" s="37">
        <v>4349.75</v>
      </c>
      <c r="F142" s="37">
        <v>4791</v>
      </c>
      <c r="G142" s="37">
        <v>4797</v>
      </c>
      <c r="H142" s="37">
        <v>4770</v>
      </c>
      <c r="I142" s="37">
        <v>4698.75</v>
      </c>
      <c r="J142" s="97">
        <f t="shared" si="33"/>
        <v>-1.4937106918239018E-2</v>
      </c>
      <c r="K142" s="37">
        <f t="shared" si="34"/>
        <v>-71.25</v>
      </c>
      <c r="L142" s="98">
        <f t="shared" si="32"/>
        <v>3.6450166832966313E-2</v>
      </c>
    </row>
    <row r="143" spans="2:12" x14ac:dyDescent="0.25">
      <c r="B143" s="22"/>
      <c r="C143" s="36"/>
      <c r="D143" s="4" t="s">
        <v>53</v>
      </c>
      <c r="E143" s="37">
        <v>2605.125</v>
      </c>
      <c r="F143" s="37">
        <v>2783.125</v>
      </c>
      <c r="G143" s="37">
        <v>2755.125</v>
      </c>
      <c r="H143" s="37">
        <v>2660.125</v>
      </c>
      <c r="I143" s="37">
        <v>2939.125</v>
      </c>
      <c r="J143" s="97">
        <f t="shared" si="33"/>
        <v>0.10488228936610122</v>
      </c>
      <c r="K143" s="37">
        <f t="shared" si="34"/>
        <v>279</v>
      </c>
      <c r="L143" s="98">
        <f t="shared" si="32"/>
        <v>2.2800020557157141E-2</v>
      </c>
    </row>
    <row r="144" spans="2:12" x14ac:dyDescent="0.25">
      <c r="B144" s="22"/>
      <c r="C144" s="36"/>
      <c r="D144" s="4" t="s">
        <v>54</v>
      </c>
      <c r="E144" s="37">
        <v>6412.375</v>
      </c>
      <c r="F144" s="37">
        <v>6325.75</v>
      </c>
      <c r="G144" s="37">
        <v>6415</v>
      </c>
      <c r="H144" s="37">
        <v>6497</v>
      </c>
      <c r="I144" s="37">
        <v>6432.5</v>
      </c>
      <c r="J144" s="49">
        <f t="shared" si="33"/>
        <v>-9.9276589195013143E-3</v>
      </c>
      <c r="K144" s="37">
        <f t="shared" si="34"/>
        <v>-64.5</v>
      </c>
      <c r="L144" s="51">
        <f t="shared" si="32"/>
        <v>4.9899589923502165E-2</v>
      </c>
    </row>
    <row r="145" spans="2:12" x14ac:dyDescent="0.25">
      <c r="B145" s="61"/>
      <c r="C145" s="40"/>
      <c r="D145" s="41" t="s">
        <v>55</v>
      </c>
      <c r="E145" s="92">
        <v>3277.25</v>
      </c>
      <c r="F145" s="92">
        <v>3068.375</v>
      </c>
      <c r="G145" s="92">
        <v>3087.625</v>
      </c>
      <c r="H145" s="92">
        <v>3100.25</v>
      </c>
      <c r="I145" s="92">
        <v>3098.75</v>
      </c>
      <c r="J145" s="83">
        <f t="shared" si="33"/>
        <v>-4.8383194903633964E-4</v>
      </c>
      <c r="K145" s="92">
        <f t="shared" si="34"/>
        <v>-1.5</v>
      </c>
      <c r="L145" s="73">
        <f t="shared" si="32"/>
        <v>2.4038298371621039E-2</v>
      </c>
    </row>
    <row r="146" spans="2:12" ht="6" customHeight="1" x14ac:dyDescent="0.25"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4"/>
    </row>
    <row r="147" spans="2:12" x14ac:dyDescent="0.25">
      <c r="B147" s="66" t="s">
        <v>57</v>
      </c>
      <c r="C147" s="66"/>
      <c r="D147" s="66"/>
      <c r="E147" s="66"/>
      <c r="F147" s="66"/>
      <c r="G147" s="66"/>
      <c r="H147" s="66"/>
      <c r="I147" s="66"/>
      <c r="J147" s="66"/>
      <c r="K147" s="66"/>
    </row>
    <row r="148" spans="2:12" x14ac:dyDescent="0.25">
      <c r="B148" s="82"/>
    </row>
    <row r="150" spans="2:12" ht="21.75" thickBot="1" x14ac:dyDescent="0.3">
      <c r="B150" s="12" t="s">
        <v>58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3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5">
        <v>2021</v>
      </c>
      <c r="F152" s="15">
        <v>2022</v>
      </c>
      <c r="G152" s="15">
        <v>2023</v>
      </c>
      <c r="H152" s="15">
        <v>2024</v>
      </c>
      <c r="I152" s="15">
        <v>2025</v>
      </c>
      <c r="J152" s="15" t="str">
        <f>CONCATENATE("var. ",RIGHT(I152,2),"/",RIGHT(H152,2))</f>
        <v>var. 25/24</v>
      </c>
      <c r="K152" s="15" t="str">
        <f>CONCATENATE("dif. ",RIGHT(I152,2),"/",RIGHT(H152,2))</f>
        <v>dif. 25/24</v>
      </c>
      <c r="L152" s="15" t="str">
        <f>CONCATENATE("cuota ",I152)</f>
        <v>cuota 2025</v>
      </c>
    </row>
    <row r="153" spans="2:12" x14ac:dyDescent="0.25">
      <c r="B153" s="16" t="s">
        <v>44</v>
      </c>
      <c r="C153" s="17" t="s">
        <v>8</v>
      </c>
      <c r="D153" s="86" t="s">
        <v>45</v>
      </c>
      <c r="E153" s="87">
        <v>2335438</v>
      </c>
      <c r="F153" s="87">
        <v>4760117</v>
      </c>
      <c r="G153" s="87">
        <v>5189113</v>
      </c>
      <c r="H153" s="87">
        <v>5483293</v>
      </c>
      <c r="I153" s="87">
        <v>5451268</v>
      </c>
      <c r="J153" s="88">
        <f>I153/H153-1</f>
        <v>-5.8404684921998795E-3</v>
      </c>
      <c r="K153" s="87">
        <f>I153-H153</f>
        <v>-32025</v>
      </c>
      <c r="L153" s="88">
        <f>I153/$I$153</f>
        <v>1</v>
      </c>
    </row>
    <row r="154" spans="2:12" x14ac:dyDescent="0.25">
      <c r="B154" s="22"/>
      <c r="C154" s="23"/>
      <c r="D154" s="18" t="s">
        <v>46</v>
      </c>
      <c r="E154" s="19">
        <v>881045</v>
      </c>
      <c r="F154" s="19">
        <v>1757098</v>
      </c>
      <c r="G154" s="19">
        <v>1888751</v>
      </c>
      <c r="H154" s="19">
        <v>1938929</v>
      </c>
      <c r="I154" s="19">
        <v>1858237</v>
      </c>
      <c r="J154" s="21">
        <f t="shared" ref="J154" si="35">I154/H154-1</f>
        <v>-4.1616789475014349E-2</v>
      </c>
      <c r="K154" s="19">
        <f t="shared" ref="K154" si="36">I154-H154</f>
        <v>-80692</v>
      </c>
      <c r="L154" s="21">
        <f t="shared" ref="L154:L163" si="37">I154/$I$153</f>
        <v>0.34088160772869724</v>
      </c>
    </row>
    <row r="155" spans="2:12" x14ac:dyDescent="0.25">
      <c r="B155" s="22"/>
      <c r="C155" s="23"/>
      <c r="D155" s="24" t="s">
        <v>47</v>
      </c>
      <c r="E155" s="25">
        <v>492258</v>
      </c>
      <c r="F155" s="25">
        <v>1245331</v>
      </c>
      <c r="G155" s="25">
        <v>1320376</v>
      </c>
      <c r="H155" s="25">
        <v>1387795</v>
      </c>
      <c r="I155" s="25">
        <v>1421549</v>
      </c>
      <c r="J155" s="81">
        <f>I155/H155-1</f>
        <v>2.4322036035581585E-2</v>
      </c>
      <c r="K155" s="25">
        <f>I155-H155</f>
        <v>33754</v>
      </c>
      <c r="L155" s="81">
        <f t="shared" si="37"/>
        <v>0.26077400707505116</v>
      </c>
    </row>
    <row r="156" spans="2:12" x14ac:dyDescent="0.25">
      <c r="B156" s="22"/>
      <c r="C156" s="23"/>
      <c r="D156" s="24" t="s">
        <v>48</v>
      </c>
      <c r="E156" s="25">
        <v>20161</v>
      </c>
      <c r="F156" s="25">
        <v>37751</v>
      </c>
      <c r="G156" s="25">
        <v>51211</v>
      </c>
      <c r="H156" s="25">
        <v>45051</v>
      </c>
      <c r="I156" s="25">
        <v>44435</v>
      </c>
      <c r="J156" s="81">
        <f t="shared" ref="J156:J218" si="38">I156/H156-1</f>
        <v>-1.3673392377527738E-2</v>
      </c>
      <c r="K156" s="25">
        <f t="shared" ref="K156:K185" si="39">I156-H156</f>
        <v>-616</v>
      </c>
      <c r="L156" s="81">
        <f t="shared" si="37"/>
        <v>8.1513145198511619E-3</v>
      </c>
    </row>
    <row r="157" spans="2:12" x14ac:dyDescent="0.25">
      <c r="B157" s="22"/>
      <c r="C157" s="23"/>
      <c r="D157" s="24" t="s">
        <v>49</v>
      </c>
      <c r="E157" s="25">
        <v>70304</v>
      </c>
      <c r="F157" s="25">
        <v>161080</v>
      </c>
      <c r="G157" s="25">
        <v>173648</v>
      </c>
      <c r="H157" s="25">
        <v>231856</v>
      </c>
      <c r="I157" s="25">
        <v>188676</v>
      </c>
      <c r="J157" s="81">
        <f t="shared" si="38"/>
        <v>-0.1862362845904354</v>
      </c>
      <c r="K157" s="25">
        <f t="shared" si="39"/>
        <v>-43180</v>
      </c>
      <c r="L157" s="81">
        <f t="shared" si="37"/>
        <v>3.461139683464471E-2</v>
      </c>
    </row>
    <row r="158" spans="2:12" x14ac:dyDescent="0.25">
      <c r="B158" s="22"/>
      <c r="C158" s="23"/>
      <c r="D158" s="24" t="s">
        <v>50</v>
      </c>
      <c r="E158" s="25">
        <v>354204</v>
      </c>
      <c r="F158" s="25">
        <v>710789</v>
      </c>
      <c r="G158" s="25">
        <v>800263</v>
      </c>
      <c r="H158" s="25">
        <v>915958</v>
      </c>
      <c r="I158" s="25">
        <v>937396</v>
      </c>
      <c r="J158" s="81">
        <f t="shared" si="38"/>
        <v>2.3405003286176784E-2</v>
      </c>
      <c r="K158" s="25">
        <f t="shared" si="39"/>
        <v>21438</v>
      </c>
      <c r="L158" s="81">
        <f t="shared" si="37"/>
        <v>0.17195925791944186</v>
      </c>
    </row>
    <row r="159" spans="2:12" x14ac:dyDescent="0.25">
      <c r="B159" s="22"/>
      <c r="C159" s="23"/>
      <c r="D159" s="24" t="s">
        <v>51</v>
      </c>
      <c r="E159" s="25">
        <v>33444</v>
      </c>
      <c r="F159" s="25">
        <v>51485</v>
      </c>
      <c r="G159" s="25">
        <v>58157</v>
      </c>
      <c r="H159" s="25">
        <v>57388</v>
      </c>
      <c r="I159" s="25">
        <v>56585</v>
      </c>
      <c r="J159" s="81">
        <f t="shared" si="38"/>
        <v>-1.3992472293859359E-2</v>
      </c>
      <c r="K159" s="25">
        <f t="shared" si="39"/>
        <v>-803</v>
      </c>
      <c r="L159" s="81">
        <f t="shared" si="37"/>
        <v>1.0380153755052952E-2</v>
      </c>
    </row>
    <row r="160" spans="2:12" x14ac:dyDescent="0.25">
      <c r="B160" s="22"/>
      <c r="C160" s="23"/>
      <c r="D160" s="24" t="s">
        <v>52</v>
      </c>
      <c r="E160" s="25">
        <v>107459</v>
      </c>
      <c r="F160" s="25">
        <v>198873</v>
      </c>
      <c r="G160" s="25">
        <v>252588</v>
      </c>
      <c r="H160" s="25">
        <v>239146</v>
      </c>
      <c r="I160" s="25">
        <v>250668</v>
      </c>
      <c r="J160" s="81">
        <f t="shared" si="38"/>
        <v>4.8179773025682993E-2</v>
      </c>
      <c r="K160" s="25">
        <f t="shared" si="39"/>
        <v>11522</v>
      </c>
      <c r="L160" s="81">
        <f t="shared" si="37"/>
        <v>4.5983429910252074E-2</v>
      </c>
    </row>
    <row r="161" spans="2:12" x14ac:dyDescent="0.25">
      <c r="B161" s="22"/>
      <c r="C161" s="23"/>
      <c r="D161" s="24" t="s">
        <v>53</v>
      </c>
      <c r="E161" s="25">
        <v>164258</v>
      </c>
      <c r="F161" s="25">
        <v>229131</v>
      </c>
      <c r="G161" s="25">
        <v>240044</v>
      </c>
      <c r="H161" s="25">
        <v>250407</v>
      </c>
      <c r="I161" s="25">
        <v>282601</v>
      </c>
      <c r="J161" s="81">
        <f t="shared" si="38"/>
        <v>0.12856669342310711</v>
      </c>
      <c r="K161" s="25">
        <f t="shared" si="39"/>
        <v>32194</v>
      </c>
      <c r="L161" s="81">
        <f t="shared" si="37"/>
        <v>5.184133306232605E-2</v>
      </c>
    </row>
    <row r="162" spans="2:12" x14ac:dyDescent="0.25">
      <c r="B162" s="22"/>
      <c r="C162" s="23"/>
      <c r="D162" s="24" t="s">
        <v>54</v>
      </c>
      <c r="E162" s="25">
        <v>140346</v>
      </c>
      <c r="F162" s="25">
        <v>257142</v>
      </c>
      <c r="G162" s="25">
        <v>280769</v>
      </c>
      <c r="H162" s="25">
        <v>288350</v>
      </c>
      <c r="I162" s="25">
        <v>287664</v>
      </c>
      <c r="J162" s="27">
        <f t="shared" si="38"/>
        <v>-2.3790532339170722E-3</v>
      </c>
      <c r="K162" s="25">
        <f t="shared" si="39"/>
        <v>-686</v>
      </c>
      <c r="L162" s="27">
        <f t="shared" si="37"/>
        <v>5.277010779877269E-2</v>
      </c>
    </row>
    <row r="163" spans="2:12" x14ac:dyDescent="0.25">
      <c r="B163" s="22"/>
      <c r="C163" s="28"/>
      <c r="D163" s="29" t="s">
        <v>55</v>
      </c>
      <c r="E163" s="90">
        <v>4742835</v>
      </c>
      <c r="F163" s="90">
        <v>9631671</v>
      </c>
      <c r="G163" s="90">
        <v>10501532</v>
      </c>
      <c r="H163" s="90">
        <v>11094999</v>
      </c>
      <c r="I163" s="90">
        <v>11025993</v>
      </c>
      <c r="J163" s="58">
        <f t="shared" si="38"/>
        <v>-6.2195589201945456E-3</v>
      </c>
      <c r="K163" s="90">
        <f t="shared" si="39"/>
        <v>-69006</v>
      </c>
      <c r="L163" s="58">
        <f t="shared" si="37"/>
        <v>2.02264739139591</v>
      </c>
    </row>
    <row r="164" spans="2:12" x14ac:dyDescent="0.25">
      <c r="B164" s="22"/>
      <c r="C164" s="32" t="s">
        <v>18</v>
      </c>
      <c r="D164" s="86" t="s">
        <v>45</v>
      </c>
      <c r="E164" s="87">
        <v>2347681</v>
      </c>
      <c r="F164" s="87">
        <v>4835278</v>
      </c>
      <c r="G164" s="87">
        <v>5281667</v>
      </c>
      <c r="H164" s="87">
        <v>5579982</v>
      </c>
      <c r="I164" s="87">
        <v>5548336</v>
      </c>
      <c r="J164" s="88">
        <f>I164/H164-1</f>
        <v>-5.6713444595341E-3</v>
      </c>
      <c r="K164" s="87">
        <f>I164-H164</f>
        <v>-31646</v>
      </c>
      <c r="L164" s="88">
        <f t="shared" ref="L164:L174" si="40">I164/$I$164</f>
        <v>1</v>
      </c>
    </row>
    <row r="165" spans="2:12" x14ac:dyDescent="0.25">
      <c r="B165" s="22"/>
      <c r="C165" s="36"/>
      <c r="D165" s="33" t="s">
        <v>46</v>
      </c>
      <c r="E165" s="34">
        <v>886032</v>
      </c>
      <c r="F165" s="34">
        <v>1785420</v>
      </c>
      <c r="G165" s="34">
        <v>1925435</v>
      </c>
      <c r="H165" s="34">
        <v>1977808</v>
      </c>
      <c r="I165" s="34">
        <v>1894928</v>
      </c>
      <c r="J165" s="104">
        <f t="shared" ref="J165" si="41">I165/H165-1</f>
        <v>-4.1904977631802454E-2</v>
      </c>
      <c r="K165" s="34">
        <f t="shared" ref="K165" si="42">I165-H165</f>
        <v>-82880</v>
      </c>
      <c r="L165" s="47">
        <f t="shared" si="40"/>
        <v>0.34153086619123285</v>
      </c>
    </row>
    <row r="166" spans="2:12" x14ac:dyDescent="0.25">
      <c r="B166" s="22"/>
      <c r="C166" s="36"/>
      <c r="D166" s="4" t="s">
        <v>47</v>
      </c>
      <c r="E166" s="37">
        <v>494807</v>
      </c>
      <c r="F166" s="37">
        <v>1266939</v>
      </c>
      <c r="G166" s="37">
        <v>1346478</v>
      </c>
      <c r="H166" s="37">
        <v>1414199</v>
      </c>
      <c r="I166" s="37">
        <v>1450547</v>
      </c>
      <c r="J166" s="105">
        <f>I166/H166-1</f>
        <v>2.5702181941862579E-2</v>
      </c>
      <c r="K166" s="37">
        <f>I166-H166</f>
        <v>36348</v>
      </c>
      <c r="L166" s="98">
        <f t="shared" si="40"/>
        <v>0.26143820417508962</v>
      </c>
    </row>
    <row r="167" spans="2:12" x14ac:dyDescent="0.25">
      <c r="B167" s="22"/>
      <c r="C167" s="36"/>
      <c r="D167" s="4" t="s">
        <v>48</v>
      </c>
      <c r="E167" s="37">
        <v>20284</v>
      </c>
      <c r="F167" s="37">
        <v>38233</v>
      </c>
      <c r="G167" s="37">
        <v>51611</v>
      </c>
      <c r="H167" s="37">
        <v>45550</v>
      </c>
      <c r="I167" s="37">
        <v>45028</v>
      </c>
      <c r="J167" s="105">
        <f t="shared" ref="J167:J174" si="43">I167/H167-1</f>
        <v>-1.1459934138309591E-2</v>
      </c>
      <c r="K167" s="37">
        <f t="shared" ref="K167:K174" si="44">I167-H167</f>
        <v>-522</v>
      </c>
      <c r="L167" s="98">
        <f t="shared" si="40"/>
        <v>8.1155863667953781E-3</v>
      </c>
    </row>
    <row r="168" spans="2:12" x14ac:dyDescent="0.25">
      <c r="B168" s="22"/>
      <c r="C168" s="36"/>
      <c r="D168" s="4" t="s">
        <v>49</v>
      </c>
      <c r="E168" s="37">
        <v>71245</v>
      </c>
      <c r="F168" s="37">
        <v>164270</v>
      </c>
      <c r="G168" s="37">
        <v>177179</v>
      </c>
      <c r="H168" s="37">
        <v>234780</v>
      </c>
      <c r="I168" s="37">
        <v>191694</v>
      </c>
      <c r="J168" s="105">
        <f t="shared" si="43"/>
        <v>-0.18351648351648353</v>
      </c>
      <c r="K168" s="37">
        <f t="shared" si="44"/>
        <v>-43086</v>
      </c>
      <c r="L168" s="98">
        <f t="shared" si="40"/>
        <v>3.4549818179720908E-2</v>
      </c>
    </row>
    <row r="169" spans="2:12" x14ac:dyDescent="0.25">
      <c r="B169" s="22"/>
      <c r="C169" s="36"/>
      <c r="D169" s="4" t="s">
        <v>50</v>
      </c>
      <c r="E169" s="37">
        <v>355287</v>
      </c>
      <c r="F169" s="37">
        <v>721139</v>
      </c>
      <c r="G169" s="37">
        <v>813714</v>
      </c>
      <c r="H169" s="37">
        <v>930653</v>
      </c>
      <c r="I169" s="37">
        <v>952676</v>
      </c>
      <c r="J169" s="105">
        <f t="shared" si="43"/>
        <v>2.3664029450289226E-2</v>
      </c>
      <c r="K169" s="37">
        <f t="shared" si="44"/>
        <v>22023</v>
      </c>
      <c r="L169" s="98">
        <f t="shared" si="40"/>
        <v>0.17170481383968095</v>
      </c>
    </row>
    <row r="170" spans="2:12" x14ac:dyDescent="0.25">
      <c r="B170" s="22"/>
      <c r="C170" s="36"/>
      <c r="D170" s="4" t="s">
        <v>51</v>
      </c>
      <c r="E170" s="37">
        <v>33497</v>
      </c>
      <c r="F170" s="37">
        <v>51855</v>
      </c>
      <c r="G170" s="37">
        <v>58492</v>
      </c>
      <c r="H170" s="37">
        <v>57716</v>
      </c>
      <c r="I170" s="37">
        <v>56950</v>
      </c>
      <c r="J170" s="105">
        <f t="shared" si="43"/>
        <v>-1.3271883013375785E-2</v>
      </c>
      <c r="K170" s="37">
        <f t="shared" si="44"/>
        <v>-766</v>
      </c>
      <c r="L170" s="98">
        <f t="shared" si="40"/>
        <v>1.0264338713444896E-2</v>
      </c>
    </row>
    <row r="171" spans="2:12" x14ac:dyDescent="0.25">
      <c r="B171" s="22"/>
      <c r="C171" s="36"/>
      <c r="D171" s="4" t="s">
        <v>52</v>
      </c>
      <c r="E171" s="37">
        <v>108554</v>
      </c>
      <c r="F171" s="37">
        <v>202302</v>
      </c>
      <c r="G171" s="37">
        <v>255835</v>
      </c>
      <c r="H171" s="37">
        <v>243005</v>
      </c>
      <c r="I171" s="37">
        <v>254126</v>
      </c>
      <c r="J171" s="105">
        <f t="shared" si="43"/>
        <v>4.5764490442583572E-2</v>
      </c>
      <c r="K171" s="37">
        <f t="shared" si="44"/>
        <v>11121</v>
      </c>
      <c r="L171" s="98">
        <f t="shared" si="40"/>
        <v>4.5802200876082486E-2</v>
      </c>
    </row>
    <row r="172" spans="2:12" x14ac:dyDescent="0.25">
      <c r="B172" s="22"/>
      <c r="C172" s="36"/>
      <c r="D172" s="4" t="s">
        <v>53</v>
      </c>
      <c r="E172" s="37">
        <v>164413</v>
      </c>
      <c r="F172" s="37">
        <v>230406</v>
      </c>
      <c r="G172" s="37">
        <v>241537</v>
      </c>
      <c r="H172" s="37">
        <v>252084</v>
      </c>
      <c r="I172" s="37">
        <v>284121</v>
      </c>
      <c r="J172" s="105">
        <f t="shared" si="43"/>
        <v>0.12708858951777979</v>
      </c>
      <c r="K172" s="37">
        <f t="shared" si="44"/>
        <v>32037</v>
      </c>
      <c r="L172" s="98">
        <f t="shared" si="40"/>
        <v>5.1208326244120757E-2</v>
      </c>
    </row>
    <row r="173" spans="2:12" x14ac:dyDescent="0.25">
      <c r="B173" s="22"/>
      <c r="C173" s="36"/>
      <c r="D173" s="4" t="s">
        <v>54</v>
      </c>
      <c r="E173" s="37">
        <v>141329</v>
      </c>
      <c r="F173" s="37">
        <v>261669</v>
      </c>
      <c r="G173" s="37">
        <v>285810</v>
      </c>
      <c r="H173" s="37">
        <v>293795</v>
      </c>
      <c r="I173" s="37">
        <v>293036</v>
      </c>
      <c r="J173" s="39">
        <f t="shared" si="43"/>
        <v>-2.5834340271277956E-3</v>
      </c>
      <c r="K173" s="37">
        <f t="shared" si="44"/>
        <v>-759</v>
      </c>
      <c r="L173" s="51">
        <f t="shared" si="40"/>
        <v>5.281511429733167E-2</v>
      </c>
    </row>
    <row r="174" spans="2:12" x14ac:dyDescent="0.25">
      <c r="B174" s="22"/>
      <c r="C174" s="40"/>
      <c r="D174" s="41" t="s">
        <v>55</v>
      </c>
      <c r="E174" s="92">
        <v>4767595</v>
      </c>
      <c r="F174" s="92">
        <v>9783601</v>
      </c>
      <c r="G174" s="92">
        <v>10688910</v>
      </c>
      <c r="H174" s="92">
        <v>11290356</v>
      </c>
      <c r="I174" s="92">
        <v>11221902</v>
      </c>
      <c r="J174" s="93">
        <f t="shared" si="43"/>
        <v>-6.063050624798727E-3</v>
      </c>
      <c r="K174" s="92">
        <f t="shared" si="44"/>
        <v>-68454</v>
      </c>
      <c r="L174" s="73">
        <f t="shared" si="40"/>
        <v>2.0225707311165007</v>
      </c>
    </row>
    <row r="175" spans="2:12" x14ac:dyDescent="0.25">
      <c r="B175" s="22"/>
      <c r="C175" s="17" t="s">
        <v>21</v>
      </c>
      <c r="D175" s="86" t="s">
        <v>45</v>
      </c>
      <c r="E175" s="87">
        <v>13903380</v>
      </c>
      <c r="F175" s="87">
        <v>31413157</v>
      </c>
      <c r="G175" s="87">
        <v>34492002</v>
      </c>
      <c r="H175" s="87">
        <v>36085760</v>
      </c>
      <c r="I175" s="87">
        <v>34978337</v>
      </c>
      <c r="J175" s="88">
        <f t="shared" si="38"/>
        <v>-3.0688642833073265E-2</v>
      </c>
      <c r="K175" s="87">
        <f t="shared" si="39"/>
        <v>-1107423</v>
      </c>
      <c r="L175" s="88">
        <f>I175/$I$175</f>
        <v>1</v>
      </c>
    </row>
    <row r="176" spans="2:12" x14ac:dyDescent="0.25">
      <c r="B176" s="22"/>
      <c r="C176" s="23"/>
      <c r="D176" s="18" t="s">
        <v>46</v>
      </c>
      <c r="E176" s="19">
        <v>5763674</v>
      </c>
      <c r="F176" s="19">
        <v>12632443</v>
      </c>
      <c r="G176" s="19">
        <v>13593290</v>
      </c>
      <c r="H176" s="19">
        <v>13840017</v>
      </c>
      <c r="I176" s="19">
        <v>13113733</v>
      </c>
      <c r="J176" s="21">
        <f t="shared" si="38"/>
        <v>-5.2477103171188255E-2</v>
      </c>
      <c r="K176" s="19">
        <f t="shared" si="39"/>
        <v>-726284</v>
      </c>
      <c r="L176" s="21">
        <f t="shared" ref="L176:L185" si="45">I176/$I$175</f>
        <v>0.37491013366358727</v>
      </c>
    </row>
    <row r="177" spans="2:12" x14ac:dyDescent="0.25">
      <c r="B177" s="22"/>
      <c r="C177" s="23"/>
      <c r="D177" s="24" t="s">
        <v>47</v>
      </c>
      <c r="E177" s="25">
        <v>3367162</v>
      </c>
      <c r="F177" s="25">
        <v>8870774</v>
      </c>
      <c r="G177" s="25">
        <v>9740327</v>
      </c>
      <c r="H177" s="25">
        <v>10013119</v>
      </c>
      <c r="I177" s="25">
        <v>9994134</v>
      </c>
      <c r="J177" s="81">
        <f t="shared" si="38"/>
        <v>-1.8960126210424422E-3</v>
      </c>
      <c r="K177" s="25">
        <f t="shared" si="39"/>
        <v>-18985</v>
      </c>
      <c r="L177" s="81">
        <f t="shared" si="45"/>
        <v>0.28572353225369174</v>
      </c>
    </row>
    <row r="178" spans="2:12" x14ac:dyDescent="0.25">
      <c r="B178" s="22"/>
      <c r="C178" s="23"/>
      <c r="D178" s="24" t="s">
        <v>48</v>
      </c>
      <c r="E178" s="25">
        <v>98762</v>
      </c>
      <c r="F178" s="25">
        <v>168339</v>
      </c>
      <c r="G178" s="25">
        <v>182130</v>
      </c>
      <c r="H178" s="25">
        <v>192892</v>
      </c>
      <c r="I178" s="25">
        <v>197469</v>
      </c>
      <c r="J178" s="81">
        <f t="shared" si="38"/>
        <v>2.3728303921365379E-2</v>
      </c>
      <c r="K178" s="25">
        <f t="shared" si="39"/>
        <v>4577</v>
      </c>
      <c r="L178" s="81">
        <f t="shared" si="45"/>
        <v>5.6454656492102529E-3</v>
      </c>
    </row>
    <row r="179" spans="2:12" x14ac:dyDescent="0.25">
      <c r="B179" s="22"/>
      <c r="C179" s="23"/>
      <c r="D179" s="24" t="s">
        <v>49</v>
      </c>
      <c r="E179" s="25">
        <v>419370</v>
      </c>
      <c r="F179" s="25">
        <v>1014697</v>
      </c>
      <c r="G179" s="25">
        <v>988170</v>
      </c>
      <c r="H179" s="25">
        <v>1361415</v>
      </c>
      <c r="I179" s="25">
        <v>1103359</v>
      </c>
      <c r="J179" s="81">
        <f t="shared" si="38"/>
        <v>-0.1895498433615026</v>
      </c>
      <c r="K179" s="25">
        <f t="shared" si="39"/>
        <v>-258056</v>
      </c>
      <c r="L179" s="81">
        <f t="shared" si="45"/>
        <v>3.1544066831993754E-2</v>
      </c>
    </row>
    <row r="180" spans="2:12" x14ac:dyDescent="0.25">
      <c r="B180" s="22"/>
      <c r="C180" s="23"/>
      <c r="D180" s="24" t="s">
        <v>50</v>
      </c>
      <c r="E180" s="25">
        <v>1967362</v>
      </c>
      <c r="F180" s="25">
        <v>4353970</v>
      </c>
      <c r="G180" s="25">
        <v>5136286</v>
      </c>
      <c r="H180" s="25">
        <v>5762502</v>
      </c>
      <c r="I180" s="25">
        <v>5666416</v>
      </c>
      <c r="J180" s="81">
        <f t="shared" si="38"/>
        <v>-1.6674354299573313E-2</v>
      </c>
      <c r="K180" s="25">
        <f t="shared" si="39"/>
        <v>-96086</v>
      </c>
      <c r="L180" s="81">
        <f t="shared" si="45"/>
        <v>0.16199786742291378</v>
      </c>
    </row>
    <row r="181" spans="2:12" x14ac:dyDescent="0.25">
      <c r="B181" s="22"/>
      <c r="C181" s="23"/>
      <c r="D181" s="24" t="s">
        <v>51</v>
      </c>
      <c r="E181" s="25">
        <v>83402</v>
      </c>
      <c r="F181" s="25">
        <v>137757</v>
      </c>
      <c r="G181" s="25">
        <v>148334</v>
      </c>
      <c r="H181" s="25">
        <v>152300</v>
      </c>
      <c r="I181" s="25">
        <v>152519</v>
      </c>
      <c r="J181" s="81">
        <f t="shared" si="38"/>
        <v>1.4379514116875658E-3</v>
      </c>
      <c r="K181" s="25">
        <f t="shared" si="39"/>
        <v>219</v>
      </c>
      <c r="L181" s="81">
        <f t="shared" si="45"/>
        <v>4.3603845431530947E-3</v>
      </c>
    </row>
    <row r="182" spans="2:12" x14ac:dyDescent="0.25">
      <c r="B182" s="22"/>
      <c r="C182" s="23"/>
      <c r="D182" s="24" t="s">
        <v>52</v>
      </c>
      <c r="E182" s="25">
        <v>749212</v>
      </c>
      <c r="F182" s="25">
        <v>1316064</v>
      </c>
      <c r="G182" s="25">
        <v>1447168</v>
      </c>
      <c r="H182" s="25">
        <v>1453294</v>
      </c>
      <c r="I182" s="25">
        <v>1411233</v>
      </c>
      <c r="J182" s="81">
        <f t="shared" si="38"/>
        <v>-2.8941838334156755E-2</v>
      </c>
      <c r="K182" s="25">
        <f t="shared" si="39"/>
        <v>-42061</v>
      </c>
      <c r="L182" s="81">
        <f t="shared" si="45"/>
        <v>4.0345914672844513E-2</v>
      </c>
    </row>
    <row r="183" spans="2:12" x14ac:dyDescent="0.25">
      <c r="B183" s="22"/>
      <c r="C183" s="23"/>
      <c r="D183" s="24" t="s">
        <v>53</v>
      </c>
      <c r="E183" s="25">
        <v>359169</v>
      </c>
      <c r="F183" s="25">
        <v>543499</v>
      </c>
      <c r="G183" s="25">
        <v>577841</v>
      </c>
      <c r="H183" s="25">
        <v>583363</v>
      </c>
      <c r="I183" s="25">
        <v>615470</v>
      </c>
      <c r="J183" s="81">
        <f t="shared" si="38"/>
        <v>5.5037772364719739E-2</v>
      </c>
      <c r="K183" s="25">
        <f t="shared" si="39"/>
        <v>32107</v>
      </c>
      <c r="L183" s="81">
        <f t="shared" si="45"/>
        <v>1.7595747905339239E-2</v>
      </c>
    </row>
    <row r="184" spans="2:12" x14ac:dyDescent="0.25">
      <c r="B184" s="22"/>
      <c r="C184" s="23"/>
      <c r="D184" s="24" t="s">
        <v>54</v>
      </c>
      <c r="E184" s="25">
        <v>774989</v>
      </c>
      <c r="F184" s="25">
        <v>1753173</v>
      </c>
      <c r="G184" s="25">
        <v>1897228</v>
      </c>
      <c r="H184" s="25">
        <v>1991159</v>
      </c>
      <c r="I184" s="25">
        <v>2013195</v>
      </c>
      <c r="J184" s="27">
        <f t="shared" si="38"/>
        <v>1.1066921325720402E-2</v>
      </c>
      <c r="K184" s="25">
        <f t="shared" si="39"/>
        <v>22036</v>
      </c>
      <c r="L184" s="27">
        <f t="shared" si="45"/>
        <v>5.7555480696523678E-2</v>
      </c>
    </row>
    <row r="185" spans="2:12" x14ac:dyDescent="0.25">
      <c r="B185" s="22"/>
      <c r="C185" s="28"/>
      <c r="D185" s="29" t="s">
        <v>55</v>
      </c>
      <c r="E185" s="90">
        <v>28127038</v>
      </c>
      <c r="F185" s="90">
        <v>63448755</v>
      </c>
      <c r="G185" s="90">
        <v>69765232</v>
      </c>
      <c r="H185" s="90">
        <v>72907219</v>
      </c>
      <c r="I185" s="90">
        <v>70667483</v>
      </c>
      <c r="J185" s="58">
        <f t="shared" si="38"/>
        <v>-3.0720359804150554E-2</v>
      </c>
      <c r="K185" s="90">
        <f t="shared" si="39"/>
        <v>-2239736</v>
      </c>
      <c r="L185" s="58">
        <f t="shared" si="45"/>
        <v>2.0203214063607429</v>
      </c>
    </row>
    <row r="186" spans="2:12" x14ac:dyDescent="0.25">
      <c r="B186" s="22"/>
      <c r="C186" s="32" t="s">
        <v>22</v>
      </c>
      <c r="D186" s="86" t="s">
        <v>45</v>
      </c>
      <c r="E186" s="95">
        <f t="shared" ref="E186:I187" si="46">E175/E153</f>
        <v>5.9532216226677823</v>
      </c>
      <c r="F186" s="95">
        <f t="shared" si="46"/>
        <v>6.5992405228695006</v>
      </c>
      <c r="G186" s="95">
        <f t="shared" si="46"/>
        <v>6.6469938118518526</v>
      </c>
      <c r="H186" s="95">
        <f t="shared" si="46"/>
        <v>6.5810380732891716</v>
      </c>
      <c r="I186" s="95">
        <f t="shared" si="46"/>
        <v>6.4165506080420185</v>
      </c>
      <c r="J186" s="88">
        <f t="shared" si="38"/>
        <v>-2.4994151897520189E-2</v>
      </c>
      <c r="K186" s="95">
        <f t="shared" ref="K186:K187" si="47">(I186-H186)</f>
        <v>-0.16448746524715308</v>
      </c>
      <c r="L186" s="88"/>
    </row>
    <row r="187" spans="2:12" x14ac:dyDescent="0.25">
      <c r="B187" s="22"/>
      <c r="C187" s="36"/>
      <c r="D187" s="33" t="s">
        <v>46</v>
      </c>
      <c r="E187" s="46">
        <f t="shared" si="46"/>
        <v>6.5418610854156141</v>
      </c>
      <c r="F187" s="46">
        <f t="shared" si="46"/>
        <v>7.1893787369856437</v>
      </c>
      <c r="G187" s="46">
        <f t="shared" si="46"/>
        <v>7.1969730260897284</v>
      </c>
      <c r="H187" s="46">
        <f t="shared" si="46"/>
        <v>7.1379699823974985</v>
      </c>
      <c r="I187" s="46">
        <f t="shared" si="46"/>
        <v>7.0570831384801833</v>
      </c>
      <c r="J187" s="104">
        <f t="shared" si="38"/>
        <v>-1.1331911470177869E-2</v>
      </c>
      <c r="K187" s="46">
        <f t="shared" si="47"/>
        <v>-8.0886843917315154E-2</v>
      </c>
      <c r="L187" s="47"/>
    </row>
    <row r="188" spans="2:12" x14ac:dyDescent="0.25">
      <c r="B188" s="22"/>
      <c r="C188" s="36"/>
      <c r="D188" s="4" t="s">
        <v>47</v>
      </c>
      <c r="E188" s="50">
        <f>E177/E155</f>
        <v>6.8402382490482632</v>
      </c>
      <c r="F188" s="50">
        <f>F177/F155</f>
        <v>7.1232258732818821</v>
      </c>
      <c r="G188" s="50">
        <f>G177/G155</f>
        <v>7.3769342975031353</v>
      </c>
      <c r="H188" s="50">
        <f>H177/H155</f>
        <v>7.2151283150609418</v>
      </c>
      <c r="I188" s="50">
        <f>I177/I155</f>
        <v>7.0304533997772856</v>
      </c>
      <c r="J188" s="105">
        <f t="shared" si="38"/>
        <v>-2.5595513651249124E-2</v>
      </c>
      <c r="K188" s="50">
        <f>(I188-H188)</f>
        <v>-0.1846749152836562</v>
      </c>
      <c r="L188" s="98"/>
    </row>
    <row r="189" spans="2:12" x14ac:dyDescent="0.25">
      <c r="B189" s="22"/>
      <c r="C189" s="36"/>
      <c r="D189" s="4" t="s">
        <v>48</v>
      </c>
      <c r="E189" s="50">
        <f t="shared" ref="E189:I196" si="48">E178/E156</f>
        <v>4.8986657407866669</v>
      </c>
      <c r="F189" s="50">
        <f t="shared" si="48"/>
        <v>4.4591931339567168</v>
      </c>
      <c r="G189" s="50">
        <f t="shared" si="48"/>
        <v>3.556462478764328</v>
      </c>
      <c r="H189" s="50">
        <f t="shared" si="48"/>
        <v>4.2816363676721938</v>
      </c>
      <c r="I189" s="50">
        <f t="shared" si="48"/>
        <v>4.4439968493304827</v>
      </c>
      <c r="J189" s="105">
        <f t="shared" si="38"/>
        <v>3.7920193990355067E-2</v>
      </c>
      <c r="K189" s="50">
        <f t="shared" ref="K189:K196" si="49">(I189-H189)</f>
        <v>0.16236048165828887</v>
      </c>
      <c r="L189" s="98"/>
    </row>
    <row r="190" spans="2:12" x14ac:dyDescent="0.25">
      <c r="B190" s="22"/>
      <c r="C190" s="36"/>
      <c r="D190" s="4" t="s">
        <v>49</v>
      </c>
      <c r="E190" s="50">
        <f t="shared" si="48"/>
        <v>5.9650944469731453</v>
      </c>
      <c r="F190" s="50">
        <f t="shared" si="48"/>
        <v>6.2993357337968714</v>
      </c>
      <c r="G190" s="50">
        <f t="shared" si="48"/>
        <v>5.690650050677232</v>
      </c>
      <c r="H190" s="50">
        <f t="shared" si="48"/>
        <v>5.8718126768338967</v>
      </c>
      <c r="I190" s="50">
        <f t="shared" si="48"/>
        <v>5.8479032839364837</v>
      </c>
      <c r="J190" s="105">
        <f t="shared" si="38"/>
        <v>-4.0718929934094872E-3</v>
      </c>
      <c r="K190" s="50">
        <f t="shared" si="49"/>
        <v>-2.3909392897413007E-2</v>
      </c>
      <c r="L190" s="98"/>
    </row>
    <row r="191" spans="2:12" x14ac:dyDescent="0.25">
      <c r="B191" s="22"/>
      <c r="C191" s="36"/>
      <c r="D191" s="4" t="s">
        <v>50</v>
      </c>
      <c r="E191" s="50">
        <f t="shared" si="48"/>
        <v>5.5543189800228117</v>
      </c>
      <c r="F191" s="50">
        <f t="shared" si="48"/>
        <v>6.1255449929585293</v>
      </c>
      <c r="G191" s="50">
        <f t="shared" si="48"/>
        <v>6.4182475011340019</v>
      </c>
      <c r="H191" s="50">
        <f t="shared" si="48"/>
        <v>6.291229510523408</v>
      </c>
      <c r="I191" s="50">
        <f t="shared" si="48"/>
        <v>6.0448476417650596</v>
      </c>
      <c r="J191" s="105">
        <f t="shared" si="38"/>
        <v>-3.9162753217987456E-2</v>
      </c>
      <c r="K191" s="50">
        <f t="shared" si="49"/>
        <v>-0.24638186875834833</v>
      </c>
      <c r="L191" s="98"/>
    </row>
    <row r="192" spans="2:12" x14ac:dyDescent="0.25">
      <c r="B192" s="22"/>
      <c r="C192" s="36"/>
      <c r="D192" s="4" t="s">
        <v>51</v>
      </c>
      <c r="E192" s="50">
        <f t="shared" si="48"/>
        <v>2.4937806482478173</v>
      </c>
      <c r="F192" s="50">
        <f t="shared" si="48"/>
        <v>2.6756725259784404</v>
      </c>
      <c r="G192" s="50">
        <f t="shared" si="48"/>
        <v>2.5505786061867015</v>
      </c>
      <c r="H192" s="50">
        <f t="shared" si="48"/>
        <v>2.6538649194953647</v>
      </c>
      <c r="I192" s="50">
        <f t="shared" si="48"/>
        <v>2.6953963064416366</v>
      </c>
      <c r="J192" s="105">
        <f t="shared" si="38"/>
        <v>1.5649397466005688E-2</v>
      </c>
      <c r="K192" s="50">
        <f t="shared" si="49"/>
        <v>4.1531386946271898E-2</v>
      </c>
      <c r="L192" s="98"/>
    </row>
    <row r="193" spans="2:12" x14ac:dyDescent="0.25">
      <c r="B193" s="22"/>
      <c r="C193" s="36"/>
      <c r="D193" s="4" t="s">
        <v>52</v>
      </c>
      <c r="E193" s="50">
        <f t="shared" si="48"/>
        <v>6.9720730697289195</v>
      </c>
      <c r="F193" s="50">
        <f t="shared" si="48"/>
        <v>6.6176102336667117</v>
      </c>
      <c r="G193" s="50">
        <f t="shared" si="48"/>
        <v>5.729361648217651</v>
      </c>
      <c r="H193" s="50">
        <f t="shared" si="48"/>
        <v>6.0770157142498729</v>
      </c>
      <c r="I193" s="50">
        <f t="shared" si="48"/>
        <v>5.6298889367609748</v>
      </c>
      <c r="J193" s="105">
        <f t="shared" si="38"/>
        <v>-7.3576702531875871E-2</v>
      </c>
      <c r="K193" s="50">
        <f t="shared" si="49"/>
        <v>-0.44712677748889806</v>
      </c>
      <c r="L193" s="98"/>
    </row>
    <row r="194" spans="2:12" x14ac:dyDescent="0.25">
      <c r="B194" s="22"/>
      <c r="C194" s="36"/>
      <c r="D194" s="4" t="s">
        <v>53</v>
      </c>
      <c r="E194" s="50">
        <f t="shared" si="48"/>
        <v>2.1866149593931499</v>
      </c>
      <c r="F194" s="50">
        <f t="shared" si="48"/>
        <v>2.3720011696365835</v>
      </c>
      <c r="G194" s="50">
        <f t="shared" si="48"/>
        <v>2.4072295079235473</v>
      </c>
      <c r="H194" s="50">
        <f t="shared" si="48"/>
        <v>2.3296593146357729</v>
      </c>
      <c r="I194" s="50">
        <f t="shared" si="48"/>
        <v>2.1778762283219097</v>
      </c>
      <c r="J194" s="105">
        <f t="shared" si="38"/>
        <v>-6.5152481893084646E-2</v>
      </c>
      <c r="K194" s="50">
        <f t="shared" si="49"/>
        <v>-0.15178308631386317</v>
      </c>
      <c r="L194" s="98"/>
    </row>
    <row r="195" spans="2:12" x14ac:dyDescent="0.25">
      <c r="B195" s="22"/>
      <c r="C195" s="36"/>
      <c r="D195" s="4" t="s">
        <v>54</v>
      </c>
      <c r="E195" s="50">
        <f t="shared" si="48"/>
        <v>5.5219885141008653</v>
      </c>
      <c r="F195" s="50">
        <f t="shared" si="48"/>
        <v>6.8179177263924213</v>
      </c>
      <c r="G195" s="50">
        <f t="shared" si="48"/>
        <v>6.757255964867916</v>
      </c>
      <c r="H195" s="50">
        <f t="shared" si="48"/>
        <v>6.9053546037801281</v>
      </c>
      <c r="I195" s="50">
        <f t="shared" si="48"/>
        <v>6.9984252461204735</v>
      </c>
      <c r="J195" s="39">
        <f t="shared" si="38"/>
        <v>1.3478039533175723E-2</v>
      </c>
      <c r="K195" s="50">
        <f t="shared" si="49"/>
        <v>9.3070642340345344E-2</v>
      </c>
      <c r="L195" s="51"/>
    </row>
    <row r="196" spans="2:12" x14ac:dyDescent="0.25">
      <c r="B196" s="22"/>
      <c r="C196" s="40"/>
      <c r="D196" s="41" t="s">
        <v>55</v>
      </c>
      <c r="E196" s="101">
        <f t="shared" si="48"/>
        <v>5.9304272655489809</v>
      </c>
      <c r="F196" s="101">
        <f t="shared" si="48"/>
        <v>6.5875126963950494</v>
      </c>
      <c r="G196" s="101">
        <f t="shared" si="48"/>
        <v>6.643338514799555</v>
      </c>
      <c r="H196" s="101">
        <f t="shared" si="48"/>
        <v>6.5711785102459226</v>
      </c>
      <c r="I196" s="101">
        <f t="shared" si="48"/>
        <v>6.4091717634865173</v>
      </c>
      <c r="J196" s="93">
        <f t="shared" si="38"/>
        <v>-2.4654138752554178E-2</v>
      </c>
      <c r="K196" s="101">
        <f t="shared" si="49"/>
        <v>-0.1620067467594053</v>
      </c>
      <c r="L196" s="73"/>
    </row>
    <row r="197" spans="2:12" x14ac:dyDescent="0.25">
      <c r="B197" s="22"/>
      <c r="C197" s="53" t="s">
        <v>36</v>
      </c>
      <c r="D197" s="86" t="s">
        <v>45</v>
      </c>
      <c r="E197" s="88">
        <v>0.46071549284573426</v>
      </c>
      <c r="F197" s="88">
        <v>0.6956420710121819</v>
      </c>
      <c r="G197" s="88">
        <v>0.75278316087982655</v>
      </c>
      <c r="H197" s="88">
        <v>0.77385542737868784</v>
      </c>
      <c r="I197" s="88">
        <v>0.76271640953782749</v>
      </c>
      <c r="J197" s="88">
        <f t="shared" si="38"/>
        <v>-1.4394184555365896E-2</v>
      </c>
      <c r="K197" s="95">
        <f>(I197-H197)*100</f>
        <v>-1.1139017840860355</v>
      </c>
      <c r="L197" s="88"/>
    </row>
    <row r="198" spans="2:12" x14ac:dyDescent="0.25">
      <c r="B198" s="22"/>
      <c r="C198" s="55"/>
      <c r="D198" s="18" t="s">
        <v>46</v>
      </c>
      <c r="E198" s="21">
        <v>0.53007392392769836</v>
      </c>
      <c r="F198" s="21">
        <v>0.78235558932652216</v>
      </c>
      <c r="G198" s="21">
        <v>0.81137456860272439</v>
      </c>
      <c r="H198" s="21">
        <v>0.81303171930090867</v>
      </c>
      <c r="I198" s="21">
        <v>0.79492109395832511</v>
      </c>
      <c r="J198" s="21">
        <f t="shared" si="38"/>
        <v>-2.2275422855772664E-2</v>
      </c>
      <c r="K198" s="54">
        <f t="shared" ref="K198" si="50">(I198-H198)*100</f>
        <v>-1.8110625342583564</v>
      </c>
      <c r="L198" s="21"/>
    </row>
    <row r="199" spans="2:12" x14ac:dyDescent="0.25">
      <c r="B199" s="22"/>
      <c r="C199" s="55"/>
      <c r="D199" s="24" t="s">
        <v>47</v>
      </c>
      <c r="E199" s="81">
        <v>0.38237984856351559</v>
      </c>
      <c r="F199" s="81">
        <v>0.63554446972310374</v>
      </c>
      <c r="G199" s="81">
        <v>0.7120968992437916</v>
      </c>
      <c r="H199" s="81">
        <v>0.72338395178807657</v>
      </c>
      <c r="I199" s="81">
        <v>0.73569515745498237</v>
      </c>
      <c r="J199" s="81">
        <f t="shared" si="38"/>
        <v>1.7018909026768725E-2</v>
      </c>
      <c r="K199" s="56">
        <f>(I199-H199)*100</f>
        <v>1.23112056669058</v>
      </c>
      <c r="L199" s="81"/>
    </row>
    <row r="200" spans="2:12" x14ac:dyDescent="0.25">
      <c r="B200" s="22"/>
      <c r="C200" s="55"/>
      <c r="D200" s="24" t="s">
        <v>48</v>
      </c>
      <c r="E200" s="81">
        <v>0.40408330264719122</v>
      </c>
      <c r="F200" s="81">
        <v>0.53778304538949095</v>
      </c>
      <c r="G200" s="81">
        <v>0.55483289211938058</v>
      </c>
      <c r="H200" s="81">
        <v>0.58551125843092255</v>
      </c>
      <c r="I200" s="81">
        <v>0.59322446331044176</v>
      </c>
      <c r="J200" s="81">
        <f t="shared" si="38"/>
        <v>1.3173452719234424E-2</v>
      </c>
      <c r="K200" s="56">
        <f t="shared" ref="K200:K207" si="51">(I200-H200)*100</f>
        <v>0.77132048795192087</v>
      </c>
      <c r="L200" s="81"/>
    </row>
    <row r="201" spans="2:12" x14ac:dyDescent="0.25">
      <c r="B201" s="22"/>
      <c r="C201" s="55"/>
      <c r="D201" s="24" t="s">
        <v>49</v>
      </c>
      <c r="E201" s="81">
        <v>0.28621210694206145</v>
      </c>
      <c r="F201" s="81">
        <v>0.60938004840462912</v>
      </c>
      <c r="G201" s="81">
        <v>0.61609450810074784</v>
      </c>
      <c r="H201" s="81">
        <v>0.84038066713662607</v>
      </c>
      <c r="I201" s="81">
        <v>0.65487464685073948</v>
      </c>
      <c r="J201" s="81">
        <f t="shared" si="38"/>
        <v>-0.22074046624364774</v>
      </c>
      <c r="K201" s="56">
        <f t="shared" si="51"/>
        <v>-18.55060202858866</v>
      </c>
      <c r="L201" s="81"/>
    </row>
    <row r="202" spans="2:12" x14ac:dyDescent="0.25">
      <c r="B202" s="22"/>
      <c r="C202" s="55"/>
      <c r="D202" s="24" t="s">
        <v>50</v>
      </c>
      <c r="E202" s="81">
        <v>0.48615455783025679</v>
      </c>
      <c r="F202" s="81">
        <v>0.64956278782215049</v>
      </c>
      <c r="G202" s="81">
        <v>0.73256253105658276</v>
      </c>
      <c r="H202" s="81">
        <v>0.78559211607973245</v>
      </c>
      <c r="I202" s="81">
        <v>0.77515282700025978</v>
      </c>
      <c r="J202" s="81">
        <f t="shared" si="38"/>
        <v>-1.3288434119689052E-2</v>
      </c>
      <c r="K202" s="56">
        <f t="shared" si="51"/>
        <v>-1.0439289079472669</v>
      </c>
      <c r="L202" s="81"/>
    </row>
    <row r="203" spans="2:12" x14ac:dyDescent="0.25">
      <c r="B203" s="22"/>
      <c r="C203" s="55"/>
      <c r="D203" s="24" t="s">
        <v>51</v>
      </c>
      <c r="E203" s="81">
        <v>0.42945341263098274</v>
      </c>
      <c r="F203" s="81">
        <v>0.57741590694750078</v>
      </c>
      <c r="G203" s="81">
        <v>0.61259601883208059</v>
      </c>
      <c r="H203" s="81">
        <v>0.6183064169082243</v>
      </c>
      <c r="I203" s="81">
        <v>0.62089193755215866</v>
      </c>
      <c r="J203" s="81">
        <f t="shared" si="38"/>
        <v>4.1816170319934898E-3</v>
      </c>
      <c r="K203" s="56">
        <f t="shared" si="51"/>
        <v>0.25855206439343581</v>
      </c>
      <c r="L203" s="81"/>
    </row>
    <row r="204" spans="2:12" x14ac:dyDescent="0.25">
      <c r="B204" s="22"/>
      <c r="C204" s="55"/>
      <c r="D204" s="24" t="s">
        <v>52</v>
      </c>
      <c r="E204" s="81">
        <v>0.70336128458075009</v>
      </c>
      <c r="F204" s="81">
        <v>0.8015089072176752</v>
      </c>
      <c r="G204" s="81">
        <v>0.82779844332469787</v>
      </c>
      <c r="H204" s="81">
        <v>0.82775664662909765</v>
      </c>
      <c r="I204" s="81">
        <v>0.81840355885878524</v>
      </c>
      <c r="J204" s="81">
        <f t="shared" si="38"/>
        <v>-1.1299320649856837E-2</v>
      </c>
      <c r="K204" s="56">
        <f t="shared" si="51"/>
        <v>-0.93530877703124071</v>
      </c>
      <c r="L204" s="81"/>
    </row>
    <row r="205" spans="2:12" x14ac:dyDescent="0.25">
      <c r="B205" s="22"/>
      <c r="C205" s="55"/>
      <c r="D205" s="24" t="s">
        <v>53</v>
      </c>
      <c r="E205" s="81">
        <v>0.43287194104141685</v>
      </c>
      <c r="F205" s="81">
        <v>0.55540181632567553</v>
      </c>
      <c r="G205" s="81">
        <v>0.57078552018499329</v>
      </c>
      <c r="H205" s="81">
        <v>0.58707862058971227</v>
      </c>
      <c r="I205" s="81">
        <v>0.63035262548776616</v>
      </c>
      <c r="J205" s="81">
        <f t="shared" si="38"/>
        <v>7.3710749089424876E-2</v>
      </c>
      <c r="K205" s="56">
        <f t="shared" si="51"/>
        <v>4.3274004898053882</v>
      </c>
      <c r="L205" s="81"/>
    </row>
    <row r="206" spans="2:12" x14ac:dyDescent="0.25">
      <c r="B206" s="22"/>
      <c r="C206" s="55"/>
      <c r="D206" s="24" t="s">
        <v>54</v>
      </c>
      <c r="E206" s="81">
        <v>0.48201408869433904</v>
      </c>
      <c r="F206" s="81">
        <v>0.74895069673736636</v>
      </c>
      <c r="G206" s="81">
        <v>0.81783519993171871</v>
      </c>
      <c r="H206" s="81">
        <v>0.84626026183947245</v>
      </c>
      <c r="I206" s="81">
        <v>0.84894608892196821</v>
      </c>
      <c r="J206" s="81">
        <f t="shared" si="38"/>
        <v>3.173760134568715E-3</v>
      </c>
      <c r="K206" s="56">
        <f t="shared" si="51"/>
        <v>0.2685827082495762</v>
      </c>
      <c r="L206" s="27"/>
    </row>
    <row r="207" spans="2:12" x14ac:dyDescent="0.25">
      <c r="B207" s="22"/>
      <c r="C207" s="57"/>
      <c r="D207" s="29" t="s">
        <v>55</v>
      </c>
      <c r="E207" s="81">
        <v>26.908641616257476</v>
      </c>
      <c r="F207" s="81">
        <v>54.155969692546812</v>
      </c>
      <c r="G207" s="81">
        <v>62.212065167958194</v>
      </c>
      <c r="H207" s="81">
        <v>64.343032666079495</v>
      </c>
      <c r="I207" s="81">
        <v>62.365896191988249</v>
      </c>
      <c r="J207" s="81">
        <f t="shared" si="38"/>
        <v>-3.0728058535132718E-2</v>
      </c>
      <c r="K207" s="56">
        <f t="shared" si="51"/>
        <v>-197.7136474091246</v>
      </c>
      <c r="L207" s="58"/>
    </row>
    <row r="208" spans="2:12" x14ac:dyDescent="0.25">
      <c r="B208" s="22"/>
      <c r="C208" s="59" t="s">
        <v>59</v>
      </c>
      <c r="D208" s="86" t="s">
        <v>45</v>
      </c>
      <c r="E208" s="87">
        <v>82456</v>
      </c>
      <c r="F208" s="87">
        <v>123696</v>
      </c>
      <c r="G208" s="87">
        <v>125536</v>
      </c>
      <c r="H208" s="87">
        <v>135046</v>
      </c>
      <c r="I208" s="87">
        <v>125647</v>
      </c>
      <c r="J208" s="88">
        <f t="shared" si="38"/>
        <v>-6.9598507175332891E-2</v>
      </c>
      <c r="K208" s="87">
        <f t="shared" ref="K208:K209" si="52">I208-H208</f>
        <v>-9399</v>
      </c>
      <c r="L208" s="88">
        <f t="shared" ref="L208:L218" si="53">I208/$I$208</f>
        <v>1</v>
      </c>
    </row>
    <row r="209" spans="2:12" x14ac:dyDescent="0.25">
      <c r="B209" s="22"/>
      <c r="C209" s="36"/>
      <c r="D209" s="33" t="s">
        <v>46</v>
      </c>
      <c r="E209" s="34">
        <v>29697</v>
      </c>
      <c r="F209" s="34">
        <v>44233</v>
      </c>
      <c r="G209" s="34">
        <v>45902</v>
      </c>
      <c r="H209" s="34">
        <v>49468</v>
      </c>
      <c r="I209" s="34">
        <v>45191</v>
      </c>
      <c r="J209" s="45">
        <f t="shared" si="38"/>
        <v>-8.645993369450955E-2</v>
      </c>
      <c r="K209" s="34">
        <f t="shared" si="52"/>
        <v>-4277</v>
      </c>
      <c r="L209" s="47">
        <f t="shared" si="53"/>
        <v>0.3596663668850032</v>
      </c>
    </row>
    <row r="210" spans="2:12" x14ac:dyDescent="0.25">
      <c r="B210" s="22"/>
      <c r="C210" s="36"/>
      <c r="D210" s="4" t="s">
        <v>47</v>
      </c>
      <c r="E210" s="37">
        <v>24064</v>
      </c>
      <c r="F210" s="37">
        <v>38225</v>
      </c>
      <c r="G210" s="37">
        <v>37475</v>
      </c>
      <c r="H210" s="37">
        <v>39556</v>
      </c>
      <c r="I210" s="37">
        <v>37223</v>
      </c>
      <c r="J210" s="97">
        <f t="shared" si="38"/>
        <v>-5.897967438568108E-2</v>
      </c>
      <c r="K210" s="37">
        <f>I210-H210</f>
        <v>-2333</v>
      </c>
      <c r="L210" s="98">
        <f t="shared" si="53"/>
        <v>0.29625060685889837</v>
      </c>
    </row>
    <row r="211" spans="2:12" x14ac:dyDescent="0.25">
      <c r="B211" s="22"/>
      <c r="C211" s="36"/>
      <c r="D211" s="4" t="s">
        <v>48</v>
      </c>
      <c r="E211" s="37">
        <v>669</v>
      </c>
      <c r="F211" s="37">
        <v>857</v>
      </c>
      <c r="G211" s="37">
        <v>900</v>
      </c>
      <c r="H211" s="37">
        <v>975</v>
      </c>
      <c r="I211" s="37">
        <v>912</v>
      </c>
      <c r="J211" s="97">
        <f t="shared" si="38"/>
        <v>-6.461538461538463E-2</v>
      </c>
      <c r="K211" s="37">
        <f t="shared" ref="K211:K218" si="54">I211-H211</f>
        <v>-63</v>
      </c>
      <c r="L211" s="98">
        <f t="shared" si="53"/>
        <v>7.2584303644336913E-3</v>
      </c>
    </row>
    <row r="212" spans="2:12" x14ac:dyDescent="0.25">
      <c r="B212" s="22"/>
      <c r="C212" s="36"/>
      <c r="D212" s="4" t="s">
        <v>49</v>
      </c>
      <c r="E212" s="37">
        <v>4012</v>
      </c>
      <c r="F212" s="37">
        <v>4562</v>
      </c>
      <c r="G212" s="37">
        <v>4395</v>
      </c>
      <c r="H212" s="37">
        <v>4748</v>
      </c>
      <c r="I212" s="37">
        <v>4616</v>
      </c>
      <c r="J212" s="97">
        <f t="shared" si="38"/>
        <v>-2.780117944397642E-2</v>
      </c>
      <c r="K212" s="37">
        <f t="shared" si="54"/>
        <v>-132</v>
      </c>
      <c r="L212" s="98">
        <f t="shared" si="53"/>
        <v>3.6737844914721401E-2</v>
      </c>
    </row>
    <row r="213" spans="2:12" x14ac:dyDescent="0.25">
      <c r="B213" s="22"/>
      <c r="C213" s="36"/>
      <c r="D213" s="4" t="s">
        <v>50</v>
      </c>
      <c r="E213" s="37">
        <v>11050</v>
      </c>
      <c r="F213" s="37">
        <v>18364</v>
      </c>
      <c r="G213" s="37">
        <v>19209</v>
      </c>
      <c r="H213" s="37">
        <v>21355</v>
      </c>
      <c r="I213" s="37">
        <v>20029</v>
      </c>
      <c r="J213" s="97">
        <f t="shared" si="38"/>
        <v>-6.2093186607351858E-2</v>
      </c>
      <c r="K213" s="37">
        <f t="shared" si="54"/>
        <v>-1326</v>
      </c>
      <c r="L213" s="98">
        <f t="shared" si="53"/>
        <v>0.1594069098346956</v>
      </c>
    </row>
    <row r="214" spans="2:12" x14ac:dyDescent="0.25">
      <c r="B214" s="22"/>
      <c r="C214" s="36"/>
      <c r="D214" s="4" t="s">
        <v>51</v>
      </c>
      <c r="E214" s="37">
        <v>532</v>
      </c>
      <c r="F214" s="37">
        <v>654</v>
      </c>
      <c r="G214" s="37">
        <v>663</v>
      </c>
      <c r="H214" s="37">
        <v>729</v>
      </c>
      <c r="I214" s="37">
        <v>673</v>
      </c>
      <c r="J214" s="97">
        <f t="shared" si="38"/>
        <v>-7.6817558299039801E-2</v>
      </c>
      <c r="K214" s="37">
        <f t="shared" si="54"/>
        <v>-56</v>
      </c>
      <c r="L214" s="98">
        <f t="shared" si="53"/>
        <v>5.3562759158595112E-3</v>
      </c>
    </row>
    <row r="215" spans="2:12" x14ac:dyDescent="0.25">
      <c r="B215" s="22"/>
      <c r="C215" s="36"/>
      <c r="D215" s="4" t="s">
        <v>52</v>
      </c>
      <c r="E215" s="37">
        <v>2908</v>
      </c>
      <c r="F215" s="37">
        <v>4497</v>
      </c>
      <c r="G215" s="37">
        <v>4790</v>
      </c>
      <c r="H215" s="37">
        <v>5123</v>
      </c>
      <c r="I215" s="37">
        <v>4725</v>
      </c>
      <c r="J215" s="97">
        <f t="shared" si="38"/>
        <v>-7.7688854186999778E-2</v>
      </c>
      <c r="K215" s="37">
        <f t="shared" si="54"/>
        <v>-398</v>
      </c>
      <c r="L215" s="98">
        <f t="shared" si="53"/>
        <v>3.7605354684154817E-2</v>
      </c>
    </row>
    <row r="216" spans="2:12" x14ac:dyDescent="0.25">
      <c r="B216" s="22"/>
      <c r="C216" s="36"/>
      <c r="D216" s="4" t="s">
        <v>53</v>
      </c>
      <c r="E216" s="37">
        <v>2270</v>
      </c>
      <c r="F216" s="37">
        <v>2680</v>
      </c>
      <c r="G216" s="37">
        <v>2774</v>
      </c>
      <c r="H216" s="37">
        <v>2946</v>
      </c>
      <c r="I216" s="37">
        <v>2675</v>
      </c>
      <c r="J216" s="97">
        <f t="shared" si="38"/>
        <v>-9.19891378139851E-2</v>
      </c>
      <c r="K216" s="37">
        <f t="shared" si="54"/>
        <v>-271</v>
      </c>
      <c r="L216" s="98">
        <f t="shared" si="53"/>
        <v>2.128980397462733E-2</v>
      </c>
    </row>
    <row r="217" spans="2:12" x14ac:dyDescent="0.25">
      <c r="B217" s="22"/>
      <c r="C217" s="36"/>
      <c r="D217" s="4" t="s">
        <v>54</v>
      </c>
      <c r="E217" s="37">
        <v>4393</v>
      </c>
      <c r="F217" s="37">
        <v>6413</v>
      </c>
      <c r="G217" s="37">
        <v>6356</v>
      </c>
      <c r="H217" s="37">
        <v>6825</v>
      </c>
      <c r="I217" s="37">
        <v>6497</v>
      </c>
      <c r="J217" s="49">
        <f t="shared" si="38"/>
        <v>-4.8058608058608066E-2</v>
      </c>
      <c r="K217" s="37">
        <f t="shared" si="54"/>
        <v>-328</v>
      </c>
      <c r="L217" s="51">
        <f t="shared" si="53"/>
        <v>5.1708357541365893E-2</v>
      </c>
    </row>
    <row r="218" spans="2:12" x14ac:dyDescent="0.25">
      <c r="B218" s="61"/>
      <c r="C218" s="40"/>
      <c r="D218" s="41" t="s">
        <v>55</v>
      </c>
      <c r="E218" s="92">
        <v>2862</v>
      </c>
      <c r="F218" s="92">
        <v>3212</v>
      </c>
      <c r="G218" s="92">
        <v>3072</v>
      </c>
      <c r="H218" s="92">
        <v>3320</v>
      </c>
      <c r="I218" s="92">
        <v>3105</v>
      </c>
      <c r="J218" s="83">
        <f t="shared" si="38"/>
        <v>-6.4759036144578341E-2</v>
      </c>
      <c r="K218" s="92">
        <f t="shared" si="54"/>
        <v>-215</v>
      </c>
      <c r="L218" s="73">
        <f t="shared" si="53"/>
        <v>2.4712090221016021E-2</v>
      </c>
    </row>
    <row r="219" spans="2:12" x14ac:dyDescent="0.25"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4"/>
    </row>
    <row r="220" spans="2:12" x14ac:dyDescent="0.25">
      <c r="B220" s="66" t="s">
        <v>57</v>
      </c>
      <c r="C220" s="66"/>
      <c r="D220" s="66"/>
      <c r="E220" s="66"/>
      <c r="F220" s="66"/>
      <c r="G220" s="66"/>
      <c r="H220" s="66"/>
      <c r="I220" s="66"/>
      <c r="J220" s="66"/>
      <c r="K220" s="66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8097-29E8-4239-8A9D-3AC7E4C74329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82B9-315C-41BD-BADC-934F72ABB00A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106" t="str">
        <f>CONCATENATE("Plazas alojativas en funcionamiento Tenerife y municipios")</f>
        <v>Plazas alojativas en funcionamiento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2:23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  <c r="W4" s="108"/>
    </row>
    <row r="5" spans="2:23" ht="15.75" thickBot="1" x14ac:dyDescent="0.3">
      <c r="B5" s="109"/>
      <c r="C5" s="110" t="s">
        <v>60</v>
      </c>
      <c r="D5" s="110"/>
      <c r="E5" s="110"/>
      <c r="F5" s="110"/>
      <c r="G5" s="110"/>
      <c r="H5" s="110"/>
      <c r="I5" s="111"/>
      <c r="J5" s="111"/>
      <c r="K5" s="111"/>
      <c r="L5" s="111"/>
      <c r="M5" s="112"/>
      <c r="N5" s="113" t="s">
        <v>61</v>
      </c>
      <c r="O5" s="113"/>
      <c r="P5" s="113"/>
      <c r="Q5" s="113"/>
      <c r="R5" s="113"/>
      <c r="S5" s="111"/>
      <c r="T5" s="111"/>
      <c r="U5" s="111"/>
      <c r="V5" s="111"/>
      <c r="W5" s="112"/>
    </row>
    <row r="6" spans="2:23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CONCATENATE("var. ",RIGHT(H6,2),"/",RIGHT(D6,2))</f>
        <v>var. 25/21</v>
      </c>
      <c r="K6" s="115" t="str">
        <f>CONCATENATE("dif. ",RIGHT(H6,2),"/",RIGHT(G6,2))</f>
        <v>dif. 25/24</v>
      </c>
      <c r="L6" s="115" t="str">
        <f>CONCATENATE("dif. ",RIGHT(H6,2),"/",RIGHT(D6,2))</f>
        <v>dif. 25/21</v>
      </c>
      <c r="M6" s="15" t="str">
        <f>CONCATENATE("cuota/ total isla ",RIGHT(H6,2))</f>
        <v>cuota/ total isla 25</v>
      </c>
      <c r="N6" s="116" t="s">
        <v>228</v>
      </c>
      <c r="O6" s="116" t="s">
        <v>229</v>
      </c>
      <c r="P6" s="116" t="s">
        <v>230</v>
      </c>
      <c r="Q6" s="116" t="s">
        <v>231</v>
      </c>
      <c r="R6" s="116" t="s">
        <v>232</v>
      </c>
      <c r="S6" s="115" t="str">
        <f>CONCATENATE("var. ",RIGHT(R6,2),"/",RIGHT(Q6,2))</f>
        <v>var. 26/25</v>
      </c>
      <c r="T6" s="115" t="str">
        <f>CONCATENATE("var. ",RIGHT(R6,2),"/",RIGHT(N6,2))</f>
        <v>var. 26/22</v>
      </c>
      <c r="U6" s="115" t="str">
        <f>CONCATENATE("dif. ",RIGHT(R6,2),"/",RIGHT(Q6,2))</f>
        <v>dif. 26/25</v>
      </c>
      <c r="V6" s="115" t="str">
        <f>CONCATENATE("dif. ",RIGHT(R6,2),"/",RIGHT(N6,2))</f>
        <v>dif. 26/22</v>
      </c>
      <c r="W6" s="112" t="str">
        <f>CONCATENATE("cuota/ total isla ",RIGHT(R6,2))</f>
        <v>cuota/ total isla 26</v>
      </c>
    </row>
    <row r="7" spans="2:23" x14ac:dyDescent="0.25">
      <c r="B7" s="117" t="s">
        <v>45</v>
      </c>
      <c r="C7" s="118">
        <v>66601</v>
      </c>
      <c r="D7" s="118">
        <v>82456</v>
      </c>
      <c r="E7" s="118">
        <v>123696</v>
      </c>
      <c r="F7" s="118">
        <v>125536</v>
      </c>
      <c r="G7" s="118">
        <v>135046</v>
      </c>
      <c r="H7" s="118">
        <v>125647</v>
      </c>
      <c r="I7" s="119">
        <f t="shared" ref="I7:I52" si="0">IFERROR(H7/G7-1,"-")</f>
        <v>-6.9598507175332891E-2</v>
      </c>
      <c r="J7" s="119">
        <f t="shared" ref="J7:J52" si="1">IFERROR(H7/D7-1,"-")</f>
        <v>0.52380663626661494</v>
      </c>
      <c r="K7" s="118">
        <f t="shared" ref="K7:K52" si="2">IFERROR(H7-G7,"-")</f>
        <v>-9399</v>
      </c>
      <c r="L7" s="118">
        <f t="shared" ref="L7:L52" si="3">IFERROR(H7-D7,"-")</f>
        <v>43191</v>
      </c>
      <c r="M7" s="119">
        <f>H7/H7</f>
        <v>1</v>
      </c>
      <c r="N7" s="118">
        <v>374034</v>
      </c>
      <c r="O7" s="118">
        <v>372555</v>
      </c>
      <c r="P7" s="118">
        <v>382455</v>
      </c>
      <c r="Q7" s="118">
        <v>376029</v>
      </c>
      <c r="R7" s="118">
        <v>387033</v>
      </c>
      <c r="S7" s="119">
        <f t="shared" ref="S7:S52" si="4">IFERROR(R7/Q7-1,"-")</f>
        <v>2.9263700406085613E-2</v>
      </c>
      <c r="T7" s="119">
        <f t="shared" ref="T7:T52" si="5">IFERROR(R7/N7-1,"-")</f>
        <v>3.4753525080607695E-2</v>
      </c>
      <c r="U7" s="118">
        <f t="shared" ref="U7:U52" si="6">IFERROR(R7-Q7,"-")</f>
        <v>11004</v>
      </c>
      <c r="V7" s="118">
        <f t="shared" ref="V7:V52" si="7">IFERROR(R7-N7,"-")</f>
        <v>12999</v>
      </c>
      <c r="W7" s="119">
        <f>R7/R7</f>
        <v>1</v>
      </c>
    </row>
    <row r="8" spans="2:23" x14ac:dyDescent="0.25">
      <c r="B8" s="120" t="s">
        <v>62</v>
      </c>
      <c r="C8" s="121">
        <v>44487</v>
      </c>
      <c r="D8" s="121">
        <v>56791</v>
      </c>
      <c r="E8" s="121">
        <v>89503</v>
      </c>
      <c r="F8" s="121">
        <v>89318</v>
      </c>
      <c r="G8" s="121">
        <v>99213</v>
      </c>
      <c r="H8" s="121">
        <v>89678</v>
      </c>
      <c r="I8" s="122">
        <f t="shared" si="0"/>
        <v>-9.6106357029824729E-2</v>
      </c>
      <c r="J8" s="122">
        <f t="shared" si="1"/>
        <v>0.57908823581201241</v>
      </c>
      <c r="K8" s="121">
        <f t="shared" si="2"/>
        <v>-9535</v>
      </c>
      <c r="L8" s="121">
        <f t="shared" si="3"/>
        <v>32887</v>
      </c>
      <c r="M8" s="122">
        <f>H8/H7</f>
        <v>0.71372973489219793</v>
      </c>
      <c r="N8" s="121">
        <v>89730</v>
      </c>
      <c r="O8" s="121">
        <v>88181</v>
      </c>
      <c r="P8" s="121">
        <v>91848</v>
      </c>
      <c r="Q8" s="121">
        <v>89325</v>
      </c>
      <c r="R8" s="121">
        <v>91530</v>
      </c>
      <c r="S8" s="122">
        <f t="shared" si="4"/>
        <v>2.468513853904275E-2</v>
      </c>
      <c r="T8" s="122">
        <f t="shared" si="5"/>
        <v>2.006018054162495E-2</v>
      </c>
      <c r="U8" s="121">
        <f t="shared" si="6"/>
        <v>2205</v>
      </c>
      <c r="V8" s="121">
        <f t="shared" si="7"/>
        <v>1800</v>
      </c>
      <c r="W8" s="122">
        <f>R8/R7</f>
        <v>0.2364914619683593</v>
      </c>
    </row>
    <row r="9" spans="2:23" x14ac:dyDescent="0.25">
      <c r="B9" s="123" t="s">
        <v>63</v>
      </c>
      <c r="C9" s="70">
        <v>34865</v>
      </c>
      <c r="D9" s="70">
        <v>45244</v>
      </c>
      <c r="E9" s="70">
        <v>71471</v>
      </c>
      <c r="F9" s="70">
        <v>72829</v>
      </c>
      <c r="G9" s="70">
        <v>81170</v>
      </c>
      <c r="H9" s="70">
        <v>73859</v>
      </c>
      <c r="I9" s="124">
        <f t="shared" si="0"/>
        <v>-9.0070222988788973E-2</v>
      </c>
      <c r="J9" s="124">
        <f t="shared" si="1"/>
        <v>0.63245955264786491</v>
      </c>
      <c r="K9" s="70">
        <f t="shared" si="2"/>
        <v>-7311</v>
      </c>
      <c r="L9" s="70">
        <f t="shared" si="3"/>
        <v>28615</v>
      </c>
      <c r="M9" s="124">
        <f>H9/H7</f>
        <v>0.5878293950512149</v>
      </c>
      <c r="N9" s="70">
        <v>71609</v>
      </c>
      <c r="O9" s="70">
        <v>72405</v>
      </c>
      <c r="P9" s="70">
        <v>75308</v>
      </c>
      <c r="Q9" s="70">
        <v>73652</v>
      </c>
      <c r="R9" s="70">
        <v>76950</v>
      </c>
      <c r="S9" s="124">
        <f t="shared" si="4"/>
        <v>4.4778145875196795E-2</v>
      </c>
      <c r="T9" s="124">
        <f t="shared" si="5"/>
        <v>7.4585596782527297E-2</v>
      </c>
      <c r="U9" s="70">
        <f t="shared" si="6"/>
        <v>3298</v>
      </c>
      <c r="V9" s="70">
        <f t="shared" si="7"/>
        <v>5341</v>
      </c>
      <c r="W9" s="124">
        <f>R9/R7</f>
        <v>0.19882025563711622</v>
      </c>
    </row>
    <row r="10" spans="2:23" x14ac:dyDescent="0.25">
      <c r="B10" s="123" t="s">
        <v>64</v>
      </c>
      <c r="C10" s="70">
        <v>9622</v>
      </c>
      <c r="D10" s="70">
        <v>11547</v>
      </c>
      <c r="E10" s="70">
        <v>18032</v>
      </c>
      <c r="F10" s="70">
        <v>16489</v>
      </c>
      <c r="G10" s="70">
        <v>18043</v>
      </c>
      <c r="H10" s="70">
        <v>15819</v>
      </c>
      <c r="I10" s="124">
        <f t="shared" si="0"/>
        <v>-0.12326109848694788</v>
      </c>
      <c r="J10" s="124">
        <f t="shared" si="1"/>
        <v>0.36996622499350473</v>
      </c>
      <c r="K10" s="70">
        <f t="shared" si="2"/>
        <v>-2224</v>
      </c>
      <c r="L10" s="70">
        <f t="shared" si="3"/>
        <v>4272</v>
      </c>
      <c r="M10" s="124">
        <f>H10/H7</f>
        <v>0.12590033984098306</v>
      </c>
      <c r="N10" s="70">
        <v>18121</v>
      </c>
      <c r="O10" s="70">
        <v>15776</v>
      </c>
      <c r="P10" s="70">
        <v>16540</v>
      </c>
      <c r="Q10" s="70">
        <v>15673</v>
      </c>
      <c r="R10" s="70">
        <v>14580</v>
      </c>
      <c r="S10" s="124">
        <f t="shared" si="4"/>
        <v>-6.9737765584125588E-2</v>
      </c>
      <c r="T10" s="124">
        <f t="shared" si="5"/>
        <v>-0.19540864190717955</v>
      </c>
      <c r="U10" s="70">
        <f t="shared" si="6"/>
        <v>-1093</v>
      </c>
      <c r="V10" s="70">
        <f t="shared" si="7"/>
        <v>-3541</v>
      </c>
      <c r="W10" s="124">
        <f>R10/R7</f>
        <v>3.7671206331243073E-2</v>
      </c>
    </row>
    <row r="11" spans="2:23" x14ac:dyDescent="0.25">
      <c r="B11" s="120" t="s">
        <v>65</v>
      </c>
      <c r="C11" s="121">
        <v>22114</v>
      </c>
      <c r="D11" s="121">
        <v>25665</v>
      </c>
      <c r="E11" s="121">
        <v>34193</v>
      </c>
      <c r="F11" s="121">
        <v>36218</v>
      </c>
      <c r="G11" s="121">
        <v>35833</v>
      </c>
      <c r="H11" s="121">
        <v>35968</v>
      </c>
      <c r="I11" s="122">
        <f t="shared" si="0"/>
        <v>3.7674769067619351E-3</v>
      </c>
      <c r="J11" s="122">
        <f t="shared" si="1"/>
        <v>0.40144165205532834</v>
      </c>
      <c r="K11" s="121">
        <f t="shared" si="2"/>
        <v>135</v>
      </c>
      <c r="L11" s="121">
        <f t="shared" si="3"/>
        <v>10303</v>
      </c>
      <c r="M11" s="122">
        <f>H11/H7</f>
        <v>0.28626230630257787</v>
      </c>
      <c r="N11" s="121">
        <v>34948</v>
      </c>
      <c r="O11" s="121">
        <v>36004</v>
      </c>
      <c r="P11" s="121">
        <v>35637</v>
      </c>
      <c r="Q11" s="121">
        <v>36018</v>
      </c>
      <c r="R11" s="121">
        <v>37481</v>
      </c>
      <c r="S11" s="122">
        <f t="shared" si="4"/>
        <v>4.0618579599089433E-2</v>
      </c>
      <c r="T11" s="122">
        <f t="shared" si="5"/>
        <v>7.2479111823280373E-2</v>
      </c>
      <c r="U11" s="121">
        <f t="shared" si="6"/>
        <v>1463</v>
      </c>
      <c r="V11" s="121">
        <f t="shared" si="7"/>
        <v>2533</v>
      </c>
      <c r="W11" s="122">
        <f>R11/R7</f>
        <v>9.6841871364974047E-2</v>
      </c>
    </row>
    <row r="12" spans="2:23" x14ac:dyDescent="0.25">
      <c r="B12" s="117" t="s">
        <v>46</v>
      </c>
      <c r="C12" s="125">
        <v>23742</v>
      </c>
      <c r="D12" s="125">
        <v>29697</v>
      </c>
      <c r="E12" s="125">
        <v>44233</v>
      </c>
      <c r="F12" s="125">
        <v>45902</v>
      </c>
      <c r="G12" s="125">
        <v>49468</v>
      </c>
      <c r="H12" s="125">
        <v>45191</v>
      </c>
      <c r="I12" s="126">
        <f t="shared" si="0"/>
        <v>-8.645993369450955E-2</v>
      </c>
      <c r="J12" s="126">
        <f t="shared" si="1"/>
        <v>0.52173620230999762</v>
      </c>
      <c r="K12" s="125">
        <f t="shared" si="2"/>
        <v>-4277</v>
      </c>
      <c r="L12" s="125">
        <f t="shared" si="3"/>
        <v>15494</v>
      </c>
      <c r="M12" s="119">
        <f>H12/H12</f>
        <v>1</v>
      </c>
      <c r="N12" s="125">
        <v>44069</v>
      </c>
      <c r="O12" s="125">
        <v>44891</v>
      </c>
      <c r="P12" s="125">
        <v>46395</v>
      </c>
      <c r="Q12" s="125">
        <v>45273</v>
      </c>
      <c r="R12" s="125">
        <v>47414</v>
      </c>
      <c r="S12" s="126">
        <f t="shared" si="4"/>
        <v>4.7290879773816519E-2</v>
      </c>
      <c r="T12" s="126">
        <f t="shared" si="5"/>
        <v>7.5903696475980942E-2</v>
      </c>
      <c r="U12" s="125">
        <f t="shared" si="6"/>
        <v>2141</v>
      </c>
      <c r="V12" s="125">
        <f t="shared" si="7"/>
        <v>3345</v>
      </c>
      <c r="W12" s="119">
        <f>R12/R12</f>
        <v>1</v>
      </c>
    </row>
    <row r="13" spans="2:23" x14ac:dyDescent="0.25">
      <c r="B13" s="120" t="s">
        <v>62</v>
      </c>
      <c r="C13" s="121">
        <v>17566</v>
      </c>
      <c r="D13" s="121">
        <v>23340</v>
      </c>
      <c r="E13" s="121">
        <v>34827</v>
      </c>
      <c r="F13" s="121">
        <v>34946</v>
      </c>
      <c r="G13" s="121">
        <v>38139</v>
      </c>
      <c r="H13" s="121">
        <v>33613</v>
      </c>
      <c r="I13" s="122">
        <f t="shared" si="0"/>
        <v>-0.11867117648601166</v>
      </c>
      <c r="J13" s="122">
        <f t="shared" si="1"/>
        <v>0.44014567266495286</v>
      </c>
      <c r="K13" s="121">
        <f t="shared" si="2"/>
        <v>-4526</v>
      </c>
      <c r="L13" s="121">
        <f t="shared" si="3"/>
        <v>10273</v>
      </c>
      <c r="M13" s="122">
        <f>H13/H12</f>
        <v>0.74379854395786771</v>
      </c>
      <c r="N13" s="121">
        <v>34314</v>
      </c>
      <c r="O13" s="121">
        <v>34058</v>
      </c>
      <c r="P13" s="121">
        <v>35008</v>
      </c>
      <c r="Q13" s="121">
        <v>33654</v>
      </c>
      <c r="R13" s="121">
        <v>33925</v>
      </c>
      <c r="S13" s="122">
        <f t="shared" si="4"/>
        <v>8.0525346169846301E-3</v>
      </c>
      <c r="T13" s="122">
        <f t="shared" si="5"/>
        <v>-1.1336480736725552E-2</v>
      </c>
      <c r="U13" s="121">
        <f t="shared" si="6"/>
        <v>271</v>
      </c>
      <c r="V13" s="121">
        <f t="shared" si="7"/>
        <v>-389</v>
      </c>
      <c r="W13" s="122">
        <f>R13/R12</f>
        <v>0.71550596870122751</v>
      </c>
    </row>
    <row r="14" spans="2:23" x14ac:dyDescent="0.25">
      <c r="B14" s="123" t="s">
        <v>63</v>
      </c>
      <c r="C14" s="70">
        <v>14847</v>
      </c>
      <c r="D14" s="70">
        <v>20181</v>
      </c>
      <c r="E14" s="70">
        <v>29820</v>
      </c>
      <c r="F14" s="70">
        <v>30493</v>
      </c>
      <c r="G14" s="70">
        <v>33752</v>
      </c>
      <c r="H14" s="70">
        <v>29550</v>
      </c>
      <c r="I14" s="124">
        <f t="shared" si="0"/>
        <v>-0.12449632614363593</v>
      </c>
      <c r="J14" s="124">
        <f t="shared" si="1"/>
        <v>0.46424855061691694</v>
      </c>
      <c r="K14" s="70">
        <f t="shared" si="2"/>
        <v>-4202</v>
      </c>
      <c r="L14" s="70">
        <f t="shared" si="3"/>
        <v>9369</v>
      </c>
      <c r="M14" s="124">
        <f>H14/H12</f>
        <v>0.65389126153437627</v>
      </c>
      <c r="N14" s="70">
        <v>29302</v>
      </c>
      <c r="O14" s="70">
        <v>29733</v>
      </c>
      <c r="P14" s="70">
        <v>31003</v>
      </c>
      <c r="Q14" s="70">
        <v>29549</v>
      </c>
      <c r="R14" s="70">
        <v>31000</v>
      </c>
      <c r="S14" s="124">
        <f t="shared" si="4"/>
        <v>4.9104876645571727E-2</v>
      </c>
      <c r="T14" s="124">
        <f t="shared" si="5"/>
        <v>5.7948262917207005E-2</v>
      </c>
      <c r="U14" s="70">
        <f t="shared" si="6"/>
        <v>1451</v>
      </c>
      <c r="V14" s="70">
        <f t="shared" si="7"/>
        <v>1698</v>
      </c>
      <c r="W14" s="124">
        <f>R14/R12</f>
        <v>0.65381532880583793</v>
      </c>
    </row>
    <row r="15" spans="2:23" x14ac:dyDescent="0.25">
      <c r="B15" s="123" t="s">
        <v>64</v>
      </c>
      <c r="C15" s="70">
        <v>2720</v>
      </c>
      <c r="D15" s="70">
        <v>3159</v>
      </c>
      <c r="E15" s="70">
        <v>5006</v>
      </c>
      <c r="F15" s="70">
        <v>4453</v>
      </c>
      <c r="G15" s="70">
        <v>4387</v>
      </c>
      <c r="H15" s="70">
        <v>4063</v>
      </c>
      <c r="I15" s="124">
        <f t="shared" si="0"/>
        <v>-7.3854570321404189E-2</v>
      </c>
      <c r="J15" s="124">
        <f t="shared" si="1"/>
        <v>0.28616650838873059</v>
      </c>
      <c r="K15" s="70">
        <f t="shared" si="2"/>
        <v>-324</v>
      </c>
      <c r="L15" s="70">
        <f t="shared" si="3"/>
        <v>904</v>
      </c>
      <c r="M15" s="124">
        <f>H15/H12</f>
        <v>8.99072824234914E-2</v>
      </c>
      <c r="N15" s="70">
        <v>5012</v>
      </c>
      <c r="O15" s="70">
        <v>4325</v>
      </c>
      <c r="P15" s="70">
        <v>4005</v>
      </c>
      <c r="Q15" s="70">
        <v>4105</v>
      </c>
      <c r="R15" s="70">
        <v>2925</v>
      </c>
      <c r="S15" s="124">
        <f t="shared" si="4"/>
        <v>-0.28745432399512794</v>
      </c>
      <c r="T15" s="124">
        <f t="shared" si="5"/>
        <v>-0.41640063846767761</v>
      </c>
      <c r="U15" s="70">
        <f t="shared" si="6"/>
        <v>-1180</v>
      </c>
      <c r="V15" s="70">
        <f t="shared" si="7"/>
        <v>-2087</v>
      </c>
      <c r="W15" s="124">
        <f>R15/R12</f>
        <v>6.1690639895389546E-2</v>
      </c>
    </row>
    <row r="16" spans="2:23" x14ac:dyDescent="0.25">
      <c r="B16" s="120" t="s">
        <v>65</v>
      </c>
      <c r="C16" s="121">
        <v>6176</v>
      </c>
      <c r="D16" s="121">
        <v>6357</v>
      </c>
      <c r="E16" s="121">
        <v>9406</v>
      </c>
      <c r="F16" s="121">
        <v>10956</v>
      </c>
      <c r="G16" s="121">
        <v>11330</v>
      </c>
      <c r="H16" s="121">
        <v>11579</v>
      </c>
      <c r="I16" s="122">
        <f t="shared" si="0"/>
        <v>2.1977052074139358E-2</v>
      </c>
      <c r="J16" s="122">
        <f t="shared" si="1"/>
        <v>0.82145666194745948</v>
      </c>
      <c r="K16" s="121">
        <f t="shared" si="2"/>
        <v>249</v>
      </c>
      <c r="L16" s="121">
        <f t="shared" si="3"/>
        <v>5222</v>
      </c>
      <c r="M16" s="122">
        <f>H16/H12</f>
        <v>0.25622358434201498</v>
      </c>
      <c r="N16" s="121">
        <v>9755</v>
      </c>
      <c r="O16" s="121">
        <v>10833</v>
      </c>
      <c r="P16" s="121">
        <v>11387</v>
      </c>
      <c r="Q16" s="121">
        <v>11619</v>
      </c>
      <c r="R16" s="121">
        <v>13489</v>
      </c>
      <c r="S16" s="122">
        <f t="shared" si="4"/>
        <v>0.1609432825544368</v>
      </c>
      <c r="T16" s="122">
        <f t="shared" si="5"/>
        <v>0.38277806253203495</v>
      </c>
      <c r="U16" s="121">
        <f t="shared" si="6"/>
        <v>1870</v>
      </c>
      <c r="V16" s="121">
        <f t="shared" si="7"/>
        <v>3734</v>
      </c>
      <c r="W16" s="122">
        <f>R16/R12</f>
        <v>0.28449403129877249</v>
      </c>
    </row>
    <row r="17" spans="2:23" x14ac:dyDescent="0.25">
      <c r="B17" s="117" t="s">
        <v>49</v>
      </c>
      <c r="C17" s="125">
        <v>2900</v>
      </c>
      <c r="D17" s="125">
        <v>4012</v>
      </c>
      <c r="E17" s="125">
        <v>4562</v>
      </c>
      <c r="F17" s="125">
        <v>4395</v>
      </c>
      <c r="G17" s="125">
        <v>4748</v>
      </c>
      <c r="H17" s="125">
        <v>4616</v>
      </c>
      <c r="I17" s="126">
        <f t="shared" si="0"/>
        <v>-2.780117944397642E-2</v>
      </c>
      <c r="J17" s="126">
        <f t="shared" si="1"/>
        <v>0.15054835493519447</v>
      </c>
      <c r="K17" s="125">
        <f t="shared" si="2"/>
        <v>-132</v>
      </c>
      <c r="L17" s="125">
        <f t="shared" si="3"/>
        <v>604</v>
      </c>
      <c r="M17" s="119">
        <f>H17/H17</f>
        <v>1</v>
      </c>
      <c r="N17" s="125">
        <v>4562</v>
      </c>
      <c r="O17" s="125">
        <v>4276</v>
      </c>
      <c r="P17" s="125">
        <v>4306</v>
      </c>
      <c r="Q17" s="125">
        <v>4616</v>
      </c>
      <c r="R17" s="125">
        <v>4616</v>
      </c>
      <c r="S17" s="126">
        <f t="shared" si="4"/>
        <v>0</v>
      </c>
      <c r="T17" s="126">
        <f t="shared" si="5"/>
        <v>1.1836913634370783E-2</v>
      </c>
      <c r="U17" s="125">
        <f t="shared" si="6"/>
        <v>0</v>
      </c>
      <c r="V17" s="125">
        <f t="shared" si="7"/>
        <v>54</v>
      </c>
      <c r="W17" s="119">
        <f>R17/R17</f>
        <v>1</v>
      </c>
    </row>
    <row r="18" spans="2:23" x14ac:dyDescent="0.25">
      <c r="B18" s="120" t="s">
        <v>62</v>
      </c>
      <c r="C18" s="121">
        <v>2534</v>
      </c>
      <c r="D18" s="121">
        <v>3312</v>
      </c>
      <c r="E18" s="121">
        <v>3862</v>
      </c>
      <c r="F18" s="121">
        <v>3695</v>
      </c>
      <c r="G18" s="121">
        <v>4048</v>
      </c>
      <c r="H18" s="121">
        <v>3916</v>
      </c>
      <c r="I18" s="122">
        <f t="shared" si="0"/>
        <v>-3.2608695652173947E-2</v>
      </c>
      <c r="J18" s="122">
        <f t="shared" si="1"/>
        <v>0.18236714975845403</v>
      </c>
      <c r="K18" s="121">
        <f t="shared" si="2"/>
        <v>-132</v>
      </c>
      <c r="L18" s="121">
        <f t="shared" si="3"/>
        <v>604</v>
      </c>
      <c r="M18" s="122">
        <f>H18/H17</f>
        <v>0.84835355285961866</v>
      </c>
      <c r="N18" s="121">
        <v>3862</v>
      </c>
      <c r="O18" s="121">
        <v>3576</v>
      </c>
      <c r="P18" s="121">
        <v>3606</v>
      </c>
      <c r="Q18" s="121">
        <v>3916</v>
      </c>
      <c r="R18" s="121">
        <v>3916</v>
      </c>
      <c r="S18" s="122">
        <f t="shared" si="4"/>
        <v>0</v>
      </c>
      <c r="T18" s="122">
        <f t="shared" si="5"/>
        <v>1.3982392542724043E-2</v>
      </c>
      <c r="U18" s="121">
        <f t="shared" si="6"/>
        <v>0</v>
      </c>
      <c r="V18" s="121">
        <f t="shared" si="7"/>
        <v>54</v>
      </c>
      <c r="W18" s="122">
        <f>R18/R17</f>
        <v>0.84835355285961866</v>
      </c>
    </row>
    <row r="19" spans="2:23" x14ac:dyDescent="0.25">
      <c r="B19" s="123" t="s">
        <v>63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124" t="str">
        <f t="shared" si="0"/>
        <v>-</v>
      </c>
      <c r="J19" s="124" t="str">
        <f t="shared" si="1"/>
        <v>-</v>
      </c>
      <c r="K19" s="70">
        <f t="shared" si="2"/>
        <v>0</v>
      </c>
      <c r="L19" s="70">
        <f t="shared" si="3"/>
        <v>0</v>
      </c>
      <c r="M19" s="124">
        <f>H19/H17</f>
        <v>0</v>
      </c>
      <c r="N19" s="70">
        <v>0</v>
      </c>
      <c r="O19" s="70">
        <v>3576</v>
      </c>
      <c r="P19" s="70">
        <v>0</v>
      </c>
      <c r="Q19" s="70">
        <v>0</v>
      </c>
      <c r="R19" s="70">
        <v>0</v>
      </c>
      <c r="S19" s="124" t="str">
        <f t="shared" si="4"/>
        <v>-</v>
      </c>
      <c r="T19" s="124" t="str">
        <f t="shared" si="5"/>
        <v>-</v>
      </c>
      <c r="U19" s="70">
        <f t="shared" si="6"/>
        <v>0</v>
      </c>
      <c r="V19" s="70">
        <f t="shared" si="7"/>
        <v>0</v>
      </c>
      <c r="W19" s="124">
        <f>R19/R17</f>
        <v>0</v>
      </c>
    </row>
    <row r="20" spans="2:23" x14ac:dyDescent="0.25">
      <c r="B20" s="123" t="s">
        <v>64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124" t="str">
        <f t="shared" si="0"/>
        <v>-</v>
      </c>
      <c r="J20" s="124" t="str">
        <f t="shared" si="1"/>
        <v>-</v>
      </c>
      <c r="K20" s="70">
        <f t="shared" si="2"/>
        <v>0</v>
      </c>
      <c r="L20" s="70">
        <f t="shared" si="3"/>
        <v>0</v>
      </c>
      <c r="M20" s="124">
        <f>H20/H17</f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124" t="str">
        <f t="shared" si="4"/>
        <v>-</v>
      </c>
      <c r="T20" s="124" t="str">
        <f t="shared" si="5"/>
        <v>-</v>
      </c>
      <c r="U20" s="70">
        <f t="shared" si="6"/>
        <v>0</v>
      </c>
      <c r="V20" s="70">
        <f t="shared" si="7"/>
        <v>0</v>
      </c>
      <c r="W20" s="124">
        <f>R20/R17</f>
        <v>0</v>
      </c>
    </row>
    <row r="21" spans="2:23" x14ac:dyDescent="0.25">
      <c r="B21" s="120" t="s">
        <v>65</v>
      </c>
      <c r="C21" s="121">
        <v>0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2" t="str">
        <f t="shared" si="0"/>
        <v>-</v>
      </c>
      <c r="J21" s="122" t="str">
        <f t="shared" si="1"/>
        <v>-</v>
      </c>
      <c r="K21" s="121">
        <f t="shared" si="2"/>
        <v>0</v>
      </c>
      <c r="L21" s="121">
        <f t="shared" si="3"/>
        <v>0</v>
      </c>
      <c r="M21" s="122">
        <f>H21/H17</f>
        <v>0</v>
      </c>
      <c r="N21" s="121" t="s">
        <v>233</v>
      </c>
      <c r="O21" s="121" t="s">
        <v>233</v>
      </c>
      <c r="P21" s="121" t="s">
        <v>233</v>
      </c>
      <c r="Q21" s="121" t="s">
        <v>233</v>
      </c>
      <c r="R21" s="121" t="s">
        <v>233</v>
      </c>
      <c r="S21" s="122" t="str">
        <f t="shared" si="4"/>
        <v>-</v>
      </c>
      <c r="T21" s="122" t="str">
        <f t="shared" si="5"/>
        <v>-</v>
      </c>
      <c r="U21" s="121" t="str">
        <f t="shared" si="6"/>
        <v>-</v>
      </c>
      <c r="V21" s="121" t="str">
        <f t="shared" si="7"/>
        <v>-</v>
      </c>
      <c r="W21" s="122" t="e">
        <f>R21/R17</f>
        <v>#VALUE!</v>
      </c>
    </row>
    <row r="22" spans="2:23" x14ac:dyDescent="0.25">
      <c r="B22" s="117" t="s">
        <v>48</v>
      </c>
      <c r="C22" s="125">
        <v>437</v>
      </c>
      <c r="D22" s="125">
        <v>669</v>
      </c>
      <c r="E22" s="125">
        <v>857</v>
      </c>
      <c r="F22" s="125">
        <v>900</v>
      </c>
      <c r="G22" s="125">
        <v>975</v>
      </c>
      <c r="H22" s="125">
        <v>912</v>
      </c>
      <c r="I22" s="126">
        <f t="shared" si="0"/>
        <v>-6.461538461538463E-2</v>
      </c>
      <c r="J22" s="126">
        <f t="shared" si="1"/>
        <v>0.36322869955156944</v>
      </c>
      <c r="K22" s="125">
        <f t="shared" si="2"/>
        <v>-63</v>
      </c>
      <c r="L22" s="125">
        <f t="shared" si="3"/>
        <v>243</v>
      </c>
      <c r="M22" s="126">
        <f>H22/H22</f>
        <v>1</v>
      </c>
      <c r="N22" s="125">
        <v>844</v>
      </c>
      <c r="O22" s="125">
        <v>912</v>
      </c>
      <c r="P22" s="125">
        <v>912</v>
      </c>
      <c r="Q22" s="125">
        <v>916</v>
      </c>
      <c r="R22" s="125">
        <v>905</v>
      </c>
      <c r="S22" s="126">
        <f t="shared" si="4"/>
        <v>-1.2008733624454093E-2</v>
      </c>
      <c r="T22" s="126">
        <f t="shared" si="5"/>
        <v>7.2274881516587675E-2</v>
      </c>
      <c r="U22" s="125">
        <f t="shared" si="6"/>
        <v>-11</v>
      </c>
      <c r="V22" s="125">
        <f t="shared" si="7"/>
        <v>61</v>
      </c>
      <c r="W22" s="126">
        <f>R22/R22</f>
        <v>1</v>
      </c>
    </row>
    <row r="23" spans="2:23" x14ac:dyDescent="0.25">
      <c r="B23" s="120" t="s">
        <v>62</v>
      </c>
      <c r="C23" s="121">
        <v>386</v>
      </c>
      <c r="D23" s="121">
        <v>669</v>
      </c>
      <c r="E23" s="121">
        <v>855</v>
      </c>
      <c r="F23" s="121">
        <v>886</v>
      </c>
      <c r="G23" s="121">
        <v>960</v>
      </c>
      <c r="H23" s="121">
        <v>894</v>
      </c>
      <c r="I23" s="122">
        <f t="shared" si="0"/>
        <v>-6.8749999999999978E-2</v>
      </c>
      <c r="J23" s="122">
        <f t="shared" si="1"/>
        <v>0.33632286995515703</v>
      </c>
      <c r="K23" s="121">
        <f t="shared" si="2"/>
        <v>-66</v>
      </c>
      <c r="L23" s="121">
        <f t="shared" si="3"/>
        <v>225</v>
      </c>
      <c r="M23" s="122">
        <f>H23/H22</f>
        <v>0.98026315789473684</v>
      </c>
      <c r="N23" s="121">
        <v>844</v>
      </c>
      <c r="O23" s="121">
        <v>898</v>
      </c>
      <c r="P23" s="121">
        <v>898</v>
      </c>
      <c r="Q23" s="121">
        <v>898</v>
      </c>
      <c r="R23" s="121">
        <v>887</v>
      </c>
      <c r="S23" s="122">
        <f t="shared" si="4"/>
        <v>-1.2249443207126953E-2</v>
      </c>
      <c r="T23" s="122">
        <f t="shared" si="5"/>
        <v>5.0947867298578142E-2</v>
      </c>
      <c r="U23" s="121">
        <f t="shared" si="6"/>
        <v>-11</v>
      </c>
      <c r="V23" s="121">
        <f t="shared" si="7"/>
        <v>43</v>
      </c>
      <c r="W23" s="122">
        <f>R23/R22</f>
        <v>0.98011049723756904</v>
      </c>
    </row>
    <row r="24" spans="2:23" x14ac:dyDescent="0.25"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0"/>
        <v>-</v>
      </c>
      <c r="J24" s="122" t="str">
        <f t="shared" si="1"/>
        <v>-</v>
      </c>
      <c r="K24" s="121">
        <f t="shared" si="2"/>
        <v>0</v>
      </c>
      <c r="L24" s="121">
        <f t="shared" si="3"/>
        <v>0</v>
      </c>
      <c r="M24" s="122">
        <f>H24/H22</f>
        <v>0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2" t="str">
        <f t="shared" si="4"/>
        <v>-</v>
      </c>
      <c r="T24" s="122" t="str">
        <f t="shared" si="5"/>
        <v>-</v>
      </c>
      <c r="U24" s="121">
        <f t="shared" si="6"/>
        <v>0</v>
      </c>
      <c r="V24" s="121">
        <f t="shared" si="7"/>
        <v>0</v>
      </c>
      <c r="W24" s="122">
        <f>R24/R22</f>
        <v>0</v>
      </c>
    </row>
    <row r="25" spans="2:23" x14ac:dyDescent="0.25">
      <c r="B25" s="117" t="s">
        <v>49</v>
      </c>
      <c r="C25" s="125">
        <v>2900</v>
      </c>
      <c r="D25" s="125">
        <v>4012</v>
      </c>
      <c r="E25" s="125">
        <v>4562</v>
      </c>
      <c r="F25" s="125">
        <v>4395</v>
      </c>
      <c r="G25" s="125">
        <v>4748</v>
      </c>
      <c r="H25" s="125">
        <v>4616</v>
      </c>
      <c r="I25" s="126">
        <f t="shared" si="0"/>
        <v>-2.780117944397642E-2</v>
      </c>
      <c r="J25" s="126">
        <f t="shared" si="1"/>
        <v>0.15054835493519447</v>
      </c>
      <c r="K25" s="125">
        <f t="shared" si="2"/>
        <v>-132</v>
      </c>
      <c r="L25" s="125">
        <f t="shared" si="3"/>
        <v>604</v>
      </c>
      <c r="M25" s="119">
        <f>H25/H25</f>
        <v>1</v>
      </c>
      <c r="N25" s="125">
        <v>4562</v>
      </c>
      <c r="O25" s="125">
        <v>4276</v>
      </c>
      <c r="P25" s="125">
        <v>4306</v>
      </c>
      <c r="Q25" s="125">
        <v>4616</v>
      </c>
      <c r="R25" s="125">
        <v>4616</v>
      </c>
      <c r="S25" s="126">
        <f t="shared" si="4"/>
        <v>0</v>
      </c>
      <c r="T25" s="126">
        <f t="shared" si="5"/>
        <v>1.1836913634370783E-2</v>
      </c>
      <c r="U25" s="125">
        <f t="shared" si="6"/>
        <v>0</v>
      </c>
      <c r="V25" s="125">
        <f t="shared" si="7"/>
        <v>54</v>
      </c>
      <c r="W25" s="119">
        <f>R25/R25</f>
        <v>1</v>
      </c>
    </row>
    <row r="26" spans="2:23" x14ac:dyDescent="0.25">
      <c r="B26" s="120" t="s">
        <v>62</v>
      </c>
      <c r="C26" s="121">
        <v>2534</v>
      </c>
      <c r="D26" s="121">
        <v>3312</v>
      </c>
      <c r="E26" s="121">
        <v>3862</v>
      </c>
      <c r="F26" s="121">
        <v>3695</v>
      </c>
      <c r="G26" s="121">
        <v>4048</v>
      </c>
      <c r="H26" s="121">
        <v>3916</v>
      </c>
      <c r="I26" s="122">
        <f t="shared" si="0"/>
        <v>-3.2608695652173947E-2</v>
      </c>
      <c r="J26" s="122">
        <f t="shared" si="1"/>
        <v>0.18236714975845403</v>
      </c>
      <c r="K26" s="121">
        <f t="shared" si="2"/>
        <v>-132</v>
      </c>
      <c r="L26" s="121">
        <f t="shared" si="3"/>
        <v>604</v>
      </c>
      <c r="M26" s="122">
        <f>H26/H25</f>
        <v>0.84835355285961866</v>
      </c>
      <c r="N26" s="121">
        <v>3862</v>
      </c>
      <c r="O26" s="121">
        <v>3576</v>
      </c>
      <c r="P26" s="121">
        <v>3606</v>
      </c>
      <c r="Q26" s="121">
        <v>3916</v>
      </c>
      <c r="R26" s="121">
        <v>3916</v>
      </c>
      <c r="S26" s="122">
        <f t="shared" si="4"/>
        <v>0</v>
      </c>
      <c r="T26" s="122">
        <f t="shared" si="5"/>
        <v>1.3982392542724043E-2</v>
      </c>
      <c r="U26" s="121">
        <f t="shared" si="6"/>
        <v>0</v>
      </c>
      <c r="V26" s="121">
        <f t="shared" si="7"/>
        <v>54</v>
      </c>
      <c r="W26" s="122">
        <f>R26/R25</f>
        <v>0.84835355285961866</v>
      </c>
    </row>
    <row r="27" spans="2:23" x14ac:dyDescent="0.25"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0"/>
        <v>-</v>
      </c>
      <c r="J27" s="124" t="str">
        <f t="shared" si="1"/>
        <v>-</v>
      </c>
      <c r="K27" s="70">
        <f t="shared" si="2"/>
        <v>0</v>
      </c>
      <c r="L27" s="70">
        <f t="shared" si="3"/>
        <v>0</v>
      </c>
      <c r="M27" s="124">
        <f>H27/H25</f>
        <v>0</v>
      </c>
      <c r="N27" s="70">
        <v>0</v>
      </c>
      <c r="O27" s="70">
        <v>3576</v>
      </c>
      <c r="P27" s="70">
        <v>0</v>
      </c>
      <c r="Q27" s="70">
        <v>0</v>
      </c>
      <c r="R27" s="70">
        <v>0</v>
      </c>
      <c r="S27" s="124" t="str">
        <f t="shared" si="4"/>
        <v>-</v>
      </c>
      <c r="T27" s="124" t="str">
        <f t="shared" si="5"/>
        <v>-</v>
      </c>
      <c r="U27" s="70">
        <f t="shared" si="6"/>
        <v>0</v>
      </c>
      <c r="V27" s="70">
        <f t="shared" si="7"/>
        <v>0</v>
      </c>
      <c r="W27" s="124">
        <f>R27/R25</f>
        <v>0</v>
      </c>
    </row>
    <row r="28" spans="2:23" x14ac:dyDescent="0.25">
      <c r="B28" s="123" t="s">
        <v>64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0"/>
        <v>-</v>
      </c>
      <c r="J28" s="124" t="str">
        <f t="shared" si="1"/>
        <v>-</v>
      </c>
      <c r="K28" s="70">
        <f t="shared" si="2"/>
        <v>0</v>
      </c>
      <c r="L28" s="70">
        <f t="shared" si="3"/>
        <v>0</v>
      </c>
      <c r="M28" s="124">
        <f>H28/H25</f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124" t="str">
        <f t="shared" si="5"/>
        <v>-</v>
      </c>
      <c r="U28" s="70">
        <f t="shared" si="6"/>
        <v>0</v>
      </c>
      <c r="V28" s="70">
        <f t="shared" si="7"/>
        <v>0</v>
      </c>
      <c r="W28" s="124">
        <f>R28/R25</f>
        <v>0</v>
      </c>
    </row>
    <row r="29" spans="2:23" x14ac:dyDescent="0.25">
      <c r="B29" s="117" t="s">
        <v>50</v>
      </c>
      <c r="C29" s="125">
        <v>9244</v>
      </c>
      <c r="D29" s="125">
        <v>11050</v>
      </c>
      <c r="E29" s="125">
        <v>18364</v>
      </c>
      <c r="F29" s="125">
        <v>19209</v>
      </c>
      <c r="G29" s="125">
        <v>21355</v>
      </c>
      <c r="H29" s="125">
        <v>20029</v>
      </c>
      <c r="I29" s="126">
        <f t="shared" si="0"/>
        <v>-6.2093186607351858E-2</v>
      </c>
      <c r="J29" s="126">
        <f t="shared" si="1"/>
        <v>0.8125791855203619</v>
      </c>
      <c r="K29" s="125">
        <f t="shared" si="2"/>
        <v>-1326</v>
      </c>
      <c r="L29" s="125">
        <f t="shared" si="3"/>
        <v>8979</v>
      </c>
      <c r="M29" s="119">
        <f>H29/H29</f>
        <v>1</v>
      </c>
      <c r="N29" s="125">
        <v>18637</v>
      </c>
      <c r="O29" s="125">
        <v>19434</v>
      </c>
      <c r="P29" s="125">
        <v>20210</v>
      </c>
      <c r="Q29" s="125">
        <v>20111</v>
      </c>
      <c r="R29" s="125">
        <v>20985</v>
      </c>
      <c r="S29" s="126">
        <f t="shared" si="4"/>
        <v>4.3458803639799148E-2</v>
      </c>
      <c r="T29" s="126">
        <f t="shared" si="5"/>
        <v>0.12598594194344592</v>
      </c>
      <c r="U29" s="125">
        <f t="shared" si="6"/>
        <v>874</v>
      </c>
      <c r="V29" s="125">
        <f t="shared" si="7"/>
        <v>2348</v>
      </c>
      <c r="W29" s="119">
        <f>R29/R29</f>
        <v>1</v>
      </c>
    </row>
    <row r="30" spans="2:23" x14ac:dyDescent="0.25">
      <c r="B30" s="120" t="s">
        <v>62</v>
      </c>
      <c r="C30" s="121">
        <v>6499</v>
      </c>
      <c r="D30" s="121">
        <v>8111</v>
      </c>
      <c r="E30" s="121">
        <v>14162</v>
      </c>
      <c r="F30" s="121">
        <v>14862</v>
      </c>
      <c r="G30" s="121">
        <v>16965</v>
      </c>
      <c r="H30" s="121">
        <v>15578</v>
      </c>
      <c r="I30" s="122">
        <f t="shared" si="0"/>
        <v>-8.1756557618626546E-2</v>
      </c>
      <c r="J30" s="122">
        <f t="shared" si="1"/>
        <v>0.92060165207742561</v>
      </c>
      <c r="K30" s="121">
        <f t="shared" si="2"/>
        <v>-1387</v>
      </c>
      <c r="L30" s="121">
        <f t="shared" si="3"/>
        <v>7467</v>
      </c>
      <c r="M30" s="122">
        <f>H30/H29</f>
        <v>0.77777223026611408</v>
      </c>
      <c r="N30" s="121">
        <v>14288</v>
      </c>
      <c r="O30" s="121">
        <v>15087</v>
      </c>
      <c r="P30" s="121">
        <v>15777</v>
      </c>
      <c r="Q30" s="121">
        <v>15658</v>
      </c>
      <c r="R30" s="121">
        <v>16562</v>
      </c>
      <c r="S30" s="122">
        <f t="shared" si="4"/>
        <v>5.773406565334005E-2</v>
      </c>
      <c r="T30" s="122">
        <f t="shared" si="5"/>
        <v>0.15915453527435619</v>
      </c>
      <c r="U30" s="121">
        <f t="shared" si="6"/>
        <v>904</v>
      </c>
      <c r="V30" s="121">
        <f t="shared" si="7"/>
        <v>2274</v>
      </c>
      <c r="W30" s="122">
        <f>R30/R29</f>
        <v>0.78923040266857281</v>
      </c>
    </row>
    <row r="31" spans="2:23" x14ac:dyDescent="0.25">
      <c r="B31" s="123" t="s">
        <v>63</v>
      </c>
      <c r="C31" s="70">
        <v>5381</v>
      </c>
      <c r="D31" s="70">
        <v>6550</v>
      </c>
      <c r="E31" s="70">
        <v>12095</v>
      </c>
      <c r="F31" s="70">
        <v>12793</v>
      </c>
      <c r="G31" s="70">
        <v>14687</v>
      </c>
      <c r="H31" s="70">
        <v>13444</v>
      </c>
      <c r="I31" s="124">
        <f t="shared" si="0"/>
        <v>-8.4632668346156459E-2</v>
      </c>
      <c r="J31" s="124">
        <f t="shared" si="1"/>
        <v>1.0525190839694658</v>
      </c>
      <c r="K31" s="70">
        <f t="shared" si="2"/>
        <v>-1243</v>
      </c>
      <c r="L31" s="70">
        <f t="shared" si="3"/>
        <v>6894</v>
      </c>
      <c r="M31" s="124">
        <f>H31/H29</f>
        <v>0.67122672125418148</v>
      </c>
      <c r="N31" s="70">
        <v>12383</v>
      </c>
      <c r="O31" s="70">
        <v>12988</v>
      </c>
      <c r="P31" s="70">
        <v>13674</v>
      </c>
      <c r="Q31" s="70">
        <v>13498</v>
      </c>
      <c r="R31" s="70">
        <v>14142</v>
      </c>
      <c r="S31" s="124">
        <f t="shared" si="4"/>
        <v>4.7710771966217314E-2</v>
      </c>
      <c r="T31" s="124">
        <f t="shared" si="5"/>
        <v>0.14204958410724378</v>
      </c>
      <c r="U31" s="70">
        <f t="shared" si="6"/>
        <v>644</v>
      </c>
      <c r="V31" s="70">
        <f t="shared" si="7"/>
        <v>1759</v>
      </c>
      <c r="W31" s="124">
        <f>R31/R29</f>
        <v>0.67390993566833457</v>
      </c>
    </row>
    <row r="32" spans="2:23" x14ac:dyDescent="0.25">
      <c r="B32" s="123" t="s">
        <v>64</v>
      </c>
      <c r="C32" s="70">
        <v>1118</v>
      </c>
      <c r="D32" s="70">
        <v>1561</v>
      </c>
      <c r="E32" s="70">
        <v>2067</v>
      </c>
      <c r="F32" s="70">
        <v>2069</v>
      </c>
      <c r="G32" s="70">
        <v>2278</v>
      </c>
      <c r="H32" s="70">
        <v>2134</v>
      </c>
      <c r="I32" s="124">
        <f t="shared" si="0"/>
        <v>-6.3213345039508373E-2</v>
      </c>
      <c r="J32" s="124">
        <f t="shared" si="1"/>
        <v>0.36707238949391408</v>
      </c>
      <c r="K32" s="70">
        <f t="shared" si="2"/>
        <v>-144</v>
      </c>
      <c r="L32" s="70">
        <f t="shared" si="3"/>
        <v>573</v>
      </c>
      <c r="M32" s="124">
        <f>H32/H29</f>
        <v>0.1065455090119327</v>
      </c>
      <c r="N32" s="70">
        <v>1905</v>
      </c>
      <c r="O32" s="70">
        <v>2099</v>
      </c>
      <c r="P32" s="70">
        <v>2103</v>
      </c>
      <c r="Q32" s="70">
        <v>2160</v>
      </c>
      <c r="R32" s="70">
        <v>2420</v>
      </c>
      <c r="S32" s="124">
        <f t="shared" si="4"/>
        <v>0.12037037037037046</v>
      </c>
      <c r="T32" s="124">
        <f t="shared" si="5"/>
        <v>0.2703412073490814</v>
      </c>
      <c r="U32" s="70">
        <f t="shared" si="6"/>
        <v>260</v>
      </c>
      <c r="V32" s="70">
        <f t="shared" si="7"/>
        <v>515</v>
      </c>
      <c r="W32" s="124">
        <f>R32/R29</f>
        <v>0.11532046700023826</v>
      </c>
    </row>
    <row r="33" spans="2:23" x14ac:dyDescent="0.25">
      <c r="B33" s="120" t="s">
        <v>65</v>
      </c>
      <c r="C33" s="121">
        <v>2745</v>
      </c>
      <c r="D33" s="121">
        <v>2940</v>
      </c>
      <c r="E33" s="121">
        <v>4202</v>
      </c>
      <c r="F33" s="121">
        <v>4347</v>
      </c>
      <c r="G33" s="121">
        <v>4390</v>
      </c>
      <c r="H33" s="121">
        <v>4451</v>
      </c>
      <c r="I33" s="122">
        <f t="shared" si="0"/>
        <v>1.3895216400911181E-2</v>
      </c>
      <c r="J33" s="122">
        <f t="shared" si="1"/>
        <v>0.5139455782312925</v>
      </c>
      <c r="K33" s="121">
        <f t="shared" si="2"/>
        <v>61</v>
      </c>
      <c r="L33" s="121">
        <f t="shared" si="3"/>
        <v>1511</v>
      </c>
      <c r="M33" s="122">
        <f>H33/H29</f>
        <v>0.22222776973388586</v>
      </c>
      <c r="N33" s="121">
        <v>4349</v>
      </c>
      <c r="O33" s="121">
        <v>4347</v>
      </c>
      <c r="P33" s="121">
        <v>4433</v>
      </c>
      <c r="Q33" s="121">
        <v>4453</v>
      </c>
      <c r="R33" s="121">
        <v>4423</v>
      </c>
      <c r="S33" s="122">
        <f t="shared" si="4"/>
        <v>-6.7370312149113154E-3</v>
      </c>
      <c r="T33" s="122">
        <f t="shared" si="5"/>
        <v>1.7015405840423048E-2</v>
      </c>
      <c r="U33" s="121">
        <f t="shared" si="6"/>
        <v>-30</v>
      </c>
      <c r="V33" s="121">
        <f t="shared" si="7"/>
        <v>74</v>
      </c>
      <c r="W33" s="122">
        <f>R33/R29</f>
        <v>0.21076959733142722</v>
      </c>
    </row>
    <row r="34" spans="2:23" x14ac:dyDescent="0.25">
      <c r="B34" s="117" t="s">
        <v>51</v>
      </c>
      <c r="C34" s="125">
        <v>339</v>
      </c>
      <c r="D34" s="125">
        <v>532</v>
      </c>
      <c r="E34" s="125">
        <v>654</v>
      </c>
      <c r="F34" s="125">
        <v>663</v>
      </c>
      <c r="G34" s="125">
        <v>729</v>
      </c>
      <c r="H34" s="125">
        <v>673</v>
      </c>
      <c r="I34" s="126">
        <f t="shared" si="0"/>
        <v>-7.6817558299039801E-2</v>
      </c>
      <c r="J34" s="126">
        <f t="shared" si="1"/>
        <v>0.26503759398496252</v>
      </c>
      <c r="K34" s="125">
        <f t="shared" si="2"/>
        <v>-56</v>
      </c>
      <c r="L34" s="125">
        <f t="shared" si="3"/>
        <v>141</v>
      </c>
      <c r="M34" s="119">
        <f>H34/H34</f>
        <v>1</v>
      </c>
      <c r="N34" s="125">
        <v>663</v>
      </c>
      <c r="O34" s="125">
        <v>638</v>
      </c>
      <c r="P34" s="125">
        <v>673</v>
      </c>
      <c r="Q34" s="125">
        <v>673</v>
      </c>
      <c r="R34" s="125">
        <v>663</v>
      </c>
      <c r="S34" s="126">
        <f t="shared" si="4"/>
        <v>-1.4858841010401136E-2</v>
      </c>
      <c r="T34" s="126">
        <f t="shared" si="5"/>
        <v>0</v>
      </c>
      <c r="U34" s="125">
        <f t="shared" si="6"/>
        <v>-10</v>
      </c>
      <c r="V34" s="125">
        <f t="shared" si="7"/>
        <v>0</v>
      </c>
      <c r="W34" s="119">
        <f>R34/R34</f>
        <v>1</v>
      </c>
    </row>
    <row r="35" spans="2:23" x14ac:dyDescent="0.25">
      <c r="B35" s="120" t="s">
        <v>62</v>
      </c>
      <c r="C35" s="121">
        <v>339</v>
      </c>
      <c r="D35" s="121">
        <v>532</v>
      </c>
      <c r="E35" s="121">
        <v>654</v>
      </c>
      <c r="F35" s="121">
        <v>663</v>
      </c>
      <c r="G35" s="121">
        <v>729</v>
      </c>
      <c r="H35" s="121">
        <v>673</v>
      </c>
      <c r="I35" s="122">
        <f t="shared" si="0"/>
        <v>-7.6817558299039801E-2</v>
      </c>
      <c r="J35" s="122">
        <f t="shared" si="1"/>
        <v>0.26503759398496252</v>
      </c>
      <c r="K35" s="121">
        <f t="shared" si="2"/>
        <v>-56</v>
      </c>
      <c r="L35" s="121">
        <f t="shared" si="3"/>
        <v>141</v>
      </c>
      <c r="M35" s="122">
        <f>H35/H34</f>
        <v>1</v>
      </c>
      <c r="N35" s="121">
        <v>663</v>
      </c>
      <c r="O35" s="121">
        <v>638</v>
      </c>
      <c r="P35" s="121">
        <v>673</v>
      </c>
      <c r="Q35" s="121">
        <v>673</v>
      </c>
      <c r="R35" s="121">
        <v>663</v>
      </c>
      <c r="S35" s="122">
        <f t="shared" si="4"/>
        <v>-1.4858841010401136E-2</v>
      </c>
      <c r="T35" s="122">
        <f t="shared" si="5"/>
        <v>0</v>
      </c>
      <c r="U35" s="121">
        <f t="shared" si="6"/>
        <v>-10</v>
      </c>
      <c r="V35" s="121">
        <f t="shared" si="7"/>
        <v>0</v>
      </c>
      <c r="W35" s="122">
        <f>R35/R34</f>
        <v>1</v>
      </c>
    </row>
    <row r="36" spans="2:23" x14ac:dyDescent="0.25">
      <c r="B36" s="117" t="s">
        <v>52</v>
      </c>
      <c r="C36" s="125">
        <v>2132</v>
      </c>
      <c r="D36" s="125">
        <v>2908</v>
      </c>
      <c r="E36" s="125">
        <v>4497</v>
      </c>
      <c r="F36" s="125">
        <v>4790</v>
      </c>
      <c r="G36" s="125">
        <v>5123</v>
      </c>
      <c r="H36" s="125">
        <v>4725</v>
      </c>
      <c r="I36" s="126">
        <f t="shared" si="0"/>
        <v>-7.7688854186999778E-2</v>
      </c>
      <c r="J36" s="126">
        <f t="shared" si="1"/>
        <v>0.62482806052269591</v>
      </c>
      <c r="K36" s="125">
        <f t="shared" si="2"/>
        <v>-398</v>
      </c>
      <c r="L36" s="125">
        <f t="shared" si="3"/>
        <v>1817</v>
      </c>
      <c r="M36" s="126">
        <f>H36/H36</f>
        <v>1</v>
      </c>
      <c r="N36" s="125">
        <v>4791</v>
      </c>
      <c r="O36" s="125">
        <v>4791</v>
      </c>
      <c r="P36" s="125">
        <v>4797</v>
      </c>
      <c r="Q36" s="125">
        <v>4635</v>
      </c>
      <c r="R36" s="125">
        <v>4891</v>
      </c>
      <c r="S36" s="126">
        <f t="shared" si="4"/>
        <v>5.5231930960086384E-2</v>
      </c>
      <c r="T36" s="126">
        <f t="shared" si="5"/>
        <v>2.0872469213107925E-2</v>
      </c>
      <c r="U36" s="125">
        <f t="shared" si="6"/>
        <v>256</v>
      </c>
      <c r="V36" s="125">
        <f t="shared" si="7"/>
        <v>100</v>
      </c>
      <c r="W36" s="126">
        <f>R36/R36</f>
        <v>1</v>
      </c>
    </row>
    <row r="37" spans="2:23" x14ac:dyDescent="0.25">
      <c r="B37" s="120" t="s">
        <v>62</v>
      </c>
      <c r="C37" s="121">
        <v>1559</v>
      </c>
      <c r="D37" s="121">
        <v>2545</v>
      </c>
      <c r="E37" s="121">
        <v>3640</v>
      </c>
      <c r="F37" s="121">
        <v>3915</v>
      </c>
      <c r="G37" s="121">
        <v>4241</v>
      </c>
      <c r="H37" s="121">
        <v>3843</v>
      </c>
      <c r="I37" s="122">
        <f t="shared" si="0"/>
        <v>-9.3845791087007746E-2</v>
      </c>
      <c r="J37" s="122">
        <f t="shared" si="1"/>
        <v>0.5100196463654223</v>
      </c>
      <c r="K37" s="121">
        <f t="shared" si="2"/>
        <v>-398</v>
      </c>
      <c r="L37" s="121">
        <f t="shared" si="3"/>
        <v>1298</v>
      </c>
      <c r="M37" s="122">
        <f>H37/H36</f>
        <v>0.81333333333333335</v>
      </c>
      <c r="N37" s="121">
        <v>3915</v>
      </c>
      <c r="O37" s="121">
        <v>3915</v>
      </c>
      <c r="P37" s="121">
        <v>3915</v>
      </c>
      <c r="Q37" s="121">
        <v>3753</v>
      </c>
      <c r="R37" s="121">
        <v>4011</v>
      </c>
      <c r="S37" s="122">
        <f t="shared" si="4"/>
        <v>6.8745003996802501E-2</v>
      </c>
      <c r="T37" s="122">
        <f t="shared" si="5"/>
        <v>2.452107279693494E-2</v>
      </c>
      <c r="U37" s="121">
        <f t="shared" si="6"/>
        <v>258</v>
      </c>
      <c r="V37" s="121">
        <f t="shared" si="7"/>
        <v>96</v>
      </c>
      <c r="W37" s="122">
        <f>R37/R36</f>
        <v>0.82007769372316497</v>
      </c>
    </row>
    <row r="38" spans="2:23" x14ac:dyDescent="0.25">
      <c r="B38" s="120" t="s">
        <v>65</v>
      </c>
      <c r="C38" s="121">
        <v>573</v>
      </c>
      <c r="D38" s="121">
        <v>363</v>
      </c>
      <c r="E38" s="121">
        <v>857</v>
      </c>
      <c r="F38" s="121">
        <v>875</v>
      </c>
      <c r="G38" s="121">
        <v>882</v>
      </c>
      <c r="H38" s="121">
        <v>882</v>
      </c>
      <c r="I38" s="122">
        <f t="shared" si="0"/>
        <v>0</v>
      </c>
      <c r="J38" s="122">
        <f t="shared" si="1"/>
        <v>1.4297520661157024</v>
      </c>
      <c r="K38" s="121">
        <f t="shared" si="2"/>
        <v>0</v>
      </c>
      <c r="L38" s="121">
        <f t="shared" si="3"/>
        <v>519</v>
      </c>
      <c r="M38" s="122">
        <f>H38/H36</f>
        <v>0.18666666666666668</v>
      </c>
      <c r="N38" s="121">
        <v>876</v>
      </c>
      <c r="O38" s="121">
        <v>876</v>
      </c>
      <c r="P38" s="121">
        <v>882</v>
      </c>
      <c r="Q38" s="121">
        <v>882</v>
      </c>
      <c r="R38" s="121">
        <v>880</v>
      </c>
      <c r="S38" s="122">
        <f t="shared" si="4"/>
        <v>-2.2675736961451642E-3</v>
      </c>
      <c r="T38" s="122">
        <f t="shared" si="5"/>
        <v>4.5662100456620447E-3</v>
      </c>
      <c r="U38" s="121">
        <f t="shared" si="6"/>
        <v>-2</v>
      </c>
      <c r="V38" s="121">
        <f t="shared" si="7"/>
        <v>4</v>
      </c>
      <c r="W38" s="122">
        <f>R38/R36</f>
        <v>0.179922306276835</v>
      </c>
    </row>
    <row r="39" spans="2:23" x14ac:dyDescent="0.25">
      <c r="B39" s="117" t="s">
        <v>53</v>
      </c>
      <c r="C39" s="125">
        <v>1526</v>
      </c>
      <c r="D39" s="125">
        <v>2270</v>
      </c>
      <c r="E39" s="125">
        <v>2680</v>
      </c>
      <c r="F39" s="125">
        <v>2774</v>
      </c>
      <c r="G39" s="125">
        <v>2946</v>
      </c>
      <c r="H39" s="125">
        <v>2675</v>
      </c>
      <c r="I39" s="126">
        <f t="shared" si="0"/>
        <v>-9.19891378139851E-2</v>
      </c>
      <c r="J39" s="126">
        <f t="shared" si="1"/>
        <v>0.1784140969162995</v>
      </c>
      <c r="K39" s="125">
        <f t="shared" si="2"/>
        <v>-271</v>
      </c>
      <c r="L39" s="125">
        <f t="shared" si="3"/>
        <v>405</v>
      </c>
      <c r="M39" s="119">
        <f>H39/H39</f>
        <v>1</v>
      </c>
      <c r="N39" s="125">
        <v>2624</v>
      </c>
      <c r="O39" s="125">
        <v>2651</v>
      </c>
      <c r="P39" s="125">
        <v>2630</v>
      </c>
      <c r="Q39" s="125">
        <v>2532</v>
      </c>
      <c r="R39" s="125">
        <v>2699</v>
      </c>
      <c r="S39" s="126">
        <f t="shared" si="4"/>
        <v>6.5955766192733023E-2</v>
      </c>
      <c r="T39" s="126">
        <f t="shared" si="5"/>
        <v>2.8582317073170715E-2</v>
      </c>
      <c r="U39" s="125">
        <f t="shared" si="6"/>
        <v>167</v>
      </c>
      <c r="V39" s="125">
        <f t="shared" si="7"/>
        <v>75</v>
      </c>
      <c r="W39" s="119">
        <f>R39/R39</f>
        <v>1</v>
      </c>
    </row>
    <row r="40" spans="2:23" x14ac:dyDescent="0.25">
      <c r="B40" s="120" t="s">
        <v>62</v>
      </c>
      <c r="C40" s="121">
        <v>1526</v>
      </c>
      <c r="D40" s="121">
        <v>2270</v>
      </c>
      <c r="E40" s="121">
        <v>2680</v>
      </c>
      <c r="F40" s="121">
        <v>2774</v>
      </c>
      <c r="G40" s="121">
        <v>2946</v>
      </c>
      <c r="H40" s="121">
        <v>2675</v>
      </c>
      <c r="I40" s="122">
        <f t="shared" si="0"/>
        <v>-9.19891378139851E-2</v>
      </c>
      <c r="J40" s="122">
        <f t="shared" si="1"/>
        <v>0.1784140969162995</v>
      </c>
      <c r="K40" s="121">
        <f t="shared" si="2"/>
        <v>-271</v>
      </c>
      <c r="L40" s="121">
        <f t="shared" si="3"/>
        <v>405</v>
      </c>
      <c r="M40" s="122">
        <f>H40/H39</f>
        <v>1</v>
      </c>
      <c r="N40" s="121">
        <v>2624</v>
      </c>
      <c r="O40" s="121">
        <v>2651</v>
      </c>
      <c r="P40" s="121">
        <v>2630</v>
      </c>
      <c r="Q40" s="121">
        <v>2532</v>
      </c>
      <c r="R40" s="121">
        <v>2699</v>
      </c>
      <c r="S40" s="122">
        <f t="shared" si="4"/>
        <v>6.5955766192733023E-2</v>
      </c>
      <c r="T40" s="122">
        <f t="shared" si="5"/>
        <v>2.8582317073170715E-2</v>
      </c>
      <c r="U40" s="121">
        <f t="shared" si="6"/>
        <v>167</v>
      </c>
      <c r="V40" s="121">
        <f t="shared" si="7"/>
        <v>75</v>
      </c>
      <c r="W40" s="122">
        <f>R40/R39</f>
        <v>1</v>
      </c>
    </row>
    <row r="41" spans="2:23" x14ac:dyDescent="0.25">
      <c r="B41" s="123" t="s">
        <v>63</v>
      </c>
      <c r="C41" s="70">
        <v>846</v>
      </c>
      <c r="D41" s="70">
        <v>1514</v>
      </c>
      <c r="E41" s="70">
        <v>1660</v>
      </c>
      <c r="F41" s="70">
        <v>1674</v>
      </c>
      <c r="G41" s="70">
        <v>1852</v>
      </c>
      <c r="H41" s="70">
        <v>1836</v>
      </c>
      <c r="I41" s="124">
        <f t="shared" si="0"/>
        <v>-8.6393088552916275E-3</v>
      </c>
      <c r="J41" s="124">
        <f t="shared" si="1"/>
        <v>0.21268163804491413</v>
      </c>
      <c r="K41" s="70">
        <f t="shared" si="2"/>
        <v>-16</v>
      </c>
      <c r="L41" s="70">
        <f t="shared" si="3"/>
        <v>322</v>
      </c>
      <c r="M41" s="124">
        <f>H41/H39</f>
        <v>0.6863551401869159</v>
      </c>
      <c r="N41" s="70">
        <v>1542</v>
      </c>
      <c r="O41" s="70">
        <v>1674</v>
      </c>
      <c r="P41" s="70">
        <v>1549</v>
      </c>
      <c r="Q41" s="70">
        <v>1715</v>
      </c>
      <c r="R41" s="70">
        <v>1985</v>
      </c>
      <c r="S41" s="124">
        <f t="shared" si="4"/>
        <v>0.1574344023323615</v>
      </c>
      <c r="T41" s="124">
        <f t="shared" si="5"/>
        <v>0.28728923476005197</v>
      </c>
      <c r="U41" s="70">
        <f t="shared" si="6"/>
        <v>270</v>
      </c>
      <c r="V41" s="70">
        <f t="shared" si="7"/>
        <v>443</v>
      </c>
      <c r="W41" s="124">
        <f>R41/R39</f>
        <v>0.73545757688032609</v>
      </c>
    </row>
    <row r="42" spans="2:23" x14ac:dyDescent="0.25">
      <c r="B42" s="123" t="s">
        <v>64</v>
      </c>
      <c r="C42" s="70">
        <v>680</v>
      </c>
      <c r="D42" s="70">
        <v>756</v>
      </c>
      <c r="E42" s="70">
        <v>1020</v>
      </c>
      <c r="F42" s="70">
        <v>1100</v>
      </c>
      <c r="G42" s="70">
        <v>1094</v>
      </c>
      <c r="H42" s="70">
        <v>839</v>
      </c>
      <c r="I42" s="124">
        <f t="shared" si="0"/>
        <v>-0.23308957952468012</v>
      </c>
      <c r="J42" s="124">
        <f t="shared" si="1"/>
        <v>0.10978835978835977</v>
      </c>
      <c r="K42" s="70">
        <f t="shared" si="2"/>
        <v>-255</v>
      </c>
      <c r="L42" s="70">
        <f t="shared" si="3"/>
        <v>83</v>
      </c>
      <c r="M42" s="124">
        <f>H42/H39</f>
        <v>0.3136448598130841</v>
      </c>
      <c r="N42" s="70">
        <v>1082</v>
      </c>
      <c r="O42" s="70">
        <v>977</v>
      </c>
      <c r="P42" s="70">
        <v>1081</v>
      </c>
      <c r="Q42" s="70">
        <v>817</v>
      </c>
      <c r="R42" s="70">
        <v>714</v>
      </c>
      <c r="S42" s="124">
        <f t="shared" si="4"/>
        <v>-0.12607099143206857</v>
      </c>
      <c r="T42" s="124">
        <f t="shared" si="5"/>
        <v>-0.34011090573012936</v>
      </c>
      <c r="U42" s="70">
        <f t="shared" si="6"/>
        <v>-103</v>
      </c>
      <c r="V42" s="70">
        <f t="shared" si="7"/>
        <v>-368</v>
      </c>
      <c r="W42" s="124">
        <f>R42/R39</f>
        <v>0.26454242311967396</v>
      </c>
    </row>
    <row r="43" spans="2:23" x14ac:dyDescent="0.25">
      <c r="B43" s="117" t="s">
        <v>54</v>
      </c>
      <c r="C43" s="125">
        <v>3786</v>
      </c>
      <c r="D43" s="125">
        <v>4393</v>
      </c>
      <c r="E43" s="125">
        <v>6413</v>
      </c>
      <c r="F43" s="125">
        <v>6356</v>
      </c>
      <c r="G43" s="125">
        <v>6825</v>
      </c>
      <c r="H43" s="125">
        <v>6497</v>
      </c>
      <c r="I43" s="126">
        <f t="shared" si="0"/>
        <v>-4.8058608058608066E-2</v>
      </c>
      <c r="J43" s="126">
        <f t="shared" si="1"/>
        <v>0.47894377418620526</v>
      </c>
      <c r="K43" s="125">
        <f t="shared" si="2"/>
        <v>-328</v>
      </c>
      <c r="L43" s="125">
        <f t="shared" si="3"/>
        <v>2104</v>
      </c>
      <c r="M43" s="119">
        <f>H43/H43</f>
        <v>1</v>
      </c>
      <c r="N43" s="125">
        <v>6415</v>
      </c>
      <c r="O43" s="125">
        <v>6415</v>
      </c>
      <c r="P43" s="125">
        <v>6415</v>
      </c>
      <c r="Q43" s="125">
        <v>6497</v>
      </c>
      <c r="R43" s="125">
        <v>6395</v>
      </c>
      <c r="S43" s="126">
        <f t="shared" si="4"/>
        <v>-1.5699553640141639E-2</v>
      </c>
      <c r="T43" s="126">
        <f t="shared" si="5"/>
        <v>-3.1176929072486148E-3</v>
      </c>
      <c r="U43" s="125">
        <f t="shared" si="6"/>
        <v>-102</v>
      </c>
      <c r="V43" s="125">
        <f t="shared" si="7"/>
        <v>-20</v>
      </c>
      <c r="W43" s="119">
        <f>R43/R43</f>
        <v>1</v>
      </c>
    </row>
    <row r="44" spans="2:23" x14ac:dyDescent="0.25">
      <c r="B44" s="120" t="s">
        <v>62</v>
      </c>
      <c r="C44" s="121">
        <v>2472</v>
      </c>
      <c r="D44" s="121">
        <v>2822</v>
      </c>
      <c r="E44" s="121">
        <v>4753</v>
      </c>
      <c r="F44" s="121">
        <v>4696</v>
      </c>
      <c r="G44" s="121">
        <v>5151</v>
      </c>
      <c r="H44" s="121">
        <v>4755</v>
      </c>
      <c r="I44" s="122">
        <f t="shared" si="0"/>
        <v>-7.687827606290043E-2</v>
      </c>
      <c r="J44" s="122">
        <f t="shared" si="1"/>
        <v>0.68497519489723602</v>
      </c>
      <c r="K44" s="121">
        <f t="shared" si="2"/>
        <v>-396</v>
      </c>
      <c r="L44" s="121">
        <f t="shared" si="3"/>
        <v>1933</v>
      </c>
      <c r="M44" s="122">
        <f>H44/H43</f>
        <v>0.73187625057718952</v>
      </c>
      <c r="N44" s="121">
        <v>4755</v>
      </c>
      <c r="O44" s="121">
        <v>4755</v>
      </c>
      <c r="P44" s="121">
        <v>4755</v>
      </c>
      <c r="Q44" s="121">
        <v>4755</v>
      </c>
      <c r="R44" s="121">
        <v>4755</v>
      </c>
      <c r="S44" s="122">
        <f t="shared" si="4"/>
        <v>0</v>
      </c>
      <c r="T44" s="122">
        <f t="shared" si="5"/>
        <v>0</v>
      </c>
      <c r="U44" s="121">
        <f t="shared" si="6"/>
        <v>0</v>
      </c>
      <c r="V44" s="121">
        <f t="shared" si="7"/>
        <v>0</v>
      </c>
      <c r="W44" s="122">
        <f>R44/R43</f>
        <v>0.74354964816262703</v>
      </c>
    </row>
    <row r="45" spans="2:23" x14ac:dyDescent="0.25">
      <c r="B45" s="123" t="s">
        <v>63</v>
      </c>
      <c r="C45" s="70">
        <v>0</v>
      </c>
      <c r="D45" s="70">
        <v>2173</v>
      </c>
      <c r="E45" s="70">
        <v>3692</v>
      </c>
      <c r="F45" s="70">
        <v>3635</v>
      </c>
      <c r="G45" s="70">
        <v>4002</v>
      </c>
      <c r="H45" s="70">
        <v>3694</v>
      </c>
      <c r="I45" s="124">
        <f t="shared" si="0"/>
        <v>-7.6961519240379861E-2</v>
      </c>
      <c r="J45" s="124">
        <f t="shared" si="1"/>
        <v>0.69995398067188219</v>
      </c>
      <c r="K45" s="70">
        <f t="shared" si="2"/>
        <v>-308</v>
      </c>
      <c r="L45" s="70">
        <f t="shared" si="3"/>
        <v>1521</v>
      </c>
      <c r="M45" s="124">
        <f>H45/H43</f>
        <v>0.56857010928120666</v>
      </c>
      <c r="N45" s="70">
        <v>3694</v>
      </c>
      <c r="O45" s="70">
        <v>3694</v>
      </c>
      <c r="P45" s="70">
        <v>3694</v>
      </c>
      <c r="Q45" s="70">
        <v>3694</v>
      </c>
      <c r="R45" s="70">
        <v>3694</v>
      </c>
      <c r="S45" s="124">
        <f t="shared" si="4"/>
        <v>0</v>
      </c>
      <c r="T45" s="124">
        <f t="shared" si="5"/>
        <v>0</v>
      </c>
      <c r="U45" s="70">
        <f t="shared" si="6"/>
        <v>0</v>
      </c>
      <c r="V45" s="70">
        <f t="shared" si="7"/>
        <v>0</v>
      </c>
      <c r="W45" s="124">
        <f>R45/R43</f>
        <v>0.57763878029710714</v>
      </c>
    </row>
    <row r="46" spans="2:23" x14ac:dyDescent="0.25">
      <c r="B46" s="123" t="s">
        <v>64</v>
      </c>
      <c r="C46" s="70">
        <v>0</v>
      </c>
      <c r="D46" s="70">
        <v>649</v>
      </c>
      <c r="E46" s="70">
        <v>1061</v>
      </c>
      <c r="F46" s="70">
        <v>1061</v>
      </c>
      <c r="G46" s="70">
        <v>1149</v>
      </c>
      <c r="H46" s="70">
        <v>1061</v>
      </c>
      <c r="I46" s="124">
        <f t="shared" si="0"/>
        <v>-7.6588337684943442E-2</v>
      </c>
      <c r="J46" s="124">
        <f t="shared" si="1"/>
        <v>0.6348228043143298</v>
      </c>
      <c r="K46" s="70">
        <f t="shared" si="2"/>
        <v>-88</v>
      </c>
      <c r="L46" s="70">
        <f t="shared" si="3"/>
        <v>412</v>
      </c>
      <c r="M46" s="124">
        <f>H46/H43</f>
        <v>0.16330614129598275</v>
      </c>
      <c r="N46" s="70">
        <v>1061</v>
      </c>
      <c r="O46" s="70">
        <v>1061</v>
      </c>
      <c r="P46" s="70">
        <v>1061</v>
      </c>
      <c r="Q46" s="70">
        <v>1061</v>
      </c>
      <c r="R46" s="70">
        <v>1061</v>
      </c>
      <c r="S46" s="124">
        <f t="shared" si="4"/>
        <v>0</v>
      </c>
      <c r="T46" s="124">
        <f t="shared" si="5"/>
        <v>0</v>
      </c>
      <c r="U46" s="70">
        <f t="shared" si="6"/>
        <v>0</v>
      </c>
      <c r="V46" s="70">
        <f t="shared" si="7"/>
        <v>0</v>
      </c>
      <c r="W46" s="124">
        <f>R46/R43</f>
        <v>0.16591086786551995</v>
      </c>
    </row>
    <row r="47" spans="2:23" x14ac:dyDescent="0.25">
      <c r="B47" s="120" t="s">
        <v>65</v>
      </c>
      <c r="C47" s="121">
        <v>1314</v>
      </c>
      <c r="D47" s="121">
        <v>1571</v>
      </c>
      <c r="E47" s="121">
        <v>1660</v>
      </c>
      <c r="F47" s="121">
        <v>1660</v>
      </c>
      <c r="G47" s="121">
        <v>1674</v>
      </c>
      <c r="H47" s="121">
        <v>1742</v>
      </c>
      <c r="I47" s="122">
        <f t="shared" si="0"/>
        <v>4.0621266427718128E-2</v>
      </c>
      <c r="J47" s="122">
        <f t="shared" si="1"/>
        <v>0.10884786760025467</v>
      </c>
      <c r="K47" s="121">
        <f t="shared" si="2"/>
        <v>68</v>
      </c>
      <c r="L47" s="121">
        <f t="shared" si="3"/>
        <v>171</v>
      </c>
      <c r="M47" s="122">
        <f>H47/H43</f>
        <v>0.26812374942281053</v>
      </c>
      <c r="N47" s="121">
        <v>1660</v>
      </c>
      <c r="O47" s="121">
        <v>1660</v>
      </c>
      <c r="P47" s="121">
        <v>1660</v>
      </c>
      <c r="Q47" s="121">
        <v>1742</v>
      </c>
      <c r="R47" s="121">
        <v>1640</v>
      </c>
      <c r="S47" s="122">
        <f t="shared" si="4"/>
        <v>-5.8553386911595839E-2</v>
      </c>
      <c r="T47" s="122">
        <f t="shared" si="5"/>
        <v>-1.2048192771084376E-2</v>
      </c>
      <c r="U47" s="121">
        <f t="shared" si="6"/>
        <v>-102</v>
      </c>
      <c r="V47" s="121">
        <f t="shared" si="7"/>
        <v>-20</v>
      </c>
      <c r="W47" s="122">
        <f>R47/R43</f>
        <v>0.25645035183737297</v>
      </c>
    </row>
    <row r="48" spans="2:23" x14ac:dyDescent="0.25">
      <c r="B48" s="117" t="s">
        <v>55</v>
      </c>
      <c r="C48" s="125">
        <v>2158</v>
      </c>
      <c r="D48" s="125">
        <v>2862</v>
      </c>
      <c r="E48" s="125">
        <v>3212</v>
      </c>
      <c r="F48" s="125">
        <v>3072</v>
      </c>
      <c r="G48" s="125">
        <v>3320</v>
      </c>
      <c r="H48" s="125">
        <v>3105</v>
      </c>
      <c r="I48" s="126">
        <f t="shared" si="0"/>
        <v>-6.4759036144578341E-2</v>
      </c>
      <c r="J48" s="126">
        <f t="shared" si="1"/>
        <v>8.4905660377358583E-2</v>
      </c>
      <c r="K48" s="125">
        <f t="shared" si="2"/>
        <v>-215</v>
      </c>
      <c r="L48" s="125">
        <f t="shared" si="3"/>
        <v>243</v>
      </c>
      <c r="M48" s="119">
        <f>H48/H48</f>
        <v>1</v>
      </c>
      <c r="N48" s="125">
        <v>3043</v>
      </c>
      <c r="O48" s="125">
        <v>3048</v>
      </c>
      <c r="P48" s="125">
        <v>3075</v>
      </c>
      <c r="Q48" s="125">
        <v>3075</v>
      </c>
      <c r="R48" s="125">
        <v>3075</v>
      </c>
      <c r="S48" s="126">
        <f t="shared" si="4"/>
        <v>0</v>
      </c>
      <c r="T48" s="126">
        <f t="shared" si="5"/>
        <v>1.0515938218862875E-2</v>
      </c>
      <c r="U48" s="125">
        <f t="shared" si="6"/>
        <v>0</v>
      </c>
      <c r="V48" s="125">
        <f t="shared" si="7"/>
        <v>32</v>
      </c>
      <c r="W48" s="119">
        <f>R48/R48</f>
        <v>1</v>
      </c>
    </row>
    <row r="49" spans="2:23" x14ac:dyDescent="0.25">
      <c r="B49" s="120" t="s">
        <v>62</v>
      </c>
      <c r="C49" s="121">
        <v>2065</v>
      </c>
      <c r="D49" s="121">
        <v>2789</v>
      </c>
      <c r="E49" s="121">
        <v>3008</v>
      </c>
      <c r="F49" s="121">
        <v>2663</v>
      </c>
      <c r="G49" s="121">
        <v>2935</v>
      </c>
      <c r="H49" s="121">
        <v>2717</v>
      </c>
      <c r="I49" s="122">
        <f t="shared" si="0"/>
        <v>-7.4275979557069882E-2</v>
      </c>
      <c r="J49" s="122">
        <f t="shared" si="1"/>
        <v>-2.5815704553603491E-2</v>
      </c>
      <c r="K49" s="121">
        <f t="shared" si="2"/>
        <v>-218</v>
      </c>
      <c r="L49" s="121">
        <f t="shared" si="3"/>
        <v>-72</v>
      </c>
      <c r="M49" s="122">
        <f>H49/H48</f>
        <v>0.87504025764895332</v>
      </c>
      <c r="N49" s="121">
        <v>2839</v>
      </c>
      <c r="O49" s="121">
        <v>2634</v>
      </c>
      <c r="P49" s="121">
        <v>2687</v>
      </c>
      <c r="Q49" s="121">
        <v>2687</v>
      </c>
      <c r="R49" s="121">
        <v>2871</v>
      </c>
      <c r="S49" s="122">
        <f t="shared" si="4"/>
        <v>6.8477856345366517E-2</v>
      </c>
      <c r="T49" s="122">
        <f t="shared" si="5"/>
        <v>1.1271574498062709E-2</v>
      </c>
      <c r="U49" s="121">
        <f t="shared" si="6"/>
        <v>184</v>
      </c>
      <c r="V49" s="121">
        <f t="shared" si="7"/>
        <v>32</v>
      </c>
      <c r="W49" s="122">
        <f>R49/R48</f>
        <v>0.93365853658536591</v>
      </c>
    </row>
    <row r="50" spans="2:23" x14ac:dyDescent="0.25">
      <c r="B50" s="123" t="s">
        <v>63</v>
      </c>
      <c r="C50" s="70">
        <v>1643</v>
      </c>
      <c r="D50" s="70">
        <v>2193</v>
      </c>
      <c r="E50" s="70">
        <v>2189</v>
      </c>
      <c r="F50" s="70">
        <v>2050</v>
      </c>
      <c r="G50" s="70">
        <v>2224</v>
      </c>
      <c r="H50" s="70">
        <v>2053</v>
      </c>
      <c r="I50" s="124">
        <f t="shared" si="0"/>
        <v>-7.6888489208633115E-2</v>
      </c>
      <c r="J50" s="124">
        <f t="shared" si="1"/>
        <v>-6.3839489284085782E-2</v>
      </c>
      <c r="K50" s="70">
        <f t="shared" si="2"/>
        <v>-171</v>
      </c>
      <c r="L50" s="70">
        <f t="shared" si="3"/>
        <v>-140</v>
      </c>
      <c r="M50" s="124">
        <f>H50/H48</f>
        <v>0.66119162640901774</v>
      </c>
      <c r="N50" s="70">
        <v>2053</v>
      </c>
      <c r="O50" s="70">
        <v>2053</v>
      </c>
      <c r="P50" s="70">
        <v>2053</v>
      </c>
      <c r="Q50" s="70">
        <v>2053</v>
      </c>
      <c r="R50" s="70">
        <v>2053</v>
      </c>
      <c r="S50" s="124">
        <f t="shared" si="4"/>
        <v>0</v>
      </c>
      <c r="T50" s="124">
        <f t="shared" si="5"/>
        <v>0</v>
      </c>
      <c r="U50" s="70">
        <f t="shared" si="6"/>
        <v>0</v>
      </c>
      <c r="V50" s="70">
        <f t="shared" si="7"/>
        <v>0</v>
      </c>
      <c r="W50" s="124">
        <f>R50/R48</f>
        <v>0.66764227642276419</v>
      </c>
    </row>
    <row r="51" spans="2:23" x14ac:dyDescent="0.25">
      <c r="B51" s="123" t="s">
        <v>64</v>
      </c>
      <c r="C51" s="70">
        <v>422</v>
      </c>
      <c r="D51" s="70">
        <v>596</v>
      </c>
      <c r="E51" s="70">
        <v>819</v>
      </c>
      <c r="F51" s="70">
        <v>613</v>
      </c>
      <c r="G51" s="70">
        <v>711</v>
      </c>
      <c r="H51" s="70">
        <v>664</v>
      </c>
      <c r="I51" s="124">
        <f t="shared" si="0"/>
        <v>-6.6104078762306617E-2</v>
      </c>
      <c r="J51" s="124">
        <f t="shared" si="1"/>
        <v>0.11409395973154357</v>
      </c>
      <c r="K51" s="70">
        <f t="shared" si="2"/>
        <v>-47</v>
      </c>
      <c r="L51" s="70">
        <f t="shared" si="3"/>
        <v>68</v>
      </c>
      <c r="M51" s="124">
        <f>H51/H48</f>
        <v>0.21384863123993558</v>
      </c>
      <c r="N51" s="70">
        <v>786</v>
      </c>
      <c r="O51" s="70">
        <v>581</v>
      </c>
      <c r="P51" s="70">
        <v>634</v>
      </c>
      <c r="Q51" s="70">
        <v>634</v>
      </c>
      <c r="R51" s="70">
        <v>818</v>
      </c>
      <c r="S51" s="124">
        <f t="shared" si="4"/>
        <v>0.29022082018927442</v>
      </c>
      <c r="T51" s="124">
        <f t="shared" si="5"/>
        <v>4.0712468193384144E-2</v>
      </c>
      <c r="U51" s="70">
        <f t="shared" si="6"/>
        <v>184</v>
      </c>
      <c r="V51" s="70">
        <f t="shared" si="7"/>
        <v>32</v>
      </c>
      <c r="W51" s="124">
        <f>R51/R48</f>
        <v>0.2660162601626016</v>
      </c>
    </row>
    <row r="52" spans="2:23" x14ac:dyDescent="0.25">
      <c r="B52" s="120" t="s">
        <v>65</v>
      </c>
      <c r="C52" s="121">
        <v>460</v>
      </c>
      <c r="D52" s="121">
        <v>774</v>
      </c>
      <c r="E52" s="121">
        <v>904</v>
      </c>
      <c r="F52" s="121">
        <v>1110</v>
      </c>
      <c r="G52" s="121">
        <v>1086</v>
      </c>
      <c r="H52" s="121">
        <v>1088</v>
      </c>
      <c r="I52" s="122">
        <f t="shared" si="0"/>
        <v>1.8416206261511192E-3</v>
      </c>
      <c r="J52" s="122">
        <f t="shared" si="1"/>
        <v>0.40568475452196373</v>
      </c>
      <c r="K52" s="121">
        <f t="shared" si="2"/>
        <v>2</v>
      </c>
      <c r="L52" s="121">
        <f t="shared" si="3"/>
        <v>314</v>
      </c>
      <c r="M52" s="122">
        <f>H52/H48</f>
        <v>0.35040257648953299</v>
      </c>
      <c r="N52" s="121">
        <v>904</v>
      </c>
      <c r="O52" s="121">
        <v>1114</v>
      </c>
      <c r="P52" s="121">
        <v>1088</v>
      </c>
      <c r="Q52" s="121">
        <v>1088</v>
      </c>
      <c r="R52" s="121">
        <v>904</v>
      </c>
      <c r="S52" s="122">
        <f t="shared" si="4"/>
        <v>-0.16911764705882348</v>
      </c>
      <c r="T52" s="122">
        <f t="shared" si="5"/>
        <v>0</v>
      </c>
      <c r="U52" s="121">
        <f t="shared" si="6"/>
        <v>-184</v>
      </c>
      <c r="V52" s="121">
        <f t="shared" si="7"/>
        <v>0</v>
      </c>
      <c r="W52" s="122">
        <f>R52/R48</f>
        <v>0.29398373983739839</v>
      </c>
    </row>
    <row r="53" spans="2:23" ht="6.95" customHeight="1" x14ac:dyDescent="0.25">
      <c r="B53" s="127"/>
      <c r="C53" s="128"/>
      <c r="D53" s="128"/>
      <c r="E53" s="128"/>
      <c r="F53" s="128"/>
      <c r="G53" s="129"/>
      <c r="H53" s="128"/>
      <c r="I53" s="130"/>
      <c r="J53" s="130"/>
      <c r="K53" s="128"/>
      <c r="L53" s="130"/>
      <c r="M53" s="130"/>
      <c r="N53" s="128"/>
      <c r="O53" s="128"/>
      <c r="P53" s="128"/>
      <c r="Q53" s="128"/>
      <c r="R53" s="130"/>
      <c r="S53" s="130"/>
      <c r="T53" s="130"/>
      <c r="U53" s="130"/>
      <c r="V53" s="130"/>
    </row>
    <row r="54" spans="2:23" ht="15" customHeight="1" x14ac:dyDescent="0.25"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12F2-1DD5-48A0-AD4D-F8C3498A3583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106" t="str">
        <f>CONCATENATE("Establecimientos alojativos en funcionamiento en Tenerife y municipios")</f>
        <v>Establecimientos alojativos en funcionamiento en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8"/>
      <c r="Q4" s="108"/>
      <c r="R4" s="108"/>
      <c r="S4" s="108"/>
    </row>
    <row r="5" spans="1:19" ht="15.75" thickBot="1" x14ac:dyDescent="0.3">
      <c r="B5" s="109"/>
      <c r="C5" s="110" t="s">
        <v>66</v>
      </c>
      <c r="D5" s="110"/>
      <c r="E5" s="110"/>
      <c r="F5" s="110"/>
      <c r="G5" s="110"/>
      <c r="H5" s="110"/>
      <c r="I5" s="111"/>
      <c r="J5" s="111"/>
      <c r="K5" s="112"/>
      <c r="L5" s="113" t="s">
        <v>67</v>
      </c>
      <c r="M5" s="113"/>
      <c r="N5" s="113"/>
      <c r="O5" s="113"/>
      <c r="P5" s="113"/>
      <c r="Q5" s="111"/>
      <c r="R5" s="111"/>
      <c r="S5" s="112"/>
    </row>
    <row r="6" spans="1:19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CONCATENATE("dif. ",RIGHT(H6,2),"/",RIGHT(G6,2))</f>
        <v>dif. 25/24</v>
      </c>
      <c r="K6" s="15" t="str">
        <f>CONCATENATE("cuota/ total isla ",RIGHT(H6,2))</f>
        <v>cuota/ total isla 25</v>
      </c>
      <c r="L6" s="116" t="s">
        <v>228</v>
      </c>
      <c r="M6" s="116" t="s">
        <v>229</v>
      </c>
      <c r="N6" s="116" t="s">
        <v>230</v>
      </c>
      <c r="O6" s="116" t="s">
        <v>231</v>
      </c>
      <c r="P6" s="116" t="s">
        <v>232</v>
      </c>
      <c r="Q6" s="115" t="str">
        <f>CONCATENATE("var. ",RIGHT(P6,2),"/",RIGHT(O6,2))</f>
        <v>var. 26/25</v>
      </c>
      <c r="R6" s="115" t="str">
        <f>CONCATENATE("dif. ",RIGHT(P6,2),"/",RIGHT(O6,2))</f>
        <v>dif. 26/25</v>
      </c>
      <c r="S6" s="112" t="str">
        <f>CONCATENATE("cuota/ total isla ",RIGHT(P6,2))</f>
        <v>cuota/ total isla 26</v>
      </c>
    </row>
    <row r="7" spans="1:19" x14ac:dyDescent="0.25">
      <c r="B7" s="117" t="s">
        <v>45</v>
      </c>
      <c r="C7" s="118">
        <v>173</v>
      </c>
      <c r="D7" s="118">
        <v>195</v>
      </c>
      <c r="E7" s="118">
        <v>293</v>
      </c>
      <c r="F7" s="118">
        <v>308</v>
      </c>
      <c r="G7" s="118">
        <v>339</v>
      </c>
      <c r="H7" s="118">
        <v>324</v>
      </c>
      <c r="I7" s="119">
        <f>IFERROR(H7/G7-1,"-")</f>
        <v>-4.4247787610619427E-2</v>
      </c>
      <c r="J7" s="118">
        <f>IFERROR(H7-G7,"-")</f>
        <v>-15</v>
      </c>
      <c r="K7" s="119">
        <f>H7/H7</f>
        <v>1</v>
      </c>
      <c r="L7" s="118">
        <v>879</v>
      </c>
      <c r="M7" s="118">
        <v>906</v>
      </c>
      <c r="N7" s="118">
        <v>954</v>
      </c>
      <c r="O7" s="118">
        <v>966</v>
      </c>
      <c r="P7" s="118">
        <v>972</v>
      </c>
      <c r="Q7" s="119">
        <f t="shared" ref="Q7:Q52" si="0">IFERROR(P7/O7-1,"-")</f>
        <v>6.2111801242235032E-3</v>
      </c>
      <c r="R7" s="118">
        <f t="shared" ref="R7:R52" si="1">IFERROR(P7-O7,"-")</f>
        <v>6</v>
      </c>
      <c r="S7" s="119">
        <f>P7/P7</f>
        <v>1</v>
      </c>
    </row>
    <row r="8" spans="1:19" x14ac:dyDescent="0.25">
      <c r="A8" s="1"/>
      <c r="B8" s="120" t="s">
        <v>62</v>
      </c>
      <c r="C8" s="121">
        <v>104</v>
      </c>
      <c r="D8" s="121">
        <v>124</v>
      </c>
      <c r="E8" s="121">
        <v>194</v>
      </c>
      <c r="F8" s="121">
        <v>199</v>
      </c>
      <c r="G8" s="121">
        <v>228</v>
      </c>
      <c r="H8" s="121">
        <v>211</v>
      </c>
      <c r="I8" s="122">
        <f t="shared" ref="I8:I52" si="2">IFERROR(H8/G8-1,"-")</f>
        <v>-7.456140350877194E-2</v>
      </c>
      <c r="J8" s="121">
        <f t="shared" ref="J8:J52" si="3">IFERROR(H8-G8,"-")</f>
        <v>-17</v>
      </c>
      <c r="K8" s="122">
        <f>H8/H7</f>
        <v>0.65123456790123457</v>
      </c>
      <c r="L8" s="121">
        <v>192</v>
      </c>
      <c r="M8" s="121">
        <v>194</v>
      </c>
      <c r="N8" s="121">
        <v>207</v>
      </c>
      <c r="O8" s="121">
        <v>209</v>
      </c>
      <c r="P8" s="121">
        <v>211</v>
      </c>
      <c r="Q8" s="122">
        <f t="shared" si="0"/>
        <v>9.5693779904306719E-3</v>
      </c>
      <c r="R8" s="121">
        <f t="shared" si="1"/>
        <v>2</v>
      </c>
      <c r="S8" s="122">
        <f>P8/P7</f>
        <v>0.21707818930041153</v>
      </c>
    </row>
    <row r="9" spans="1:19" x14ac:dyDescent="0.25">
      <c r="A9" s="132" t="s">
        <v>68</v>
      </c>
      <c r="B9" s="123" t="s">
        <v>63</v>
      </c>
      <c r="C9" s="70">
        <v>63</v>
      </c>
      <c r="D9" s="70">
        <v>84</v>
      </c>
      <c r="E9" s="70">
        <v>128</v>
      </c>
      <c r="F9" s="70">
        <v>131</v>
      </c>
      <c r="G9" s="70">
        <v>147</v>
      </c>
      <c r="H9" s="70">
        <v>137</v>
      </c>
      <c r="I9" s="124">
        <f t="shared" si="2"/>
        <v>-6.8027210884353706E-2</v>
      </c>
      <c r="J9" s="70">
        <f t="shared" si="3"/>
        <v>-10</v>
      </c>
      <c r="K9" s="124">
        <f>H9/H7</f>
        <v>0.4228395061728395</v>
      </c>
      <c r="L9" s="70">
        <v>128</v>
      </c>
      <c r="M9" s="70">
        <v>131</v>
      </c>
      <c r="N9" s="70">
        <v>135</v>
      </c>
      <c r="O9" s="70">
        <v>136</v>
      </c>
      <c r="P9" s="70">
        <v>142</v>
      </c>
      <c r="Q9" s="124">
        <f t="shared" si="0"/>
        <v>4.4117647058823595E-2</v>
      </c>
      <c r="R9" s="70">
        <f t="shared" si="1"/>
        <v>6</v>
      </c>
      <c r="S9" s="124">
        <f>P9/P7</f>
        <v>0.14609053497942387</v>
      </c>
    </row>
    <row r="10" spans="1:19" x14ac:dyDescent="0.25">
      <c r="A10" s="132" t="s">
        <v>69</v>
      </c>
      <c r="B10" s="123" t="s">
        <v>70</v>
      </c>
      <c r="C10" s="70">
        <v>41</v>
      </c>
      <c r="D10" s="70">
        <v>40</v>
      </c>
      <c r="E10" s="70">
        <v>65</v>
      </c>
      <c r="F10" s="70">
        <v>68</v>
      </c>
      <c r="G10" s="70">
        <v>81</v>
      </c>
      <c r="H10" s="70">
        <v>75</v>
      </c>
      <c r="I10" s="124">
        <f t="shared" si="2"/>
        <v>-7.407407407407407E-2</v>
      </c>
      <c r="J10" s="70">
        <f t="shared" si="3"/>
        <v>-6</v>
      </c>
      <c r="K10" s="124">
        <f>H10/H7</f>
        <v>0.23148148148148148</v>
      </c>
      <c r="L10" s="70">
        <v>64</v>
      </c>
      <c r="M10" s="70">
        <v>63</v>
      </c>
      <c r="N10" s="70">
        <v>72</v>
      </c>
      <c r="O10" s="70">
        <v>73</v>
      </c>
      <c r="P10" s="70">
        <v>69</v>
      </c>
      <c r="Q10" s="124">
        <f t="shared" si="0"/>
        <v>-5.4794520547945202E-2</v>
      </c>
      <c r="R10" s="70">
        <f t="shared" si="1"/>
        <v>-4</v>
      </c>
      <c r="S10" s="124">
        <f>P10/P7</f>
        <v>7.098765432098765E-2</v>
      </c>
    </row>
    <row r="11" spans="1:19" x14ac:dyDescent="0.25">
      <c r="A11" s="1"/>
      <c r="B11" s="120" t="s">
        <v>65</v>
      </c>
      <c r="C11" s="121">
        <v>70</v>
      </c>
      <c r="D11" s="121">
        <v>71</v>
      </c>
      <c r="E11" s="121">
        <v>100</v>
      </c>
      <c r="F11" s="121">
        <v>109</v>
      </c>
      <c r="G11" s="121">
        <v>111</v>
      </c>
      <c r="H11" s="121">
        <v>113</v>
      </c>
      <c r="I11" s="122">
        <f t="shared" si="2"/>
        <v>1.8018018018018056E-2</v>
      </c>
      <c r="J11" s="121">
        <f t="shared" si="3"/>
        <v>2</v>
      </c>
      <c r="K11" s="122">
        <f>H11/H7</f>
        <v>0.34876543209876543</v>
      </c>
      <c r="L11" s="121">
        <v>101</v>
      </c>
      <c r="M11" s="121">
        <v>108</v>
      </c>
      <c r="N11" s="121">
        <v>111</v>
      </c>
      <c r="O11" s="121">
        <v>113</v>
      </c>
      <c r="P11" s="121">
        <v>113</v>
      </c>
      <c r="Q11" s="122">
        <f t="shared" si="0"/>
        <v>0</v>
      </c>
      <c r="R11" s="121">
        <f t="shared" si="1"/>
        <v>0</v>
      </c>
      <c r="S11" s="122">
        <f>P11/P7</f>
        <v>0.11625514403292181</v>
      </c>
    </row>
    <row r="12" spans="1:19" x14ac:dyDescent="0.25">
      <c r="A12" s="1"/>
      <c r="B12" s="117" t="s">
        <v>46</v>
      </c>
      <c r="C12" s="125">
        <v>49</v>
      </c>
      <c r="D12" s="125">
        <v>57</v>
      </c>
      <c r="E12" s="125">
        <v>84</v>
      </c>
      <c r="F12" s="125">
        <v>90</v>
      </c>
      <c r="G12" s="125">
        <v>99</v>
      </c>
      <c r="H12" s="125">
        <v>93</v>
      </c>
      <c r="I12" s="126">
        <f t="shared" si="2"/>
        <v>-6.0606060606060552E-2</v>
      </c>
      <c r="J12" s="125">
        <f t="shared" si="3"/>
        <v>-6</v>
      </c>
      <c r="K12" s="119">
        <f>H12/H12</f>
        <v>1</v>
      </c>
      <c r="L12" s="125">
        <v>84</v>
      </c>
      <c r="M12" s="125">
        <v>88</v>
      </c>
      <c r="N12" s="125">
        <v>94</v>
      </c>
      <c r="O12" s="125">
        <v>93</v>
      </c>
      <c r="P12" s="125">
        <v>95</v>
      </c>
      <c r="Q12" s="126">
        <f t="shared" si="0"/>
        <v>2.1505376344086002E-2</v>
      </c>
      <c r="R12" s="125">
        <f t="shared" si="1"/>
        <v>2</v>
      </c>
      <c r="S12" s="119">
        <f>P12/P12</f>
        <v>1</v>
      </c>
    </row>
    <row r="13" spans="1:19" ht="15" customHeight="1" x14ac:dyDescent="0.25">
      <c r="A13" s="1"/>
      <c r="B13" s="120" t="s">
        <v>62</v>
      </c>
      <c r="C13" s="121">
        <v>31</v>
      </c>
      <c r="D13" s="121">
        <v>40</v>
      </c>
      <c r="E13" s="121">
        <v>60</v>
      </c>
      <c r="F13" s="121">
        <v>62</v>
      </c>
      <c r="G13" s="121">
        <v>68</v>
      </c>
      <c r="H13" s="121">
        <v>61</v>
      </c>
      <c r="I13" s="122">
        <f t="shared" si="2"/>
        <v>-0.1029411764705882</v>
      </c>
      <c r="J13" s="121">
        <f t="shared" si="3"/>
        <v>-7</v>
      </c>
      <c r="K13" s="122">
        <f>H13/H12</f>
        <v>0.65591397849462363</v>
      </c>
      <c r="L13" s="121">
        <v>60</v>
      </c>
      <c r="M13" s="121">
        <v>60</v>
      </c>
      <c r="N13" s="121">
        <v>62</v>
      </c>
      <c r="O13" s="121">
        <v>61</v>
      </c>
      <c r="P13" s="121">
        <v>62</v>
      </c>
      <c r="Q13" s="122">
        <f t="shared" si="0"/>
        <v>1.6393442622950838E-2</v>
      </c>
      <c r="R13" s="121">
        <f t="shared" si="1"/>
        <v>1</v>
      </c>
      <c r="S13" s="122">
        <f>P13/P12</f>
        <v>0.65263157894736845</v>
      </c>
    </row>
    <row r="14" spans="1:19" x14ac:dyDescent="0.25">
      <c r="A14" s="132" t="s">
        <v>68</v>
      </c>
      <c r="B14" s="123" t="s">
        <v>63</v>
      </c>
      <c r="C14" s="70">
        <v>25</v>
      </c>
      <c r="D14" s="70">
        <v>33</v>
      </c>
      <c r="E14" s="70">
        <v>48</v>
      </c>
      <c r="F14" s="70">
        <v>50</v>
      </c>
      <c r="G14" s="70">
        <v>56</v>
      </c>
      <c r="H14" s="70">
        <v>50</v>
      </c>
      <c r="I14" s="124">
        <f t="shared" si="2"/>
        <v>-0.1071428571428571</v>
      </c>
      <c r="J14" s="70">
        <f t="shared" si="3"/>
        <v>-6</v>
      </c>
      <c r="K14" s="124">
        <f>H14/H12</f>
        <v>0.5376344086021505</v>
      </c>
      <c r="L14" s="70">
        <v>48</v>
      </c>
      <c r="M14" s="70">
        <v>49</v>
      </c>
      <c r="N14" s="70">
        <v>51</v>
      </c>
      <c r="O14" s="70">
        <v>50</v>
      </c>
      <c r="P14" s="70">
        <v>52</v>
      </c>
      <c r="Q14" s="124">
        <f t="shared" si="0"/>
        <v>4.0000000000000036E-2</v>
      </c>
      <c r="R14" s="70">
        <f t="shared" si="1"/>
        <v>2</v>
      </c>
      <c r="S14" s="124">
        <f>P14/P12</f>
        <v>0.54736842105263162</v>
      </c>
    </row>
    <row r="15" spans="1:19" x14ac:dyDescent="0.25">
      <c r="A15" s="132" t="s">
        <v>69</v>
      </c>
      <c r="B15" s="123" t="s">
        <v>70</v>
      </c>
      <c r="C15" s="70">
        <v>6</v>
      </c>
      <c r="D15" s="70">
        <v>7</v>
      </c>
      <c r="E15" s="70">
        <v>12</v>
      </c>
      <c r="F15" s="70">
        <v>11</v>
      </c>
      <c r="G15" s="70">
        <v>12</v>
      </c>
      <c r="H15" s="70">
        <v>11</v>
      </c>
      <c r="I15" s="124">
        <f t="shared" si="2"/>
        <v>-8.333333333333337E-2</v>
      </c>
      <c r="J15" s="70">
        <f t="shared" si="3"/>
        <v>-1</v>
      </c>
      <c r="K15" s="124">
        <f>H15/H12</f>
        <v>0.11827956989247312</v>
      </c>
      <c r="L15" s="70">
        <v>12</v>
      </c>
      <c r="M15" s="70">
        <v>11</v>
      </c>
      <c r="N15" s="70">
        <v>11</v>
      </c>
      <c r="O15" s="70">
        <v>11</v>
      </c>
      <c r="P15" s="70">
        <v>10</v>
      </c>
      <c r="Q15" s="124">
        <f t="shared" si="0"/>
        <v>-9.0909090909090939E-2</v>
      </c>
      <c r="R15" s="70">
        <f t="shared" si="1"/>
        <v>-1</v>
      </c>
      <c r="S15" s="124">
        <f>P15/P12</f>
        <v>0.10526315789473684</v>
      </c>
    </row>
    <row r="16" spans="1:19" x14ac:dyDescent="0.25">
      <c r="A16" s="1"/>
      <c r="B16" s="120" t="s">
        <v>65</v>
      </c>
      <c r="C16" s="121">
        <v>18</v>
      </c>
      <c r="D16" s="121">
        <v>17</v>
      </c>
      <c r="E16" s="121">
        <v>24</v>
      </c>
      <c r="F16" s="121">
        <v>29</v>
      </c>
      <c r="G16" s="121">
        <v>31</v>
      </c>
      <c r="H16" s="121">
        <v>32</v>
      </c>
      <c r="I16" s="122">
        <f t="shared" si="2"/>
        <v>3.2258064516129004E-2</v>
      </c>
      <c r="J16" s="121">
        <f t="shared" si="3"/>
        <v>1</v>
      </c>
      <c r="K16" s="122">
        <f>H16/H12</f>
        <v>0.34408602150537637</v>
      </c>
      <c r="L16" s="121">
        <v>24</v>
      </c>
      <c r="M16" s="121">
        <v>28</v>
      </c>
      <c r="N16" s="121">
        <v>32</v>
      </c>
      <c r="O16" s="121">
        <v>32</v>
      </c>
      <c r="P16" s="121">
        <v>33</v>
      </c>
      <c r="Q16" s="122">
        <f t="shared" si="0"/>
        <v>3.125E-2</v>
      </c>
      <c r="R16" s="121">
        <f t="shared" si="1"/>
        <v>1</v>
      </c>
      <c r="S16" s="122">
        <f>P16/P12</f>
        <v>0.3473684210526316</v>
      </c>
    </row>
    <row r="17" spans="1:19" x14ac:dyDescent="0.25">
      <c r="A17" s="1"/>
      <c r="B17" s="117" t="s">
        <v>49</v>
      </c>
      <c r="C17" s="125">
        <v>3</v>
      </c>
      <c r="D17" s="125">
        <v>4</v>
      </c>
      <c r="E17" s="125">
        <v>5</v>
      </c>
      <c r="F17" s="125">
        <v>4</v>
      </c>
      <c r="G17" s="125">
        <v>6</v>
      </c>
      <c r="H17" s="125">
        <v>6</v>
      </c>
      <c r="I17" s="126">
        <f t="shared" si="2"/>
        <v>0</v>
      </c>
      <c r="J17" s="125">
        <f t="shared" si="3"/>
        <v>0</v>
      </c>
      <c r="K17" s="119">
        <f>H17/H17</f>
        <v>1</v>
      </c>
      <c r="L17" s="125">
        <v>5</v>
      </c>
      <c r="M17" s="125">
        <v>4</v>
      </c>
      <c r="N17" s="125">
        <v>5</v>
      </c>
      <c r="O17" s="125">
        <v>6</v>
      </c>
      <c r="P17" s="125">
        <v>6</v>
      </c>
      <c r="Q17" s="126">
        <f t="shared" si="0"/>
        <v>0</v>
      </c>
      <c r="R17" s="125">
        <f t="shared" si="1"/>
        <v>0</v>
      </c>
      <c r="S17" s="119">
        <f>P17/P17</f>
        <v>1</v>
      </c>
    </row>
    <row r="18" spans="1:19" x14ac:dyDescent="0.25">
      <c r="A18" s="1"/>
      <c r="B18" s="120" t="s">
        <v>62</v>
      </c>
      <c r="C18" s="121">
        <v>2</v>
      </c>
      <c r="D18" s="121">
        <v>3</v>
      </c>
      <c r="E18" s="121">
        <v>4</v>
      </c>
      <c r="F18" s="121">
        <v>3</v>
      </c>
      <c r="G18" s="121">
        <v>5</v>
      </c>
      <c r="H18" s="121">
        <v>5</v>
      </c>
      <c r="I18" s="122">
        <f t="shared" si="2"/>
        <v>0</v>
      </c>
      <c r="J18" s="121">
        <f t="shared" si="3"/>
        <v>0</v>
      </c>
      <c r="K18" s="122">
        <f>H18/H17</f>
        <v>0.83333333333333337</v>
      </c>
      <c r="L18" s="121">
        <v>4</v>
      </c>
      <c r="M18" s="121">
        <v>3</v>
      </c>
      <c r="N18" s="121">
        <v>4</v>
      </c>
      <c r="O18" s="121">
        <v>5</v>
      </c>
      <c r="P18" s="121">
        <v>5</v>
      </c>
      <c r="Q18" s="122">
        <f t="shared" si="0"/>
        <v>0</v>
      </c>
      <c r="R18" s="121">
        <f t="shared" si="1"/>
        <v>0</v>
      </c>
      <c r="S18" s="122">
        <f>P18/P17</f>
        <v>0.83333333333333337</v>
      </c>
    </row>
    <row r="19" spans="1:19" x14ac:dyDescent="0.25">
      <c r="A19" s="132" t="s">
        <v>68</v>
      </c>
      <c r="B19" s="123" t="s">
        <v>63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124" t="str">
        <f t="shared" si="2"/>
        <v>-</v>
      </c>
      <c r="J19" s="70">
        <f t="shared" si="3"/>
        <v>0</v>
      </c>
      <c r="K19" s="124">
        <f>H19/H17</f>
        <v>0</v>
      </c>
      <c r="L19" s="70">
        <v>0</v>
      </c>
      <c r="M19" s="70">
        <v>3</v>
      </c>
      <c r="N19" s="70">
        <v>0</v>
      </c>
      <c r="O19" s="70">
        <v>0</v>
      </c>
      <c r="P19" s="70">
        <v>0</v>
      </c>
      <c r="Q19" s="124" t="str">
        <f t="shared" si="0"/>
        <v>-</v>
      </c>
      <c r="R19" s="70">
        <f t="shared" si="1"/>
        <v>0</v>
      </c>
      <c r="S19" s="124">
        <f>P19/P17</f>
        <v>0</v>
      </c>
    </row>
    <row r="20" spans="1:19" x14ac:dyDescent="0.25">
      <c r="A20" s="132" t="s">
        <v>69</v>
      </c>
      <c r="B20" s="123" t="s">
        <v>70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124" t="str">
        <f t="shared" si="2"/>
        <v>-</v>
      </c>
      <c r="J20" s="70">
        <f t="shared" si="3"/>
        <v>0</v>
      </c>
      <c r="K20" s="124">
        <f>H20/H17</f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124" t="str">
        <f t="shared" si="0"/>
        <v>-</v>
      </c>
      <c r="R20" s="70">
        <f t="shared" si="1"/>
        <v>0</v>
      </c>
      <c r="S20" s="124">
        <f>P20/P17</f>
        <v>0</v>
      </c>
    </row>
    <row r="21" spans="1:19" x14ac:dyDescent="0.25">
      <c r="A21" s="1"/>
      <c r="B21" s="120" t="s">
        <v>65</v>
      </c>
      <c r="C21" s="121">
        <v>0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2" t="str">
        <f t="shared" si="2"/>
        <v>-</v>
      </c>
      <c r="J21" s="121">
        <f t="shared" si="3"/>
        <v>0</v>
      </c>
      <c r="K21" s="122">
        <f>H21/H17</f>
        <v>0</v>
      </c>
      <c r="L21" s="121" t="s">
        <v>233</v>
      </c>
      <c r="M21" s="121" t="s">
        <v>233</v>
      </c>
      <c r="N21" s="121" t="s">
        <v>233</v>
      </c>
      <c r="O21" s="121" t="s">
        <v>233</v>
      </c>
      <c r="P21" s="121" t="s">
        <v>233</v>
      </c>
      <c r="Q21" s="122" t="str">
        <f t="shared" si="0"/>
        <v>-</v>
      </c>
      <c r="R21" s="121" t="str">
        <f t="shared" si="1"/>
        <v>-</v>
      </c>
      <c r="S21" s="122" t="e">
        <f>P21/P17</f>
        <v>#VALUE!</v>
      </c>
    </row>
    <row r="22" spans="1:19" x14ac:dyDescent="0.25">
      <c r="A22" s="1"/>
      <c r="B22" s="117" t="s">
        <v>48</v>
      </c>
      <c r="C22" s="125">
        <v>4</v>
      </c>
      <c r="D22" s="125">
        <v>4</v>
      </c>
      <c r="E22" s="125">
        <v>5</v>
      </c>
      <c r="F22" s="125">
        <v>7</v>
      </c>
      <c r="G22" s="125">
        <v>8</v>
      </c>
      <c r="H22" s="125">
        <v>8</v>
      </c>
      <c r="I22" s="126">
        <f t="shared" si="2"/>
        <v>0</v>
      </c>
      <c r="J22" s="125">
        <f t="shared" si="3"/>
        <v>0</v>
      </c>
      <c r="K22" s="126">
        <f>H22/H22</f>
        <v>1</v>
      </c>
      <c r="L22" s="125">
        <v>5</v>
      </c>
      <c r="M22" s="125">
        <v>7</v>
      </c>
      <c r="N22" s="125">
        <v>7</v>
      </c>
      <c r="O22" s="125">
        <v>8</v>
      </c>
      <c r="P22" s="125">
        <v>8</v>
      </c>
      <c r="Q22" s="126">
        <f t="shared" si="0"/>
        <v>0</v>
      </c>
      <c r="R22" s="125">
        <f t="shared" si="1"/>
        <v>0</v>
      </c>
      <c r="S22" s="126">
        <f>P22/P22</f>
        <v>1</v>
      </c>
    </row>
    <row r="23" spans="1:19" x14ac:dyDescent="0.25">
      <c r="A23" s="1"/>
      <c r="B23" s="120" t="s">
        <v>62</v>
      </c>
      <c r="C23" s="121">
        <v>3</v>
      </c>
      <c r="D23" s="121">
        <v>4</v>
      </c>
      <c r="E23" s="121">
        <v>5</v>
      </c>
      <c r="F23" s="121">
        <v>6</v>
      </c>
      <c r="G23" s="121">
        <v>6</v>
      </c>
      <c r="H23" s="121">
        <v>6</v>
      </c>
      <c r="I23" s="122">
        <f t="shared" si="2"/>
        <v>0</v>
      </c>
      <c r="J23" s="121">
        <f t="shared" si="3"/>
        <v>0</v>
      </c>
      <c r="K23" s="122">
        <f>H23/H22</f>
        <v>0.75</v>
      </c>
      <c r="L23" s="121">
        <v>5</v>
      </c>
      <c r="M23" s="121">
        <v>6</v>
      </c>
      <c r="N23" s="121">
        <v>6</v>
      </c>
      <c r="O23" s="121">
        <v>6</v>
      </c>
      <c r="P23" s="121">
        <v>6</v>
      </c>
      <c r="Q23" s="122">
        <f t="shared" si="0"/>
        <v>0</v>
      </c>
      <c r="R23" s="121">
        <f t="shared" si="1"/>
        <v>0</v>
      </c>
      <c r="S23" s="122">
        <f>P23/P22</f>
        <v>0.75</v>
      </c>
    </row>
    <row r="24" spans="1:19" x14ac:dyDescent="0.25">
      <c r="A24" s="1"/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2"/>
        <v>-</v>
      </c>
      <c r="J24" s="121">
        <f t="shared" si="3"/>
        <v>0</v>
      </c>
      <c r="K24" s="122">
        <f>H24/H22</f>
        <v>0</v>
      </c>
      <c r="L24" s="121">
        <v>0</v>
      </c>
      <c r="M24" s="121">
        <v>0</v>
      </c>
      <c r="N24" s="121">
        <v>0</v>
      </c>
      <c r="O24" s="121">
        <v>0</v>
      </c>
      <c r="P24" s="121">
        <v>0</v>
      </c>
      <c r="Q24" s="122" t="str">
        <f t="shared" si="0"/>
        <v>-</v>
      </c>
      <c r="R24" s="121">
        <f t="shared" si="1"/>
        <v>0</v>
      </c>
      <c r="S24" s="122">
        <f>P24/P22</f>
        <v>0</v>
      </c>
    </row>
    <row r="25" spans="1:19" x14ac:dyDescent="0.25">
      <c r="A25" s="1"/>
      <c r="B25" s="117" t="s">
        <v>49</v>
      </c>
      <c r="C25" s="125">
        <v>3</v>
      </c>
      <c r="D25" s="125">
        <v>4</v>
      </c>
      <c r="E25" s="125">
        <v>5</v>
      </c>
      <c r="F25" s="125">
        <v>4</v>
      </c>
      <c r="G25" s="125">
        <v>6</v>
      </c>
      <c r="H25" s="125">
        <v>6</v>
      </c>
      <c r="I25" s="126">
        <f t="shared" si="2"/>
        <v>0</v>
      </c>
      <c r="J25" s="125">
        <f t="shared" si="3"/>
        <v>0</v>
      </c>
      <c r="K25" s="119">
        <f>H25/H25</f>
        <v>1</v>
      </c>
      <c r="L25" s="125">
        <v>5</v>
      </c>
      <c r="M25" s="125">
        <v>4</v>
      </c>
      <c r="N25" s="125">
        <v>5</v>
      </c>
      <c r="O25" s="125">
        <v>6</v>
      </c>
      <c r="P25" s="125">
        <v>6</v>
      </c>
      <c r="Q25" s="126">
        <f t="shared" si="0"/>
        <v>0</v>
      </c>
      <c r="R25" s="125">
        <f t="shared" si="1"/>
        <v>0</v>
      </c>
      <c r="S25" s="119">
        <f>P25/P25</f>
        <v>1</v>
      </c>
    </row>
    <row r="26" spans="1:19" x14ac:dyDescent="0.25">
      <c r="A26" s="1"/>
      <c r="B26" s="120" t="s">
        <v>62</v>
      </c>
      <c r="C26" s="121">
        <v>2</v>
      </c>
      <c r="D26" s="121">
        <v>3</v>
      </c>
      <c r="E26" s="121">
        <v>4</v>
      </c>
      <c r="F26" s="121">
        <v>3</v>
      </c>
      <c r="G26" s="121">
        <v>5</v>
      </c>
      <c r="H26" s="121">
        <v>5</v>
      </c>
      <c r="I26" s="122">
        <f t="shared" si="2"/>
        <v>0</v>
      </c>
      <c r="J26" s="121">
        <f t="shared" si="3"/>
        <v>0</v>
      </c>
      <c r="K26" s="122">
        <f>H26/H25</f>
        <v>0.83333333333333337</v>
      </c>
      <c r="L26" s="121">
        <v>4</v>
      </c>
      <c r="M26" s="121">
        <v>3</v>
      </c>
      <c r="N26" s="121">
        <v>4</v>
      </c>
      <c r="O26" s="121">
        <v>5</v>
      </c>
      <c r="P26" s="121">
        <v>5</v>
      </c>
      <c r="Q26" s="122">
        <f t="shared" si="0"/>
        <v>0</v>
      </c>
      <c r="R26" s="121">
        <f t="shared" si="1"/>
        <v>0</v>
      </c>
      <c r="S26" s="122">
        <f>P26/P25</f>
        <v>0.83333333333333337</v>
      </c>
    </row>
    <row r="27" spans="1:19" x14ac:dyDescent="0.25">
      <c r="A27" s="132" t="s">
        <v>68</v>
      </c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2"/>
        <v>-</v>
      </c>
      <c r="J27" s="70">
        <f t="shared" si="3"/>
        <v>0</v>
      </c>
      <c r="K27" s="124">
        <f>H27/H25</f>
        <v>0</v>
      </c>
      <c r="L27" s="70">
        <v>0</v>
      </c>
      <c r="M27" s="70">
        <v>3</v>
      </c>
      <c r="N27" s="70">
        <v>0</v>
      </c>
      <c r="O27" s="70">
        <v>0</v>
      </c>
      <c r="P27" s="70">
        <v>0</v>
      </c>
      <c r="Q27" s="124" t="str">
        <f t="shared" si="0"/>
        <v>-</v>
      </c>
      <c r="R27" s="70">
        <f t="shared" si="1"/>
        <v>0</v>
      </c>
      <c r="S27" s="124">
        <f>P27/P25</f>
        <v>0</v>
      </c>
    </row>
    <row r="28" spans="1:19" x14ac:dyDescent="0.25">
      <c r="A28" s="132" t="s">
        <v>69</v>
      </c>
      <c r="B28" s="123" t="s">
        <v>70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>H28/H25</f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124" t="str">
        <f t="shared" si="0"/>
        <v>-</v>
      </c>
      <c r="R28" s="70">
        <f t="shared" si="1"/>
        <v>0</v>
      </c>
      <c r="S28" s="124">
        <f>P28/P25</f>
        <v>0</v>
      </c>
    </row>
    <row r="29" spans="1:19" x14ac:dyDescent="0.25">
      <c r="A29" s="1"/>
      <c r="B29" s="117" t="s">
        <v>50</v>
      </c>
      <c r="C29" s="125">
        <v>33</v>
      </c>
      <c r="D29" s="125">
        <v>37</v>
      </c>
      <c r="E29" s="125">
        <v>59</v>
      </c>
      <c r="F29" s="125">
        <v>62</v>
      </c>
      <c r="G29" s="125">
        <v>68</v>
      </c>
      <c r="H29" s="125">
        <v>65</v>
      </c>
      <c r="I29" s="126">
        <f t="shared" si="2"/>
        <v>-4.4117647058823484E-2</v>
      </c>
      <c r="J29" s="125">
        <f t="shared" si="3"/>
        <v>-3</v>
      </c>
      <c r="K29" s="119">
        <f>H29/H29</f>
        <v>1</v>
      </c>
      <c r="L29" s="125">
        <v>60</v>
      </c>
      <c r="M29" s="125">
        <v>62</v>
      </c>
      <c r="N29" s="125">
        <v>64</v>
      </c>
      <c r="O29" s="125">
        <v>66</v>
      </c>
      <c r="P29" s="125">
        <v>68</v>
      </c>
      <c r="Q29" s="126">
        <f t="shared" si="0"/>
        <v>3.0303030303030276E-2</v>
      </c>
      <c r="R29" s="125">
        <f t="shared" si="1"/>
        <v>2</v>
      </c>
      <c r="S29" s="119">
        <f>P29/P29</f>
        <v>1</v>
      </c>
    </row>
    <row r="30" spans="1:19" x14ac:dyDescent="0.25">
      <c r="A30" s="1"/>
      <c r="B30" s="120" t="s">
        <v>62</v>
      </c>
      <c r="C30" s="121">
        <v>21</v>
      </c>
      <c r="D30" s="121">
        <v>25</v>
      </c>
      <c r="E30" s="121">
        <v>41</v>
      </c>
      <c r="F30" s="121">
        <v>43</v>
      </c>
      <c r="G30" s="121">
        <v>49</v>
      </c>
      <c r="H30" s="121">
        <v>46</v>
      </c>
      <c r="I30" s="122">
        <f t="shared" si="2"/>
        <v>-6.1224489795918324E-2</v>
      </c>
      <c r="J30" s="121">
        <f t="shared" si="3"/>
        <v>-3</v>
      </c>
      <c r="K30" s="122">
        <f>H30/H29</f>
        <v>0.70769230769230773</v>
      </c>
      <c r="L30" s="121">
        <v>41</v>
      </c>
      <c r="M30" s="121">
        <v>43</v>
      </c>
      <c r="N30" s="121">
        <v>45</v>
      </c>
      <c r="O30" s="121">
        <v>47</v>
      </c>
      <c r="P30" s="121">
        <v>49</v>
      </c>
      <c r="Q30" s="122">
        <f t="shared" si="0"/>
        <v>4.2553191489361764E-2</v>
      </c>
      <c r="R30" s="121">
        <f t="shared" si="1"/>
        <v>2</v>
      </c>
      <c r="S30" s="122">
        <f>P30/P29</f>
        <v>0.72058823529411764</v>
      </c>
    </row>
    <row r="31" spans="1:19" x14ac:dyDescent="0.25">
      <c r="A31" s="132" t="s">
        <v>68</v>
      </c>
      <c r="B31" s="123" t="s">
        <v>63</v>
      </c>
      <c r="C31" s="70">
        <v>11</v>
      </c>
      <c r="D31" s="70">
        <v>14</v>
      </c>
      <c r="E31" s="70">
        <v>25</v>
      </c>
      <c r="F31" s="70">
        <v>26</v>
      </c>
      <c r="G31" s="70">
        <v>30</v>
      </c>
      <c r="H31" s="70">
        <v>29</v>
      </c>
      <c r="I31" s="124">
        <f t="shared" si="2"/>
        <v>-3.3333333333333326E-2</v>
      </c>
      <c r="J31" s="70">
        <f t="shared" si="3"/>
        <v>-1</v>
      </c>
      <c r="K31" s="124">
        <f>H31/H29</f>
        <v>0.44615384615384618</v>
      </c>
      <c r="L31" s="70">
        <v>25</v>
      </c>
      <c r="M31" s="70">
        <v>26</v>
      </c>
      <c r="N31" s="70">
        <v>28</v>
      </c>
      <c r="O31" s="70">
        <v>29</v>
      </c>
      <c r="P31" s="70">
        <v>30</v>
      </c>
      <c r="Q31" s="124">
        <f t="shared" si="0"/>
        <v>3.4482758620689724E-2</v>
      </c>
      <c r="R31" s="70">
        <f t="shared" si="1"/>
        <v>1</v>
      </c>
      <c r="S31" s="124">
        <f>P31/P29</f>
        <v>0.44117647058823528</v>
      </c>
    </row>
    <row r="32" spans="1:19" x14ac:dyDescent="0.25">
      <c r="A32" s="132" t="s">
        <v>69</v>
      </c>
      <c r="B32" s="123" t="s">
        <v>70</v>
      </c>
      <c r="C32" s="70">
        <v>10</v>
      </c>
      <c r="D32" s="70">
        <v>11</v>
      </c>
      <c r="E32" s="70">
        <v>16</v>
      </c>
      <c r="F32" s="70">
        <v>17</v>
      </c>
      <c r="G32" s="70">
        <v>18</v>
      </c>
      <c r="H32" s="70">
        <v>18</v>
      </c>
      <c r="I32" s="124">
        <f t="shared" si="2"/>
        <v>0</v>
      </c>
      <c r="J32" s="70">
        <f t="shared" si="3"/>
        <v>0</v>
      </c>
      <c r="K32" s="124">
        <f>H32/H29</f>
        <v>0.27692307692307694</v>
      </c>
      <c r="L32" s="70">
        <v>16</v>
      </c>
      <c r="M32" s="70">
        <v>17</v>
      </c>
      <c r="N32" s="70">
        <v>17</v>
      </c>
      <c r="O32" s="70">
        <v>18</v>
      </c>
      <c r="P32" s="70">
        <v>19</v>
      </c>
      <c r="Q32" s="124">
        <f t="shared" si="0"/>
        <v>5.555555555555558E-2</v>
      </c>
      <c r="R32" s="70">
        <f t="shared" si="1"/>
        <v>1</v>
      </c>
      <c r="S32" s="124">
        <f>P32/P29</f>
        <v>0.27941176470588236</v>
      </c>
    </row>
    <row r="33" spans="1:19" x14ac:dyDescent="0.25">
      <c r="A33" s="1"/>
      <c r="B33" s="120" t="s">
        <v>65</v>
      </c>
      <c r="C33" s="121">
        <v>12</v>
      </c>
      <c r="D33" s="121">
        <v>12</v>
      </c>
      <c r="E33" s="121">
        <v>18</v>
      </c>
      <c r="F33" s="121">
        <v>19</v>
      </c>
      <c r="G33" s="121">
        <v>19</v>
      </c>
      <c r="H33" s="121">
        <v>19</v>
      </c>
      <c r="I33" s="122">
        <f t="shared" si="2"/>
        <v>0</v>
      </c>
      <c r="J33" s="121">
        <f t="shared" si="3"/>
        <v>0</v>
      </c>
      <c r="K33" s="122">
        <f>H33/H29</f>
        <v>0.29230769230769232</v>
      </c>
      <c r="L33" s="121">
        <v>19</v>
      </c>
      <c r="M33" s="121">
        <v>19</v>
      </c>
      <c r="N33" s="121">
        <v>19</v>
      </c>
      <c r="O33" s="121">
        <v>19</v>
      </c>
      <c r="P33" s="121">
        <v>19</v>
      </c>
      <c r="Q33" s="122">
        <f t="shared" si="0"/>
        <v>0</v>
      </c>
      <c r="R33" s="121">
        <f t="shared" si="1"/>
        <v>0</v>
      </c>
      <c r="S33" s="122">
        <f>P33/P29</f>
        <v>0.27941176470588236</v>
      </c>
    </row>
    <row r="34" spans="1:19" x14ac:dyDescent="0.25">
      <c r="A34" s="1"/>
      <c r="B34" s="117" t="s">
        <v>51</v>
      </c>
      <c r="C34" s="125">
        <v>4</v>
      </c>
      <c r="D34" s="125">
        <v>3</v>
      </c>
      <c r="E34" s="125">
        <v>5</v>
      </c>
      <c r="F34" s="125">
        <v>5</v>
      </c>
      <c r="G34" s="125">
        <v>7</v>
      </c>
      <c r="H34" s="125">
        <v>6</v>
      </c>
      <c r="I34" s="126">
        <f t="shared" si="2"/>
        <v>-0.1428571428571429</v>
      </c>
      <c r="J34" s="125">
        <f t="shared" si="3"/>
        <v>-1</v>
      </c>
      <c r="K34" s="119">
        <f>H34/H34</f>
        <v>1</v>
      </c>
      <c r="L34" s="125">
        <v>5</v>
      </c>
      <c r="M34" s="125">
        <v>4</v>
      </c>
      <c r="N34" s="125">
        <v>6</v>
      </c>
      <c r="O34" s="125">
        <v>6</v>
      </c>
      <c r="P34" s="125">
        <v>5</v>
      </c>
      <c r="Q34" s="126">
        <f t="shared" si="0"/>
        <v>-0.16666666666666663</v>
      </c>
      <c r="R34" s="125">
        <f t="shared" si="1"/>
        <v>-1</v>
      </c>
      <c r="S34" s="119">
        <f>P34/P34</f>
        <v>1</v>
      </c>
    </row>
    <row r="35" spans="1:19" x14ac:dyDescent="0.25">
      <c r="A35" s="1"/>
      <c r="B35" s="120" t="s">
        <v>62</v>
      </c>
      <c r="C35" s="121">
        <v>4</v>
      </c>
      <c r="D35" s="121">
        <v>3</v>
      </c>
      <c r="E35" s="121">
        <v>5</v>
      </c>
      <c r="F35" s="121">
        <v>5</v>
      </c>
      <c r="G35" s="121">
        <v>7</v>
      </c>
      <c r="H35" s="121">
        <v>6</v>
      </c>
      <c r="I35" s="122">
        <f t="shared" si="2"/>
        <v>-0.1428571428571429</v>
      </c>
      <c r="J35" s="121">
        <f t="shared" si="3"/>
        <v>-1</v>
      </c>
      <c r="K35" s="122">
        <f>H35/H34</f>
        <v>1</v>
      </c>
      <c r="L35" s="121">
        <v>5</v>
      </c>
      <c r="M35" s="121">
        <v>4</v>
      </c>
      <c r="N35" s="121">
        <v>6</v>
      </c>
      <c r="O35" s="121">
        <v>6</v>
      </c>
      <c r="P35" s="121">
        <v>5</v>
      </c>
      <c r="Q35" s="122">
        <f t="shared" si="0"/>
        <v>-0.16666666666666663</v>
      </c>
      <c r="R35" s="121">
        <f t="shared" si="1"/>
        <v>-1</v>
      </c>
      <c r="S35" s="122">
        <f>P35/P34</f>
        <v>1</v>
      </c>
    </row>
    <row r="36" spans="1:19" x14ac:dyDescent="0.25">
      <c r="A36" s="1"/>
      <c r="B36" s="117" t="s">
        <v>52</v>
      </c>
      <c r="C36" s="125">
        <v>6</v>
      </c>
      <c r="D36" s="125">
        <v>7</v>
      </c>
      <c r="E36" s="125">
        <v>11</v>
      </c>
      <c r="F36" s="125">
        <v>12</v>
      </c>
      <c r="G36" s="125">
        <v>13</v>
      </c>
      <c r="H36" s="125">
        <v>13</v>
      </c>
      <c r="I36" s="126">
        <f t="shared" si="2"/>
        <v>0</v>
      </c>
      <c r="J36" s="125">
        <f t="shared" si="3"/>
        <v>0</v>
      </c>
      <c r="K36" s="126">
        <f>H36/H36</f>
        <v>1</v>
      </c>
      <c r="L36" s="125">
        <v>12</v>
      </c>
      <c r="M36" s="125">
        <v>12</v>
      </c>
      <c r="N36" s="125">
        <v>12</v>
      </c>
      <c r="O36" s="125">
        <v>13</v>
      </c>
      <c r="P36" s="125">
        <v>14</v>
      </c>
      <c r="Q36" s="126">
        <f t="shared" si="0"/>
        <v>7.6923076923076872E-2</v>
      </c>
      <c r="R36" s="125">
        <f t="shared" si="1"/>
        <v>1</v>
      </c>
      <c r="S36" s="126">
        <f>P36/P36</f>
        <v>1</v>
      </c>
    </row>
    <row r="37" spans="1:19" x14ac:dyDescent="0.25">
      <c r="A37" s="1"/>
      <c r="B37" s="120" t="s">
        <v>62</v>
      </c>
      <c r="C37" s="121">
        <v>2</v>
      </c>
      <c r="D37" s="121">
        <v>3</v>
      </c>
      <c r="E37" s="121">
        <v>6</v>
      </c>
      <c r="F37" s="121">
        <v>6</v>
      </c>
      <c r="G37" s="121">
        <v>7</v>
      </c>
      <c r="H37" s="121">
        <v>7</v>
      </c>
      <c r="I37" s="122">
        <f t="shared" si="2"/>
        <v>0</v>
      </c>
      <c r="J37" s="121">
        <f t="shared" si="3"/>
        <v>0</v>
      </c>
      <c r="K37" s="122">
        <f>H37/H36</f>
        <v>0.53846153846153844</v>
      </c>
      <c r="L37" s="121">
        <v>6</v>
      </c>
      <c r="M37" s="121">
        <v>6</v>
      </c>
      <c r="N37" s="121">
        <v>6</v>
      </c>
      <c r="O37" s="121">
        <v>7</v>
      </c>
      <c r="P37" s="121">
        <v>8</v>
      </c>
      <c r="Q37" s="122">
        <f t="shared" si="0"/>
        <v>0.14285714285714279</v>
      </c>
      <c r="R37" s="121">
        <f t="shared" si="1"/>
        <v>1</v>
      </c>
      <c r="S37" s="122">
        <f>P37/P36</f>
        <v>0.5714285714285714</v>
      </c>
    </row>
    <row r="38" spans="1:19" x14ac:dyDescent="0.25">
      <c r="A38" s="1"/>
      <c r="B38" s="120" t="s">
        <v>65</v>
      </c>
      <c r="C38" s="121">
        <v>3</v>
      </c>
      <c r="D38" s="121">
        <v>3</v>
      </c>
      <c r="E38" s="121">
        <v>5</v>
      </c>
      <c r="F38" s="121">
        <v>6</v>
      </c>
      <c r="G38" s="121">
        <v>6</v>
      </c>
      <c r="H38" s="121">
        <v>6</v>
      </c>
      <c r="I38" s="122">
        <f t="shared" si="2"/>
        <v>0</v>
      </c>
      <c r="J38" s="121">
        <f t="shared" si="3"/>
        <v>0</v>
      </c>
      <c r="K38" s="122">
        <f>H38/H36</f>
        <v>0.46153846153846156</v>
      </c>
      <c r="L38" s="121">
        <v>6</v>
      </c>
      <c r="M38" s="121">
        <v>6</v>
      </c>
      <c r="N38" s="121">
        <v>6</v>
      </c>
      <c r="O38" s="121">
        <v>6</v>
      </c>
      <c r="P38" s="121">
        <v>6</v>
      </c>
      <c r="Q38" s="122">
        <f t="shared" si="0"/>
        <v>0</v>
      </c>
      <c r="R38" s="121">
        <f t="shared" si="1"/>
        <v>0</v>
      </c>
      <c r="S38" s="122">
        <f>P38/P36</f>
        <v>0.42857142857142855</v>
      </c>
    </row>
    <row r="39" spans="1:19" x14ac:dyDescent="0.25">
      <c r="A39" s="1"/>
      <c r="B39" s="117" t="s">
        <v>53</v>
      </c>
      <c r="C39" s="125">
        <v>11</v>
      </c>
      <c r="D39" s="125">
        <v>12</v>
      </c>
      <c r="E39" s="125">
        <v>17</v>
      </c>
      <c r="F39" s="125">
        <v>19</v>
      </c>
      <c r="G39" s="125">
        <v>21</v>
      </c>
      <c r="H39" s="125">
        <v>20</v>
      </c>
      <c r="I39" s="126">
        <f t="shared" si="2"/>
        <v>-4.7619047619047672E-2</v>
      </c>
      <c r="J39" s="125">
        <f t="shared" si="3"/>
        <v>-1</v>
      </c>
      <c r="K39" s="119">
        <f>H39/H39</f>
        <v>1</v>
      </c>
      <c r="L39" s="125">
        <v>16</v>
      </c>
      <c r="M39" s="125">
        <v>17</v>
      </c>
      <c r="N39" s="125">
        <v>18</v>
      </c>
      <c r="O39" s="125">
        <v>18</v>
      </c>
      <c r="P39" s="125">
        <v>17</v>
      </c>
      <c r="Q39" s="126">
        <f t="shared" si="0"/>
        <v>-5.555555555555558E-2</v>
      </c>
      <c r="R39" s="125">
        <f t="shared" si="1"/>
        <v>-1</v>
      </c>
      <c r="S39" s="119">
        <f>P39/P39</f>
        <v>1</v>
      </c>
    </row>
    <row r="40" spans="1:19" x14ac:dyDescent="0.25">
      <c r="A40" s="1"/>
      <c r="B40" s="120" t="s">
        <v>62</v>
      </c>
      <c r="C40" s="121">
        <v>11</v>
      </c>
      <c r="D40" s="121">
        <v>12</v>
      </c>
      <c r="E40" s="121">
        <v>17</v>
      </c>
      <c r="F40" s="121">
        <v>19</v>
      </c>
      <c r="G40" s="121">
        <v>21</v>
      </c>
      <c r="H40" s="121">
        <v>20</v>
      </c>
      <c r="I40" s="122">
        <f t="shared" si="2"/>
        <v>-4.7619047619047672E-2</v>
      </c>
      <c r="J40" s="121">
        <f t="shared" si="3"/>
        <v>-1</v>
      </c>
      <c r="K40" s="122">
        <f>H40/H39</f>
        <v>1</v>
      </c>
      <c r="L40" s="121">
        <v>16</v>
      </c>
      <c r="M40" s="121">
        <v>17</v>
      </c>
      <c r="N40" s="121">
        <v>18</v>
      </c>
      <c r="O40" s="121">
        <v>18</v>
      </c>
      <c r="P40" s="121">
        <v>17</v>
      </c>
      <c r="Q40" s="122">
        <f t="shared" si="0"/>
        <v>-5.555555555555558E-2</v>
      </c>
      <c r="R40" s="121">
        <f t="shared" si="1"/>
        <v>-1</v>
      </c>
      <c r="S40" s="122">
        <f>P40/P39</f>
        <v>1</v>
      </c>
    </row>
    <row r="41" spans="1:19" x14ac:dyDescent="0.25">
      <c r="A41" s="132" t="s">
        <v>68</v>
      </c>
      <c r="B41" s="123" t="s">
        <v>63</v>
      </c>
      <c r="C41" s="70">
        <v>4</v>
      </c>
      <c r="D41" s="70">
        <v>7</v>
      </c>
      <c r="E41" s="70">
        <v>7</v>
      </c>
      <c r="F41" s="70">
        <v>7</v>
      </c>
      <c r="G41" s="70">
        <v>8</v>
      </c>
      <c r="H41" s="70">
        <v>8</v>
      </c>
      <c r="I41" s="124">
        <f t="shared" si="2"/>
        <v>0</v>
      </c>
      <c r="J41" s="70">
        <f t="shared" si="3"/>
        <v>0</v>
      </c>
      <c r="K41" s="124">
        <f>H41/H39</f>
        <v>0.4</v>
      </c>
      <c r="L41" s="70">
        <v>6</v>
      </c>
      <c r="M41" s="70">
        <v>7</v>
      </c>
      <c r="N41" s="70">
        <v>6</v>
      </c>
      <c r="O41" s="70">
        <v>7</v>
      </c>
      <c r="P41" s="70">
        <v>8</v>
      </c>
      <c r="Q41" s="124">
        <f t="shared" si="0"/>
        <v>0.14285714285714279</v>
      </c>
      <c r="R41" s="70">
        <f t="shared" si="1"/>
        <v>1</v>
      </c>
      <c r="S41" s="124">
        <f>P41/P39</f>
        <v>0.47058823529411764</v>
      </c>
    </row>
    <row r="42" spans="1:19" x14ac:dyDescent="0.25">
      <c r="A42" s="132" t="s">
        <v>69</v>
      </c>
      <c r="B42" s="123" t="s">
        <v>70</v>
      </c>
      <c r="C42" s="70">
        <v>7</v>
      </c>
      <c r="D42" s="70">
        <v>6</v>
      </c>
      <c r="E42" s="70">
        <v>10</v>
      </c>
      <c r="F42" s="70">
        <v>12</v>
      </c>
      <c r="G42" s="70">
        <v>14</v>
      </c>
      <c r="H42" s="70">
        <v>12</v>
      </c>
      <c r="I42" s="124">
        <f t="shared" si="2"/>
        <v>-0.1428571428571429</v>
      </c>
      <c r="J42" s="70">
        <f t="shared" si="3"/>
        <v>-2</v>
      </c>
      <c r="K42" s="124">
        <f>H42/H39</f>
        <v>0.6</v>
      </c>
      <c r="L42" s="70">
        <v>10</v>
      </c>
      <c r="M42" s="70">
        <v>10</v>
      </c>
      <c r="N42" s="70">
        <v>12</v>
      </c>
      <c r="O42" s="70">
        <v>11</v>
      </c>
      <c r="P42" s="70">
        <v>9</v>
      </c>
      <c r="Q42" s="124">
        <f t="shared" si="0"/>
        <v>-0.18181818181818177</v>
      </c>
      <c r="R42" s="70">
        <f t="shared" si="1"/>
        <v>-2</v>
      </c>
      <c r="S42" s="124">
        <f>P42/P39</f>
        <v>0.52941176470588236</v>
      </c>
    </row>
    <row r="43" spans="1:19" x14ac:dyDescent="0.25">
      <c r="A43" s="1"/>
      <c r="B43" s="117" t="s">
        <v>54</v>
      </c>
      <c r="C43" s="125">
        <v>9</v>
      </c>
      <c r="D43" s="125">
        <v>11</v>
      </c>
      <c r="E43" s="125">
        <v>14</v>
      </c>
      <c r="F43" s="125">
        <v>14</v>
      </c>
      <c r="G43" s="125">
        <v>15</v>
      </c>
      <c r="H43" s="125">
        <v>15</v>
      </c>
      <c r="I43" s="126">
        <f t="shared" si="2"/>
        <v>0</v>
      </c>
      <c r="J43" s="125">
        <f t="shared" si="3"/>
        <v>0</v>
      </c>
      <c r="K43" s="119">
        <f>H43/H43</f>
        <v>1</v>
      </c>
      <c r="L43" s="125">
        <v>14</v>
      </c>
      <c r="M43" s="125">
        <v>14</v>
      </c>
      <c r="N43" s="125">
        <v>14</v>
      </c>
      <c r="O43" s="125">
        <v>15</v>
      </c>
      <c r="P43" s="125">
        <v>15</v>
      </c>
      <c r="Q43" s="126">
        <f t="shared" si="0"/>
        <v>0</v>
      </c>
      <c r="R43" s="125">
        <f t="shared" si="1"/>
        <v>0</v>
      </c>
      <c r="S43" s="119">
        <f>P43/P43</f>
        <v>1</v>
      </c>
    </row>
    <row r="44" spans="1:19" x14ac:dyDescent="0.25">
      <c r="A44" s="1"/>
      <c r="B44" s="120" t="s">
        <v>62</v>
      </c>
      <c r="C44" s="121">
        <v>4</v>
      </c>
      <c r="D44" s="121">
        <v>5</v>
      </c>
      <c r="E44" s="121">
        <v>8</v>
      </c>
      <c r="F44" s="121">
        <v>8</v>
      </c>
      <c r="G44" s="121">
        <v>9</v>
      </c>
      <c r="H44" s="121">
        <v>8</v>
      </c>
      <c r="I44" s="122">
        <f t="shared" si="2"/>
        <v>-0.11111111111111116</v>
      </c>
      <c r="J44" s="121">
        <f t="shared" si="3"/>
        <v>-1</v>
      </c>
      <c r="K44" s="122">
        <f>H44/H43</f>
        <v>0.53333333333333333</v>
      </c>
      <c r="L44" s="121">
        <v>8</v>
      </c>
      <c r="M44" s="121">
        <v>8</v>
      </c>
      <c r="N44" s="121">
        <v>8</v>
      </c>
      <c r="O44" s="121">
        <v>8</v>
      </c>
      <c r="P44" s="121">
        <v>8</v>
      </c>
      <c r="Q44" s="122">
        <f t="shared" si="0"/>
        <v>0</v>
      </c>
      <c r="R44" s="121">
        <f t="shared" si="1"/>
        <v>0</v>
      </c>
      <c r="S44" s="122">
        <f>P44/P43</f>
        <v>0.53333333333333333</v>
      </c>
    </row>
    <row r="45" spans="1:19" x14ac:dyDescent="0.25">
      <c r="A45" s="132" t="s">
        <v>68</v>
      </c>
      <c r="B45" s="123" t="s">
        <v>63</v>
      </c>
      <c r="C45" s="70">
        <v>0</v>
      </c>
      <c r="D45" s="70">
        <v>4</v>
      </c>
      <c r="E45" s="70">
        <v>6</v>
      </c>
      <c r="F45" s="70">
        <v>6</v>
      </c>
      <c r="G45" s="70">
        <v>7</v>
      </c>
      <c r="H45" s="70">
        <v>6</v>
      </c>
      <c r="I45" s="124">
        <f t="shared" si="2"/>
        <v>-0.1428571428571429</v>
      </c>
      <c r="J45" s="70">
        <f t="shared" si="3"/>
        <v>-1</v>
      </c>
      <c r="K45" s="124">
        <f>H45/H43</f>
        <v>0.4</v>
      </c>
      <c r="L45" s="70">
        <v>6</v>
      </c>
      <c r="M45" s="70">
        <v>6</v>
      </c>
      <c r="N45" s="70">
        <v>6</v>
      </c>
      <c r="O45" s="70">
        <v>6</v>
      </c>
      <c r="P45" s="70">
        <v>6</v>
      </c>
      <c r="Q45" s="124">
        <f t="shared" si="0"/>
        <v>0</v>
      </c>
      <c r="R45" s="70">
        <f t="shared" si="1"/>
        <v>0</v>
      </c>
      <c r="S45" s="124">
        <f>P45/P43</f>
        <v>0.4</v>
      </c>
    </row>
    <row r="46" spans="1:19" x14ac:dyDescent="0.25">
      <c r="A46" s="132" t="s">
        <v>69</v>
      </c>
      <c r="B46" s="123" t="s">
        <v>70</v>
      </c>
      <c r="C46" s="70">
        <v>0</v>
      </c>
      <c r="D46" s="70">
        <v>2</v>
      </c>
      <c r="E46" s="70">
        <v>2</v>
      </c>
      <c r="F46" s="70">
        <v>2</v>
      </c>
      <c r="G46" s="70">
        <v>2</v>
      </c>
      <c r="H46" s="70">
        <v>2</v>
      </c>
      <c r="I46" s="124">
        <f t="shared" si="2"/>
        <v>0</v>
      </c>
      <c r="J46" s="70">
        <f t="shared" si="3"/>
        <v>0</v>
      </c>
      <c r="K46" s="124">
        <f>H46/H43</f>
        <v>0.13333333333333333</v>
      </c>
      <c r="L46" s="70">
        <v>2</v>
      </c>
      <c r="M46" s="70">
        <v>2</v>
      </c>
      <c r="N46" s="70">
        <v>2</v>
      </c>
      <c r="O46" s="70">
        <v>2</v>
      </c>
      <c r="P46" s="70">
        <v>2</v>
      </c>
      <c r="Q46" s="124">
        <f t="shared" si="0"/>
        <v>0</v>
      </c>
      <c r="R46" s="70">
        <f t="shared" si="1"/>
        <v>0</v>
      </c>
      <c r="S46" s="124">
        <f>P46/P43</f>
        <v>0.13333333333333333</v>
      </c>
    </row>
    <row r="47" spans="1:19" x14ac:dyDescent="0.25">
      <c r="A47" s="1"/>
      <c r="B47" s="120" t="s">
        <v>65</v>
      </c>
      <c r="C47" s="121">
        <v>5</v>
      </c>
      <c r="D47" s="121">
        <v>6</v>
      </c>
      <c r="E47" s="121">
        <v>6</v>
      </c>
      <c r="F47" s="121">
        <v>6</v>
      </c>
      <c r="G47" s="121">
        <v>6</v>
      </c>
      <c r="H47" s="121">
        <v>7</v>
      </c>
      <c r="I47" s="122">
        <f t="shared" si="2"/>
        <v>0.16666666666666674</v>
      </c>
      <c r="J47" s="121">
        <f t="shared" si="3"/>
        <v>1</v>
      </c>
      <c r="K47" s="122">
        <f>H47/H43</f>
        <v>0.46666666666666667</v>
      </c>
      <c r="L47" s="121">
        <v>6</v>
      </c>
      <c r="M47" s="121">
        <v>6</v>
      </c>
      <c r="N47" s="121">
        <v>6</v>
      </c>
      <c r="O47" s="121">
        <v>7</v>
      </c>
      <c r="P47" s="121">
        <v>7</v>
      </c>
      <c r="Q47" s="122">
        <f t="shared" si="0"/>
        <v>0</v>
      </c>
      <c r="R47" s="121">
        <f t="shared" si="1"/>
        <v>0</v>
      </c>
      <c r="S47" s="122">
        <f>P47/P43</f>
        <v>0.46666666666666667</v>
      </c>
    </row>
    <row r="48" spans="1:19" x14ac:dyDescent="0.25">
      <c r="A48" s="1"/>
      <c r="B48" s="117" t="s">
        <v>55</v>
      </c>
      <c r="C48" s="125">
        <v>11</v>
      </c>
      <c r="D48" s="125">
        <v>13</v>
      </c>
      <c r="E48" s="125">
        <v>16</v>
      </c>
      <c r="F48" s="125">
        <v>16</v>
      </c>
      <c r="G48" s="125">
        <v>20</v>
      </c>
      <c r="H48" s="125">
        <v>19</v>
      </c>
      <c r="I48" s="126">
        <f t="shared" si="2"/>
        <v>-5.0000000000000044E-2</v>
      </c>
      <c r="J48" s="125">
        <f t="shared" si="3"/>
        <v>-1</v>
      </c>
      <c r="K48" s="119">
        <f>H48/H48</f>
        <v>1</v>
      </c>
      <c r="L48" s="125">
        <v>14</v>
      </c>
      <c r="M48" s="125">
        <v>15</v>
      </c>
      <c r="N48" s="125">
        <v>17</v>
      </c>
      <c r="O48" s="125">
        <v>17</v>
      </c>
      <c r="P48" s="125">
        <v>17</v>
      </c>
      <c r="Q48" s="126">
        <f t="shared" si="0"/>
        <v>0</v>
      </c>
      <c r="R48" s="125">
        <f t="shared" si="1"/>
        <v>0</v>
      </c>
      <c r="S48" s="119">
        <f>P48/P48</f>
        <v>1</v>
      </c>
    </row>
    <row r="49" spans="1:19" x14ac:dyDescent="0.25">
      <c r="A49" s="1"/>
      <c r="B49" s="120" t="s">
        <v>62</v>
      </c>
      <c r="C49" s="121">
        <v>9</v>
      </c>
      <c r="D49" s="121">
        <v>12</v>
      </c>
      <c r="E49" s="121">
        <v>14</v>
      </c>
      <c r="F49" s="121">
        <v>13</v>
      </c>
      <c r="G49" s="121">
        <v>17</v>
      </c>
      <c r="H49" s="121">
        <v>16</v>
      </c>
      <c r="I49" s="122">
        <f t="shared" si="2"/>
        <v>-5.8823529411764719E-2</v>
      </c>
      <c r="J49" s="121">
        <f t="shared" si="3"/>
        <v>-1</v>
      </c>
      <c r="K49" s="122">
        <f>H49/H48</f>
        <v>0.84210526315789469</v>
      </c>
      <c r="L49" s="121">
        <v>12</v>
      </c>
      <c r="M49" s="121">
        <v>12</v>
      </c>
      <c r="N49" s="121">
        <v>14</v>
      </c>
      <c r="O49" s="121">
        <v>14</v>
      </c>
      <c r="P49" s="121">
        <v>15</v>
      </c>
      <c r="Q49" s="122">
        <f t="shared" si="0"/>
        <v>7.1428571428571397E-2</v>
      </c>
      <c r="R49" s="121">
        <f t="shared" si="1"/>
        <v>1</v>
      </c>
      <c r="S49" s="122">
        <f>P49/P48</f>
        <v>0.88235294117647056</v>
      </c>
    </row>
    <row r="50" spans="1:19" x14ac:dyDescent="0.25">
      <c r="A50" s="132" t="s">
        <v>68</v>
      </c>
      <c r="B50" s="123" t="s">
        <v>63</v>
      </c>
      <c r="C50" s="70">
        <v>5</v>
      </c>
      <c r="D50" s="70">
        <v>8</v>
      </c>
      <c r="E50" s="70">
        <v>8</v>
      </c>
      <c r="F50" s="70">
        <v>8</v>
      </c>
      <c r="G50" s="70">
        <v>9</v>
      </c>
      <c r="H50" s="70">
        <v>8</v>
      </c>
      <c r="I50" s="124">
        <f t="shared" si="2"/>
        <v>-0.11111111111111116</v>
      </c>
      <c r="J50" s="70">
        <f t="shared" si="3"/>
        <v>-1</v>
      </c>
      <c r="K50" s="124">
        <f>H50/H48</f>
        <v>0.42105263157894735</v>
      </c>
      <c r="L50" s="70">
        <v>8</v>
      </c>
      <c r="M50" s="70">
        <v>8</v>
      </c>
      <c r="N50" s="70">
        <v>8</v>
      </c>
      <c r="O50" s="70">
        <v>8</v>
      </c>
      <c r="P50" s="70">
        <v>8</v>
      </c>
      <c r="Q50" s="124">
        <f t="shared" si="0"/>
        <v>0</v>
      </c>
      <c r="R50" s="70">
        <f t="shared" si="1"/>
        <v>0</v>
      </c>
      <c r="S50" s="124">
        <f>P50/P48</f>
        <v>0.47058823529411764</v>
      </c>
    </row>
    <row r="51" spans="1:19" x14ac:dyDescent="0.25">
      <c r="A51" s="132" t="s">
        <v>69</v>
      </c>
      <c r="B51" s="123" t="s">
        <v>70</v>
      </c>
      <c r="C51" s="70">
        <v>4</v>
      </c>
      <c r="D51" s="70">
        <v>4</v>
      </c>
      <c r="E51" s="70">
        <v>6</v>
      </c>
      <c r="F51" s="70">
        <v>5</v>
      </c>
      <c r="G51" s="70">
        <v>8</v>
      </c>
      <c r="H51" s="70">
        <v>8</v>
      </c>
      <c r="I51" s="124">
        <f t="shared" si="2"/>
        <v>0</v>
      </c>
      <c r="J51" s="70">
        <f t="shared" si="3"/>
        <v>0</v>
      </c>
      <c r="K51" s="124">
        <f>H51/H48</f>
        <v>0.42105263157894735</v>
      </c>
      <c r="L51" s="70">
        <v>4</v>
      </c>
      <c r="M51" s="70">
        <v>4</v>
      </c>
      <c r="N51" s="70">
        <v>6</v>
      </c>
      <c r="O51" s="70">
        <v>6</v>
      </c>
      <c r="P51" s="70">
        <v>7</v>
      </c>
      <c r="Q51" s="124">
        <f t="shared" si="0"/>
        <v>0.16666666666666674</v>
      </c>
      <c r="R51" s="70">
        <f t="shared" si="1"/>
        <v>1</v>
      </c>
      <c r="S51" s="124">
        <f>P51/P48</f>
        <v>0.41176470588235292</v>
      </c>
    </row>
    <row r="52" spans="1:19" x14ac:dyDescent="0.25">
      <c r="A52" s="1"/>
      <c r="B52" s="120" t="s">
        <v>65</v>
      </c>
      <c r="C52" s="121">
        <v>2</v>
      </c>
      <c r="D52" s="121">
        <v>2</v>
      </c>
      <c r="E52" s="121">
        <v>3</v>
      </c>
      <c r="F52" s="121">
        <v>4</v>
      </c>
      <c r="G52" s="121">
        <v>4</v>
      </c>
      <c r="H52" s="121">
        <v>4</v>
      </c>
      <c r="I52" s="122">
        <f t="shared" si="2"/>
        <v>0</v>
      </c>
      <c r="J52" s="121">
        <f t="shared" si="3"/>
        <v>0</v>
      </c>
      <c r="K52" s="122">
        <f>H52/H48</f>
        <v>0.21052631578947367</v>
      </c>
      <c r="L52" s="121">
        <v>3</v>
      </c>
      <c r="M52" s="121">
        <v>4</v>
      </c>
      <c r="N52" s="121">
        <v>4</v>
      </c>
      <c r="O52" s="121">
        <v>4</v>
      </c>
      <c r="P52" s="121">
        <v>3</v>
      </c>
      <c r="Q52" s="122">
        <f t="shared" si="0"/>
        <v>-0.25</v>
      </c>
      <c r="R52" s="121">
        <f t="shared" si="1"/>
        <v>-1</v>
      </c>
      <c r="S52" s="122">
        <f>P52/P48</f>
        <v>0.17647058823529413</v>
      </c>
    </row>
    <row r="53" spans="1:19" ht="4.5" customHeight="1" x14ac:dyDescent="0.25">
      <c r="A53" s="1"/>
      <c r="B53" s="127"/>
      <c r="C53" s="128"/>
      <c r="D53" s="128"/>
      <c r="E53" s="128"/>
      <c r="F53" s="128"/>
      <c r="G53" s="129"/>
      <c r="H53" s="128"/>
      <c r="I53" s="130"/>
      <c r="J53" s="128"/>
      <c r="K53" s="130"/>
      <c r="L53" s="128"/>
      <c r="M53" s="128"/>
      <c r="N53" s="128"/>
      <c r="O53" s="128"/>
      <c r="P53" s="130"/>
      <c r="Q53" s="130"/>
      <c r="R53" s="130"/>
    </row>
    <row r="54" spans="1:19" x14ac:dyDescent="0.25">
      <c r="A54" s="1"/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940C-4856-4CCA-B544-3E4259713FB0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8169-670D-44EB-9D44-B93743B0F0FF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239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9896</v>
      </c>
      <c r="D9" s="147">
        <v>7.2673350041771094</v>
      </c>
      <c r="E9" s="146">
        <v>17947</v>
      </c>
      <c r="F9" s="147">
        <f t="shared" ref="F9:J21" si="0">IFERROR(E9/C9-1,"-")</f>
        <v>0.81356103476151986</v>
      </c>
      <c r="G9" s="146">
        <v>15841</v>
      </c>
      <c r="H9" s="147">
        <f t="shared" si="0"/>
        <v>-0.11734551735666132</v>
      </c>
      <c r="I9" s="146">
        <v>14788</v>
      </c>
      <c r="J9" s="147">
        <f t="shared" si="0"/>
        <v>-6.6473076194684677E-2</v>
      </c>
      <c r="K9" s="146">
        <v>15932</v>
      </c>
      <c r="L9" s="147">
        <f t="shared" ref="L9:L16" si="1">IFERROR(K9/I9-1,"-")</f>
        <v>7.7360021639166998E-2</v>
      </c>
    </row>
    <row r="10" spans="1:13" x14ac:dyDescent="0.25">
      <c r="A10" s="1" t="s">
        <v>77</v>
      </c>
      <c r="B10" s="145" t="s">
        <v>78</v>
      </c>
      <c r="C10" s="146">
        <v>10397</v>
      </c>
      <c r="D10" s="147">
        <v>5.6904761904761907</v>
      </c>
      <c r="E10" s="146">
        <v>18389</v>
      </c>
      <c r="F10" s="147">
        <f t="shared" si="0"/>
        <v>0.76868327402135228</v>
      </c>
      <c r="G10" s="146">
        <v>24407</v>
      </c>
      <c r="H10" s="147">
        <f t="shared" si="0"/>
        <v>0.32726086247213004</v>
      </c>
      <c r="I10" s="146">
        <v>15773</v>
      </c>
      <c r="J10" s="147">
        <f t="shared" si="0"/>
        <v>-0.35375097308149306</v>
      </c>
      <c r="K10" s="146">
        <v>16379</v>
      </c>
      <c r="L10" s="147">
        <f t="shared" si="1"/>
        <v>3.8420084955303357E-2</v>
      </c>
    </row>
    <row r="11" spans="1:13" x14ac:dyDescent="0.25">
      <c r="A11" s="1" t="s">
        <v>79</v>
      </c>
      <c r="B11" s="145" t="s">
        <v>80</v>
      </c>
      <c r="C11" s="146">
        <v>10842</v>
      </c>
      <c r="D11" s="147">
        <v>2.6260869565217391</v>
      </c>
      <c r="E11" s="146">
        <v>16137</v>
      </c>
      <c r="F11" s="147">
        <f t="shared" si="0"/>
        <v>0.48837852794687331</v>
      </c>
      <c r="G11" s="146">
        <v>20474</v>
      </c>
      <c r="H11" s="147">
        <f t="shared" si="0"/>
        <v>0.2687612319514161</v>
      </c>
      <c r="I11" s="146">
        <v>15653</v>
      </c>
      <c r="J11" s="147">
        <f t="shared" si="0"/>
        <v>-0.23546937579368954</v>
      </c>
      <c r="K11" s="146">
        <v>17122</v>
      </c>
      <c r="L11" s="147">
        <f t="shared" si="1"/>
        <v>9.3847824698140903E-2</v>
      </c>
    </row>
    <row r="12" spans="1:13" x14ac:dyDescent="0.25">
      <c r="A12" s="1" t="s">
        <v>81</v>
      </c>
      <c r="B12" s="145" t="s">
        <v>82</v>
      </c>
      <c r="C12" s="146">
        <v>13123</v>
      </c>
      <c r="D12" s="147">
        <v>2.6161476990906585</v>
      </c>
      <c r="E12" s="146">
        <v>11699</v>
      </c>
      <c r="F12" s="147">
        <f t="shared" si="0"/>
        <v>-0.10851177322258632</v>
      </c>
      <c r="G12" s="146">
        <v>17811</v>
      </c>
      <c r="H12" s="147">
        <f t="shared" si="0"/>
        <v>0.52243781519788013</v>
      </c>
      <c r="I12" s="146">
        <v>15445</v>
      </c>
      <c r="J12" s="147">
        <f t="shared" si="0"/>
        <v>-0.13283925663915552</v>
      </c>
      <c r="K12" s="146">
        <v>15554</v>
      </c>
      <c r="L12" s="147">
        <f t="shared" si="1"/>
        <v>7.0573000971188016E-3</v>
      </c>
    </row>
    <row r="13" spans="1:13" x14ac:dyDescent="0.25">
      <c r="A13" s="1" t="s">
        <v>83</v>
      </c>
      <c r="B13" s="145" t="s">
        <v>84</v>
      </c>
      <c r="C13" s="146">
        <v>12688</v>
      </c>
      <c r="D13" s="147">
        <v>1.9322856482551423</v>
      </c>
      <c r="E13" s="146">
        <v>7550</v>
      </c>
      <c r="F13" s="147">
        <f t="shared" si="0"/>
        <v>-0.40494955863808324</v>
      </c>
      <c r="G13" s="146">
        <v>22267</v>
      </c>
      <c r="H13" s="147">
        <f t="shared" si="0"/>
        <v>1.9492715231788078</v>
      </c>
      <c r="I13" s="146">
        <v>16341</v>
      </c>
      <c r="J13" s="147">
        <f t="shared" si="0"/>
        <v>-0.26613374051286653</v>
      </c>
      <c r="K13" s="146">
        <v>14916</v>
      </c>
      <c r="L13" s="147">
        <f t="shared" si="1"/>
        <v>-8.7203965485588397E-2</v>
      </c>
    </row>
    <row r="14" spans="1:13" x14ac:dyDescent="0.25">
      <c r="A14" s="1" t="s">
        <v>85</v>
      </c>
      <c r="B14" s="145" t="s">
        <v>86</v>
      </c>
      <c r="C14" s="146">
        <v>10420</v>
      </c>
      <c r="D14" s="147">
        <v>2.1556632344033919</v>
      </c>
      <c r="E14" s="146">
        <v>14934</v>
      </c>
      <c r="F14" s="147">
        <f t="shared" si="0"/>
        <v>0.43320537428023043</v>
      </c>
      <c r="G14" s="146">
        <v>16055</v>
      </c>
      <c r="H14" s="147">
        <f t="shared" si="0"/>
        <v>7.5063613231552084E-2</v>
      </c>
      <c r="I14" s="146">
        <v>16193</v>
      </c>
      <c r="J14" s="147">
        <f t="shared" si="0"/>
        <v>8.595453129865982E-3</v>
      </c>
      <c r="K14" s="146">
        <v>14066</v>
      </c>
      <c r="L14" s="147">
        <f t="shared" si="1"/>
        <v>-0.13135305378867412</v>
      </c>
    </row>
    <row r="15" spans="1:13" x14ac:dyDescent="0.25">
      <c r="A15" s="1" t="s">
        <v>87</v>
      </c>
      <c r="B15" s="145" t="s">
        <v>88</v>
      </c>
      <c r="C15" s="146">
        <v>24503</v>
      </c>
      <c r="D15" s="147">
        <v>9.299705758722153</v>
      </c>
      <c r="E15" s="146">
        <v>17055</v>
      </c>
      <c r="F15" s="147">
        <f t="shared" si="0"/>
        <v>-0.3039627800677468</v>
      </c>
      <c r="G15" s="146">
        <v>16852</v>
      </c>
      <c r="H15" s="147">
        <f t="shared" si="0"/>
        <v>-1.190266783934335E-2</v>
      </c>
      <c r="I15" s="146">
        <v>17502</v>
      </c>
      <c r="J15" s="147">
        <f t="shared" si="0"/>
        <v>3.8571089484927601E-2</v>
      </c>
      <c r="K15" s="146">
        <v>17086</v>
      </c>
      <c r="L15" s="147">
        <f t="shared" si="1"/>
        <v>-2.3768712147183124E-2</v>
      </c>
    </row>
    <row r="16" spans="1:13" x14ac:dyDescent="0.25">
      <c r="A16" s="1" t="s">
        <v>89</v>
      </c>
      <c r="B16" s="145" t="s">
        <v>90</v>
      </c>
      <c r="C16" s="146">
        <v>14928</v>
      </c>
      <c r="D16" s="147">
        <v>1.3158547936704932</v>
      </c>
      <c r="E16" s="146">
        <v>11309</v>
      </c>
      <c r="F16" s="147">
        <f t="shared" si="0"/>
        <v>-0.242430332261522</v>
      </c>
      <c r="G16" s="146">
        <v>25050</v>
      </c>
      <c r="H16" s="147">
        <f t="shared" si="0"/>
        <v>1.2150499602086833</v>
      </c>
      <c r="I16" s="146">
        <v>16404</v>
      </c>
      <c r="J16" s="147">
        <f t="shared" si="0"/>
        <v>-0.34514970059880234</v>
      </c>
      <c r="K16" s="146">
        <v>18786</v>
      </c>
      <c r="L16" s="147">
        <f t="shared" si="1"/>
        <v>0.14520848573518652</v>
      </c>
    </row>
    <row r="17" spans="1:13" x14ac:dyDescent="0.25">
      <c r="A17" s="1" t="s">
        <v>91</v>
      </c>
      <c r="B17" s="145" t="s">
        <v>92</v>
      </c>
      <c r="C17" s="146">
        <v>10763</v>
      </c>
      <c r="D17" s="147">
        <v>0.28744019138755972</v>
      </c>
      <c r="E17" s="146">
        <v>16386</v>
      </c>
      <c r="F17" s="147">
        <f t="shared" si="0"/>
        <v>0.52243798197528579</v>
      </c>
      <c r="G17" s="146">
        <v>17100</v>
      </c>
      <c r="H17" s="147">
        <f t="shared" si="0"/>
        <v>4.3573782497253744E-2</v>
      </c>
      <c r="I17" s="146">
        <v>13666</v>
      </c>
      <c r="J17" s="147">
        <f t="shared" si="0"/>
        <v>-0.20081871345029245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14777</v>
      </c>
      <c r="D18" s="147">
        <v>8.1850794348048872E-2</v>
      </c>
      <c r="E18" s="146">
        <v>17351</v>
      </c>
      <c r="F18" s="147">
        <f t="shared" si="0"/>
        <v>0.17418961900250385</v>
      </c>
      <c r="G18" s="146">
        <v>24595</v>
      </c>
      <c r="H18" s="147">
        <f t="shared" si="0"/>
        <v>0.41749755057345395</v>
      </c>
      <c r="I18" s="146">
        <v>16756</v>
      </c>
      <c r="J18" s="147">
        <f t="shared" si="0"/>
        <v>-0.31872331774750962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14622</v>
      </c>
      <c r="D19" s="147">
        <v>0.12754472547809992</v>
      </c>
      <c r="E19" s="146">
        <v>12399</v>
      </c>
      <c r="F19" s="147">
        <f t="shared" si="0"/>
        <v>-0.15203118588428399</v>
      </c>
      <c r="G19" s="146">
        <v>15829</v>
      </c>
      <c r="H19" s="147">
        <f t="shared" si="0"/>
        <v>0.27663521251713852</v>
      </c>
      <c r="I19" s="146">
        <v>15073</v>
      </c>
      <c r="J19" s="147">
        <f t="shared" si="0"/>
        <v>-4.7760439699286117E-2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14121</v>
      </c>
      <c r="D20" s="147">
        <v>0.48751711787633001</v>
      </c>
      <c r="E20" s="146">
        <v>12492</v>
      </c>
      <c r="F20" s="147">
        <f t="shared" si="0"/>
        <v>-0.11536010197578073</v>
      </c>
      <c r="G20" s="146">
        <v>15575</v>
      </c>
      <c r="H20" s="147">
        <f t="shared" si="0"/>
        <v>0.24679795068844057</v>
      </c>
      <c r="I20" s="146">
        <v>15082</v>
      </c>
      <c r="J20" s="147">
        <f t="shared" si="0"/>
        <v>-3.1653290529695011E-2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161080</v>
      </c>
      <c r="D21" s="150">
        <v>1.2911925352753757</v>
      </c>
      <c r="E21" s="149">
        <v>173648</v>
      </c>
      <c r="F21" s="150">
        <f t="shared" si="0"/>
        <v>7.8023342438539922E-2</v>
      </c>
      <c r="G21" s="149">
        <v>231856</v>
      </c>
      <c r="H21" s="150">
        <f t="shared" si="0"/>
        <v>0.33520685524739702</v>
      </c>
      <c r="I21" s="149">
        <v>188676</v>
      </c>
      <c r="J21" s="150">
        <f t="shared" si="0"/>
        <v>-0.1862362845904354</v>
      </c>
      <c r="K21" s="149">
        <v>129841</v>
      </c>
      <c r="L21" s="150">
        <v>1.3598857133935383E-2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48.75" customHeight="1" thickBot="1" x14ac:dyDescent="0.3">
      <c r="B26" s="12" t="s">
        <v>240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53">
        <f>K$7</f>
        <v>2026</v>
      </c>
      <c r="L29" s="140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2005</v>
      </c>
      <c r="D31" s="147">
        <v>2.5175438596491229</v>
      </c>
      <c r="E31" s="146">
        <v>2787</v>
      </c>
      <c r="F31" s="147">
        <f t="shared" ref="F31:J43" si="2">IFERROR(E31/C31-1,"-")</f>
        <v>0.39002493765586044</v>
      </c>
      <c r="G31" s="146">
        <v>2799</v>
      </c>
      <c r="H31" s="147">
        <f t="shared" si="2"/>
        <v>4.3057050592034685E-3</v>
      </c>
      <c r="I31" s="146">
        <v>2131</v>
      </c>
      <c r="J31" s="147">
        <f t="shared" si="2"/>
        <v>-0.23865666309396216</v>
      </c>
      <c r="K31" s="146">
        <v>2537</v>
      </c>
      <c r="L31" s="147">
        <f t="shared" ref="L31:L38" si="3">IFERROR(K31/I31-1,"-")</f>
        <v>0.19052088221492247</v>
      </c>
    </row>
    <row r="32" spans="1:13" x14ac:dyDescent="0.25">
      <c r="B32" s="145" t="s">
        <v>78</v>
      </c>
      <c r="C32" s="146">
        <v>2447</v>
      </c>
      <c r="D32" s="147">
        <v>2.0779874213836478</v>
      </c>
      <c r="E32" s="146">
        <v>2288</v>
      </c>
      <c r="F32" s="147">
        <f t="shared" si="2"/>
        <v>-6.4977523498160994E-2</v>
      </c>
      <c r="G32" s="146">
        <v>3641</v>
      </c>
      <c r="H32" s="147">
        <f t="shared" si="2"/>
        <v>0.59134615384615374</v>
      </c>
      <c r="I32" s="146">
        <v>1914</v>
      </c>
      <c r="J32" s="147">
        <f t="shared" si="2"/>
        <v>-0.47432024169184295</v>
      </c>
      <c r="K32" s="146">
        <v>2651</v>
      </c>
      <c r="L32" s="147">
        <f t="shared" si="3"/>
        <v>0.38505747126436773</v>
      </c>
    </row>
    <row r="33" spans="2:13" x14ac:dyDescent="0.25">
      <c r="B33" s="145" t="s">
        <v>80</v>
      </c>
      <c r="C33" s="146">
        <v>1994</v>
      </c>
      <c r="D33" s="147">
        <v>0.1715628672150411</v>
      </c>
      <c r="E33" s="146">
        <v>785</v>
      </c>
      <c r="F33" s="147">
        <f t="shared" si="2"/>
        <v>-0.60631895687061177</v>
      </c>
      <c r="G33" s="146">
        <v>2080</v>
      </c>
      <c r="H33" s="147">
        <f t="shared" si="2"/>
        <v>1.6496815286624202</v>
      </c>
      <c r="I33" s="146">
        <v>2072</v>
      </c>
      <c r="J33" s="147">
        <f t="shared" si="2"/>
        <v>-3.8461538461538325E-3</v>
      </c>
      <c r="K33" s="146">
        <v>3213</v>
      </c>
      <c r="L33" s="147">
        <f t="shared" si="3"/>
        <v>0.55067567567567566</v>
      </c>
    </row>
    <row r="34" spans="2:13" x14ac:dyDescent="0.25">
      <c r="B34" s="145" t="s">
        <v>82</v>
      </c>
      <c r="C34" s="146">
        <v>2937</v>
      </c>
      <c r="D34" s="147">
        <v>1.2523006134969323</v>
      </c>
      <c r="E34" s="146">
        <v>234</v>
      </c>
      <c r="F34" s="147">
        <f t="shared" si="2"/>
        <v>-0.92032686414708886</v>
      </c>
      <c r="G34" s="146">
        <v>3515</v>
      </c>
      <c r="H34" s="147">
        <f t="shared" si="2"/>
        <v>14.021367521367521</v>
      </c>
      <c r="I34" s="146">
        <v>1985</v>
      </c>
      <c r="J34" s="147">
        <f t="shared" si="2"/>
        <v>-0.43527738264580373</v>
      </c>
      <c r="K34" s="146">
        <v>3755</v>
      </c>
      <c r="L34" s="147">
        <f t="shared" si="3"/>
        <v>0.89168765743073042</v>
      </c>
    </row>
    <row r="35" spans="2:13" x14ac:dyDescent="0.25">
      <c r="B35" s="145" t="s">
        <v>84</v>
      </c>
      <c r="C35" s="146">
        <v>3581</v>
      </c>
      <c r="D35" s="147">
        <v>0.38049344641480332</v>
      </c>
      <c r="E35" s="146">
        <v>1078</v>
      </c>
      <c r="F35" s="147">
        <f t="shared" si="2"/>
        <v>-0.69896676905892208</v>
      </c>
      <c r="G35" s="146">
        <v>9559</v>
      </c>
      <c r="H35" s="147">
        <f t="shared" si="2"/>
        <v>7.8673469387755102</v>
      </c>
      <c r="I35" s="146">
        <v>5218</v>
      </c>
      <c r="J35" s="147">
        <f t="shared" si="2"/>
        <v>-0.45412700073229417</v>
      </c>
      <c r="K35" s="146">
        <v>4632</v>
      </c>
      <c r="L35" s="147">
        <f t="shared" si="3"/>
        <v>-0.11230356458413182</v>
      </c>
    </row>
    <row r="36" spans="2:13" x14ac:dyDescent="0.25">
      <c r="B36" s="145" t="s">
        <v>86</v>
      </c>
      <c r="C36" s="146">
        <v>2355</v>
      </c>
      <c r="D36" s="147">
        <v>0.17164179104477606</v>
      </c>
      <c r="E36" s="146">
        <v>8383</v>
      </c>
      <c r="F36" s="147">
        <f t="shared" si="2"/>
        <v>2.559660297239915</v>
      </c>
      <c r="G36" s="146">
        <v>7136</v>
      </c>
      <c r="H36" s="147">
        <f t="shared" si="2"/>
        <v>-0.1487534295598234</v>
      </c>
      <c r="I36" s="146">
        <v>5852</v>
      </c>
      <c r="J36" s="147">
        <f t="shared" si="2"/>
        <v>-0.17993273542600896</v>
      </c>
      <c r="K36" s="146">
        <v>5128</v>
      </c>
      <c r="L36" s="147">
        <f t="shared" si="3"/>
        <v>-0.12371838687628156</v>
      </c>
    </row>
    <row r="37" spans="2:13" x14ac:dyDescent="0.25">
      <c r="B37" s="145" t="s">
        <v>88</v>
      </c>
      <c r="C37" s="146">
        <v>11839</v>
      </c>
      <c r="D37" s="147">
        <v>4.7110467920887604</v>
      </c>
      <c r="E37" s="146">
        <v>8765</v>
      </c>
      <c r="F37" s="147">
        <f t="shared" si="2"/>
        <v>-0.25965030830306612</v>
      </c>
      <c r="G37" s="146">
        <v>4179</v>
      </c>
      <c r="H37" s="147">
        <f t="shared" si="2"/>
        <v>-0.52321734169994294</v>
      </c>
      <c r="I37" s="146">
        <v>6409</v>
      </c>
      <c r="J37" s="147">
        <f t="shared" si="2"/>
        <v>0.53362048336922707</v>
      </c>
      <c r="K37" s="146">
        <v>4848</v>
      </c>
      <c r="L37" s="147">
        <f t="shared" si="3"/>
        <v>-0.2435637384927446</v>
      </c>
    </row>
    <row r="38" spans="2:13" x14ac:dyDescent="0.25">
      <c r="B38" s="145" t="s">
        <v>90</v>
      </c>
      <c r="C38" s="146">
        <v>1035</v>
      </c>
      <c r="D38" s="147">
        <v>-0.73338485316846991</v>
      </c>
      <c r="E38" s="146">
        <v>2774</v>
      </c>
      <c r="F38" s="147">
        <f t="shared" si="2"/>
        <v>1.6801932367149757</v>
      </c>
      <c r="G38" s="146">
        <v>8835</v>
      </c>
      <c r="H38" s="147">
        <f t="shared" si="2"/>
        <v>2.1849315068493151</v>
      </c>
      <c r="I38" s="146">
        <v>4787</v>
      </c>
      <c r="J38" s="147">
        <f t="shared" si="2"/>
        <v>-0.45817770232031696</v>
      </c>
      <c r="K38" s="146">
        <v>7382</v>
      </c>
      <c r="L38" s="147">
        <f t="shared" si="3"/>
        <v>0.54209316899937332</v>
      </c>
    </row>
    <row r="39" spans="2:13" x14ac:dyDescent="0.25">
      <c r="B39" s="145" t="s">
        <v>92</v>
      </c>
      <c r="C39" s="146">
        <v>1239</v>
      </c>
      <c r="D39" s="147">
        <v>-0.71789617486338797</v>
      </c>
      <c r="E39" s="146">
        <v>8868</v>
      </c>
      <c r="F39" s="147">
        <f t="shared" si="2"/>
        <v>6.1573849878934626</v>
      </c>
      <c r="G39" s="146">
        <v>7018</v>
      </c>
      <c r="H39" s="147">
        <f t="shared" si="2"/>
        <v>-0.20861524582769508</v>
      </c>
      <c r="I39" s="146">
        <v>3304</v>
      </c>
      <c r="J39" s="147">
        <f t="shared" si="2"/>
        <v>-0.5292106013109148</v>
      </c>
      <c r="K39" s="146"/>
      <c r="L39" s="147"/>
    </row>
    <row r="40" spans="2:13" x14ac:dyDescent="0.25">
      <c r="B40" s="145" t="s">
        <v>94</v>
      </c>
      <c r="C40" s="146">
        <v>1219</v>
      </c>
      <c r="D40" s="147">
        <v>-0.73320201356970893</v>
      </c>
      <c r="E40" s="146">
        <v>1615</v>
      </c>
      <c r="F40" s="147">
        <f t="shared" si="2"/>
        <v>0.32485643970467604</v>
      </c>
      <c r="G40" s="146">
        <v>4829</v>
      </c>
      <c r="H40" s="147">
        <f t="shared" si="2"/>
        <v>1.9900928792569661</v>
      </c>
      <c r="I40" s="146">
        <v>3311</v>
      </c>
      <c r="J40" s="147">
        <f t="shared" si="2"/>
        <v>-0.31435079726651483</v>
      </c>
      <c r="K40" s="146"/>
      <c r="L40" s="147"/>
    </row>
    <row r="41" spans="2:13" x14ac:dyDescent="0.25">
      <c r="B41" s="145" t="s">
        <v>96</v>
      </c>
      <c r="C41" s="146">
        <v>847</v>
      </c>
      <c r="D41" s="147">
        <v>-0.45390070921985815</v>
      </c>
      <c r="E41" s="146">
        <v>2606</v>
      </c>
      <c r="F41" s="147">
        <f t="shared" si="2"/>
        <v>2.0767414403778042</v>
      </c>
      <c r="G41" s="146">
        <v>3704</v>
      </c>
      <c r="H41" s="147">
        <f t="shared" si="2"/>
        <v>0.42133537989255565</v>
      </c>
      <c r="I41" s="146">
        <v>2977</v>
      </c>
      <c r="J41" s="147">
        <f t="shared" si="2"/>
        <v>-0.19627429805615548</v>
      </c>
      <c r="K41" s="146"/>
      <c r="L41" s="147"/>
    </row>
    <row r="42" spans="2:13" x14ac:dyDescent="0.25">
      <c r="B42" s="145" t="s">
        <v>98</v>
      </c>
      <c r="C42" s="146">
        <v>877</v>
      </c>
      <c r="D42" s="147">
        <v>9.205983889528202E-3</v>
      </c>
      <c r="E42" s="146">
        <v>3664</v>
      </c>
      <c r="F42" s="147">
        <f t="shared" si="2"/>
        <v>3.1778791334093501</v>
      </c>
      <c r="G42" s="146">
        <v>4017</v>
      </c>
      <c r="H42" s="147">
        <f t="shared" si="2"/>
        <v>9.6342794759825434E-2</v>
      </c>
      <c r="I42" s="146">
        <v>2993</v>
      </c>
      <c r="J42" s="147">
        <f t="shared" si="2"/>
        <v>-0.25491660443116759</v>
      </c>
      <c r="K42" s="146"/>
      <c r="L42" s="147"/>
    </row>
    <row r="43" spans="2:13" ht="15.75" x14ac:dyDescent="0.25">
      <c r="B43" s="148" t="s">
        <v>32</v>
      </c>
      <c r="C43" s="149">
        <v>32375</v>
      </c>
      <c r="D43" s="150">
        <v>0.23047394625821904</v>
      </c>
      <c r="E43" s="149">
        <v>43847</v>
      </c>
      <c r="F43" s="150">
        <f t="shared" si="2"/>
        <v>0.35434749034749036</v>
      </c>
      <c r="G43" s="149">
        <v>61312</v>
      </c>
      <c r="H43" s="150">
        <f t="shared" si="2"/>
        <v>0.39831687458663079</v>
      </c>
      <c r="I43" s="149">
        <v>42953</v>
      </c>
      <c r="J43" s="150">
        <f t="shared" si="2"/>
        <v>-0.29943567327766174</v>
      </c>
      <c r="K43" s="149">
        <v>34146</v>
      </c>
      <c r="L43" s="150">
        <v>0.12440727081138037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241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53">
        <f>K$7</f>
        <v>2026</v>
      </c>
      <c r="L51" s="140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796</v>
      </c>
      <c r="D53" s="147">
        <v>98.5</v>
      </c>
      <c r="E53" s="146">
        <v>548</v>
      </c>
      <c r="F53" s="147">
        <f>IFERROR(E53/C53-1,"-")</f>
        <v>-0.31155778894472363</v>
      </c>
      <c r="G53" s="146">
        <v>962</v>
      </c>
      <c r="H53" s="147">
        <f>IFERROR(G53/E53-1,"-")</f>
        <v>0.75547445255474455</v>
      </c>
      <c r="I53" s="146">
        <v>1724</v>
      </c>
      <c r="J53" s="147">
        <f>IFERROR(I53/G53-1,"-")</f>
        <v>0.79209979209979209</v>
      </c>
      <c r="K53" s="146">
        <v>1246</v>
      </c>
      <c r="L53" s="147">
        <f t="shared" ref="L53:L60" si="4">IFERROR(K53/I53-1,"-")</f>
        <v>-0.27726218097447797</v>
      </c>
    </row>
    <row r="54" spans="1:13" x14ac:dyDescent="0.25">
      <c r="A54" s="1">
        <v>2</v>
      </c>
      <c r="B54" s="145" t="s">
        <v>78</v>
      </c>
      <c r="C54" s="146">
        <v>882</v>
      </c>
      <c r="D54" s="147">
        <v>48</v>
      </c>
      <c r="E54" s="146">
        <v>324</v>
      </c>
      <c r="F54" s="147">
        <f t="shared" ref="F54:J65" si="5">IFERROR(E54/C54-1,"-")</f>
        <v>-0.63265306122448983</v>
      </c>
      <c r="G54" s="146">
        <v>1508</v>
      </c>
      <c r="H54" s="147">
        <f t="shared" si="5"/>
        <v>3.6543209876543212</v>
      </c>
      <c r="I54" s="146">
        <v>1213</v>
      </c>
      <c r="J54" s="147">
        <f t="shared" si="5"/>
        <v>-0.19562334217506627</v>
      </c>
      <c r="K54" s="146">
        <v>1267</v>
      </c>
      <c r="L54" s="147">
        <f t="shared" si="4"/>
        <v>4.4517724649629109E-2</v>
      </c>
    </row>
    <row r="55" spans="1:13" x14ac:dyDescent="0.25">
      <c r="A55" s="1">
        <v>3</v>
      </c>
      <c r="B55" s="145" t="s">
        <v>80</v>
      </c>
      <c r="C55" s="146">
        <v>766</v>
      </c>
      <c r="D55" s="147">
        <v>29.64</v>
      </c>
      <c r="E55" s="146">
        <v>635</v>
      </c>
      <c r="F55" s="147">
        <f t="shared" si="5"/>
        <v>-0.17101827676240211</v>
      </c>
      <c r="G55" s="146">
        <v>1613</v>
      </c>
      <c r="H55" s="147">
        <f t="shared" si="5"/>
        <v>1.5401574803149605</v>
      </c>
      <c r="I55" s="146">
        <v>1319</v>
      </c>
      <c r="J55" s="147">
        <f t="shared" si="5"/>
        <v>-0.18226906385616859</v>
      </c>
      <c r="K55" s="146">
        <v>1986</v>
      </c>
      <c r="L55" s="147">
        <f t="shared" si="4"/>
        <v>0.50568612585291883</v>
      </c>
    </row>
    <row r="56" spans="1:13" x14ac:dyDescent="0.25">
      <c r="A56" s="1">
        <v>4</v>
      </c>
      <c r="B56" s="145" t="s">
        <v>82</v>
      </c>
      <c r="C56" s="146">
        <v>712</v>
      </c>
      <c r="D56" s="147">
        <v>40.882352941176471</v>
      </c>
      <c r="E56" s="146">
        <v>169</v>
      </c>
      <c r="F56" s="147">
        <f t="shared" si="5"/>
        <v>-0.76264044943820219</v>
      </c>
      <c r="G56" s="146">
        <v>3327</v>
      </c>
      <c r="H56" s="147">
        <f t="shared" si="5"/>
        <v>18.68639053254438</v>
      </c>
      <c r="I56" s="146">
        <v>1585</v>
      </c>
      <c r="J56" s="147">
        <f t="shared" si="5"/>
        <v>-0.52359483017733699</v>
      </c>
      <c r="K56" s="146">
        <v>1631</v>
      </c>
      <c r="L56" s="147">
        <f t="shared" si="4"/>
        <v>2.9022082018927531E-2</v>
      </c>
    </row>
    <row r="57" spans="1:13" x14ac:dyDescent="0.25">
      <c r="A57" s="1">
        <v>5</v>
      </c>
      <c r="B57" s="145" t="s">
        <v>84</v>
      </c>
      <c r="C57" s="146">
        <v>712</v>
      </c>
      <c r="D57" s="147">
        <v>7.279069767441861</v>
      </c>
      <c r="E57" s="146">
        <v>929</v>
      </c>
      <c r="F57" s="147">
        <f t="shared" si="5"/>
        <v>0.3047752808988764</v>
      </c>
      <c r="G57" s="146">
        <v>1994</v>
      </c>
      <c r="H57" s="147">
        <f t="shared" si="5"/>
        <v>1.146393972012917</v>
      </c>
      <c r="I57" s="146">
        <v>2482</v>
      </c>
      <c r="J57" s="147">
        <f t="shared" si="5"/>
        <v>0.24473420260782341</v>
      </c>
      <c r="K57" s="146">
        <v>2171</v>
      </c>
      <c r="L57" s="147">
        <f t="shared" si="4"/>
        <v>-0.12530217566478641</v>
      </c>
    </row>
    <row r="58" spans="1:13" x14ac:dyDescent="0.25">
      <c r="A58" s="1">
        <v>6</v>
      </c>
      <c r="B58" s="145" t="s">
        <v>86</v>
      </c>
      <c r="C58" s="146">
        <v>194</v>
      </c>
      <c r="D58" s="147">
        <v>-8.0568720379146974E-2</v>
      </c>
      <c r="E58" s="146">
        <v>1656</v>
      </c>
      <c r="F58" s="147">
        <f t="shared" si="5"/>
        <v>7.536082474226804</v>
      </c>
      <c r="G58" s="146">
        <v>1518</v>
      </c>
      <c r="H58" s="147">
        <f t="shared" si="5"/>
        <v>-8.333333333333337E-2</v>
      </c>
      <c r="I58" s="146">
        <v>3408</v>
      </c>
      <c r="J58" s="147">
        <f t="shared" si="5"/>
        <v>1.2450592885375493</v>
      </c>
      <c r="K58" s="146">
        <v>2191</v>
      </c>
      <c r="L58" s="147">
        <f t="shared" si="4"/>
        <v>-0.35710093896713613</v>
      </c>
    </row>
    <row r="59" spans="1:13" x14ac:dyDescent="0.25">
      <c r="A59" s="1">
        <v>7</v>
      </c>
      <c r="B59" s="145" t="s">
        <v>88</v>
      </c>
      <c r="C59" s="146">
        <v>1113</v>
      </c>
      <c r="D59" s="147">
        <v>9.2110091743119273</v>
      </c>
      <c r="E59" s="146">
        <v>1803</v>
      </c>
      <c r="F59" s="147">
        <f t="shared" si="5"/>
        <v>0.61994609164420478</v>
      </c>
      <c r="G59" s="146">
        <v>2188</v>
      </c>
      <c r="H59" s="147">
        <f t="shared" si="5"/>
        <v>0.2135330005546312</v>
      </c>
      <c r="I59" s="146">
        <v>3801</v>
      </c>
      <c r="J59" s="147">
        <f t="shared" si="5"/>
        <v>0.73720292504570395</v>
      </c>
      <c r="K59" s="146">
        <v>2986</v>
      </c>
      <c r="L59" s="147">
        <f t="shared" si="4"/>
        <v>-0.21441725861615368</v>
      </c>
    </row>
    <row r="60" spans="1:13" x14ac:dyDescent="0.25">
      <c r="A60" s="1">
        <v>8</v>
      </c>
      <c r="B60" s="145" t="s">
        <v>90</v>
      </c>
      <c r="C60" s="146">
        <v>529</v>
      </c>
      <c r="D60" s="147">
        <v>-0.39195402298850579</v>
      </c>
      <c r="E60" s="146">
        <v>2462</v>
      </c>
      <c r="F60" s="147">
        <f t="shared" si="5"/>
        <v>3.6540642722117198</v>
      </c>
      <c r="G60" s="146">
        <v>2816</v>
      </c>
      <c r="H60" s="147">
        <f t="shared" si="5"/>
        <v>0.14378554021121048</v>
      </c>
      <c r="I60" s="146">
        <v>3631</v>
      </c>
      <c r="J60" s="147">
        <f t="shared" si="5"/>
        <v>0.28941761363636354</v>
      </c>
      <c r="K60" s="146">
        <v>4046</v>
      </c>
      <c r="L60" s="147">
        <f t="shared" si="4"/>
        <v>0.1142935830349765</v>
      </c>
    </row>
    <row r="61" spans="1:13" x14ac:dyDescent="0.25">
      <c r="A61" s="1">
        <v>9</v>
      </c>
      <c r="B61" s="145" t="s">
        <v>92</v>
      </c>
      <c r="C61" s="146">
        <v>971</v>
      </c>
      <c r="D61" s="147">
        <v>-0.21056910569105691</v>
      </c>
      <c r="E61" s="146">
        <v>1565</v>
      </c>
      <c r="F61" s="147">
        <f t="shared" si="5"/>
        <v>0.611740473738414</v>
      </c>
      <c r="G61" s="146">
        <v>2001</v>
      </c>
      <c r="H61" s="147">
        <f t="shared" si="5"/>
        <v>0.27859424920127807</v>
      </c>
      <c r="I61" s="146">
        <v>2119</v>
      </c>
      <c r="J61" s="147">
        <f t="shared" si="5"/>
        <v>5.897051474262871E-2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904</v>
      </c>
      <c r="D62" s="147">
        <v>-4.5406546990496288E-2</v>
      </c>
      <c r="E62" s="146">
        <v>1500</v>
      </c>
      <c r="F62" s="147">
        <f t="shared" si="5"/>
        <v>0.65929203539823011</v>
      </c>
      <c r="G62" s="146">
        <v>1897</v>
      </c>
      <c r="H62" s="147">
        <f t="shared" si="5"/>
        <v>0.26466666666666661</v>
      </c>
      <c r="I62" s="146">
        <v>1889</v>
      </c>
      <c r="J62" s="147">
        <f t="shared" si="5"/>
        <v>-4.2171850289931534E-3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707</v>
      </c>
      <c r="D63" s="147">
        <v>0.30925925925925934</v>
      </c>
      <c r="E63" s="146">
        <v>940</v>
      </c>
      <c r="F63" s="147">
        <f t="shared" si="5"/>
        <v>0.32956152758132951</v>
      </c>
      <c r="G63" s="146">
        <v>1378</v>
      </c>
      <c r="H63" s="147">
        <f t="shared" si="5"/>
        <v>0.46595744680851059</v>
      </c>
      <c r="I63" s="146">
        <v>1553</v>
      </c>
      <c r="J63" s="147">
        <f t="shared" si="5"/>
        <v>0.12699564586357037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751</v>
      </c>
      <c r="D64" s="147">
        <v>9.9560761346998428E-2</v>
      </c>
      <c r="E64" s="146">
        <v>1917</v>
      </c>
      <c r="F64" s="147">
        <f t="shared" si="5"/>
        <v>1.5525965379494009</v>
      </c>
      <c r="G64" s="146">
        <v>2548</v>
      </c>
      <c r="H64" s="147">
        <f t="shared" si="5"/>
        <v>0.32916014606155453</v>
      </c>
      <c r="I64" s="146">
        <v>1730</v>
      </c>
      <c r="J64" s="147">
        <f t="shared" si="5"/>
        <v>-0.32103610675039251</v>
      </c>
      <c r="K64" s="146"/>
      <c r="L64" s="147"/>
    </row>
    <row r="65" spans="1:13" ht="15.75" x14ac:dyDescent="0.25">
      <c r="B65" s="148" t="s">
        <v>32</v>
      </c>
      <c r="C65" s="149">
        <v>9037</v>
      </c>
      <c r="D65" s="150">
        <v>0.9049325463743676</v>
      </c>
      <c r="E65" s="149">
        <v>14448</v>
      </c>
      <c r="F65" s="150">
        <f t="shared" si="5"/>
        <v>0.59876065065840445</v>
      </c>
      <c r="G65" s="149">
        <v>23750</v>
      </c>
      <c r="H65" s="150">
        <f t="shared" si="5"/>
        <v>0.64382613510520481</v>
      </c>
      <c r="I65" s="149">
        <v>26454</v>
      </c>
      <c r="J65" s="150">
        <f t="shared" si="5"/>
        <v>0.11385263157894743</v>
      </c>
      <c r="K65" s="149">
        <v>17524</v>
      </c>
      <c r="L65" s="150">
        <v>-8.5529405625423993E-2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</row>
    <row r="70" spans="1:13" ht="48.75" customHeight="1" thickBot="1" x14ac:dyDescent="0.3">
      <c r="B70" s="12" t="s">
        <v>242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53">
        <f>K$7</f>
        <v>2026</v>
      </c>
      <c r="L73" s="140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1209</v>
      </c>
      <c r="D75" s="147">
        <v>1.1512455516014235</v>
      </c>
      <c r="E75" s="146">
        <v>2239</v>
      </c>
      <c r="F75" s="147">
        <f>IFERROR(E75/C75-1,"-")</f>
        <v>0.85194375516956167</v>
      </c>
      <c r="G75" s="146">
        <v>1837</v>
      </c>
      <c r="H75" s="147">
        <f>IFERROR(G75/E75-1,"-")</f>
        <v>-0.17954443948191157</v>
      </c>
      <c r="I75" s="146">
        <v>407</v>
      </c>
      <c r="J75" s="147">
        <f>IFERROR(I75/G75-1,"-")</f>
        <v>-0.77844311377245512</v>
      </c>
      <c r="K75" s="146">
        <v>1291</v>
      </c>
      <c r="L75" s="147">
        <f t="shared" ref="L75:L82" si="6">IFERROR(K75/I75-1,"-")</f>
        <v>2.171990171990172</v>
      </c>
    </row>
    <row r="76" spans="1:13" x14ac:dyDescent="0.25">
      <c r="A76" s="1">
        <v>2</v>
      </c>
      <c r="B76" s="145" t="s">
        <v>78</v>
      </c>
      <c r="C76" s="146">
        <v>1565</v>
      </c>
      <c r="D76" s="147">
        <v>1.0141570141570142</v>
      </c>
      <c r="E76" s="146">
        <v>1964</v>
      </c>
      <c r="F76" s="147">
        <f t="shared" ref="F76:J87" si="7">IFERROR(E76/C76-1,"-")</f>
        <v>0.25495207667731634</v>
      </c>
      <c r="G76" s="146">
        <v>2133</v>
      </c>
      <c r="H76" s="147">
        <f t="shared" si="7"/>
        <v>8.6048879837067105E-2</v>
      </c>
      <c r="I76" s="146">
        <v>701</v>
      </c>
      <c r="J76" s="147">
        <f t="shared" si="7"/>
        <v>-0.67135489920300051</v>
      </c>
      <c r="K76" s="146">
        <v>1384</v>
      </c>
      <c r="L76" s="147">
        <f t="shared" si="6"/>
        <v>0.97432239657631947</v>
      </c>
    </row>
    <row r="77" spans="1:13" x14ac:dyDescent="0.25">
      <c r="A77" s="1">
        <v>3</v>
      </c>
      <c r="B77" s="145" t="s">
        <v>80</v>
      </c>
      <c r="C77" s="146">
        <v>1228</v>
      </c>
      <c r="D77" s="147">
        <v>-0.26774001192605845</v>
      </c>
      <c r="E77" s="146">
        <v>150</v>
      </c>
      <c r="F77" s="147">
        <f t="shared" si="7"/>
        <v>-0.87785016286644946</v>
      </c>
      <c r="G77" s="146">
        <v>467</v>
      </c>
      <c r="H77" s="147">
        <f t="shared" si="7"/>
        <v>2.1133333333333333</v>
      </c>
      <c r="I77" s="146">
        <v>753</v>
      </c>
      <c r="J77" s="147">
        <f t="shared" si="7"/>
        <v>0.61241970021413272</v>
      </c>
      <c r="K77" s="146">
        <v>1227</v>
      </c>
      <c r="L77" s="147">
        <f t="shared" si="6"/>
        <v>0.62948207171314752</v>
      </c>
    </row>
    <row r="78" spans="1:13" x14ac:dyDescent="0.25">
      <c r="A78" s="1">
        <v>4</v>
      </c>
      <c r="B78" s="145" t="s">
        <v>82</v>
      </c>
      <c r="C78" s="146">
        <v>2225</v>
      </c>
      <c r="D78" s="147">
        <v>0.72882672882672872</v>
      </c>
      <c r="E78" s="146">
        <v>65</v>
      </c>
      <c r="F78" s="147">
        <f t="shared" si="7"/>
        <v>-0.97078651685393258</v>
      </c>
      <c r="G78" s="146">
        <v>188</v>
      </c>
      <c r="H78" s="147">
        <f t="shared" si="7"/>
        <v>1.8923076923076922</v>
      </c>
      <c r="I78" s="146">
        <v>400</v>
      </c>
      <c r="J78" s="147">
        <f t="shared" si="7"/>
        <v>1.1276595744680851</v>
      </c>
      <c r="K78" s="146">
        <v>2124</v>
      </c>
      <c r="L78" s="147">
        <f t="shared" si="6"/>
        <v>4.3099999999999996</v>
      </c>
    </row>
    <row r="79" spans="1:13" x14ac:dyDescent="0.25">
      <c r="A79" s="1">
        <v>5</v>
      </c>
      <c r="B79" s="145" t="s">
        <v>84</v>
      </c>
      <c r="C79" s="146">
        <v>2869</v>
      </c>
      <c r="D79" s="147">
        <v>0.14393939393939403</v>
      </c>
      <c r="E79" s="146">
        <v>149</v>
      </c>
      <c r="F79" s="147">
        <f t="shared" si="7"/>
        <v>-0.94806552805855704</v>
      </c>
      <c r="G79" s="146">
        <v>7565</v>
      </c>
      <c r="H79" s="147">
        <f t="shared" si="7"/>
        <v>49.771812080536911</v>
      </c>
      <c r="I79" s="146">
        <v>2736</v>
      </c>
      <c r="J79" s="147">
        <f t="shared" si="7"/>
        <v>-0.63833443489755459</v>
      </c>
      <c r="K79" s="146">
        <v>2461</v>
      </c>
      <c r="L79" s="147">
        <f t="shared" si="6"/>
        <v>-0.10051169590643272</v>
      </c>
    </row>
    <row r="80" spans="1:13" x14ac:dyDescent="0.25">
      <c r="A80" s="1">
        <v>6</v>
      </c>
      <c r="B80" s="145" t="s">
        <v>86</v>
      </c>
      <c r="C80" s="146">
        <v>2161</v>
      </c>
      <c r="D80" s="147">
        <v>0.20122290161200662</v>
      </c>
      <c r="E80" s="146">
        <v>6727</v>
      </c>
      <c r="F80" s="147">
        <f t="shared" si="7"/>
        <v>2.112910689495604</v>
      </c>
      <c r="G80" s="146">
        <v>5618</v>
      </c>
      <c r="H80" s="147">
        <f t="shared" si="7"/>
        <v>-0.16485803478519401</v>
      </c>
      <c r="I80" s="146">
        <v>2444</v>
      </c>
      <c r="J80" s="147">
        <f t="shared" si="7"/>
        <v>-0.56496974012103951</v>
      </c>
      <c r="K80" s="146">
        <v>2937</v>
      </c>
      <c r="L80" s="147">
        <f t="shared" si="6"/>
        <v>0.20171849427168587</v>
      </c>
    </row>
    <row r="81" spans="1:13" x14ac:dyDescent="0.25">
      <c r="A81" s="1">
        <v>7</v>
      </c>
      <c r="B81" s="145" t="s">
        <v>88</v>
      </c>
      <c r="C81" s="146">
        <v>10726</v>
      </c>
      <c r="D81" s="147">
        <v>4.4613034623217924</v>
      </c>
      <c r="E81" s="146">
        <v>6962</v>
      </c>
      <c r="F81" s="147">
        <f t="shared" si="7"/>
        <v>-0.35092299086332279</v>
      </c>
      <c r="G81" s="146">
        <v>1991</v>
      </c>
      <c r="H81" s="147">
        <f t="shared" si="7"/>
        <v>-0.71401896006894572</v>
      </c>
      <c r="I81" s="146">
        <v>2608</v>
      </c>
      <c r="J81" s="147">
        <f t="shared" si="7"/>
        <v>0.30989452536413853</v>
      </c>
      <c r="K81" s="146">
        <v>1862</v>
      </c>
      <c r="L81" s="147">
        <f t="shared" si="6"/>
        <v>-0.28604294478527603</v>
      </c>
    </row>
    <row r="82" spans="1:13" x14ac:dyDescent="0.25">
      <c r="A82" s="1">
        <v>8</v>
      </c>
      <c r="B82" s="145" t="s">
        <v>90</v>
      </c>
      <c r="C82" s="146">
        <v>506</v>
      </c>
      <c r="D82" s="147">
        <v>-0.8320053120849934</v>
      </c>
      <c r="E82" s="146">
        <v>312</v>
      </c>
      <c r="F82" s="147">
        <f t="shared" si="7"/>
        <v>-0.38339920948616601</v>
      </c>
      <c r="G82" s="146">
        <v>6019</v>
      </c>
      <c r="H82" s="147">
        <f t="shared" si="7"/>
        <v>18.291666666666668</v>
      </c>
      <c r="I82" s="146">
        <v>1156</v>
      </c>
      <c r="J82" s="147">
        <f t="shared" si="7"/>
        <v>-0.80794151852467189</v>
      </c>
      <c r="K82" s="146">
        <v>3336</v>
      </c>
      <c r="L82" s="147">
        <f t="shared" si="6"/>
        <v>1.8858131487889271</v>
      </c>
    </row>
    <row r="83" spans="1:13" x14ac:dyDescent="0.25">
      <c r="A83" s="1">
        <v>9</v>
      </c>
      <c r="B83" s="145" t="s">
        <v>92</v>
      </c>
      <c r="C83" s="146">
        <v>268</v>
      </c>
      <c r="D83" s="147">
        <v>-0.91524351676154336</v>
      </c>
      <c r="E83" s="146">
        <v>7303</v>
      </c>
      <c r="F83" s="147">
        <f t="shared" si="7"/>
        <v>26.25</v>
      </c>
      <c r="G83" s="146">
        <v>5017</v>
      </c>
      <c r="H83" s="147">
        <f t="shared" si="7"/>
        <v>-0.31302204573462955</v>
      </c>
      <c r="I83" s="146">
        <v>1185</v>
      </c>
      <c r="J83" s="147">
        <f t="shared" si="7"/>
        <v>-0.76380306956348409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315</v>
      </c>
      <c r="D84" s="147">
        <v>-0.91303147432357812</v>
      </c>
      <c r="E84" s="146">
        <v>115</v>
      </c>
      <c r="F84" s="147">
        <f t="shared" si="7"/>
        <v>-0.63492063492063489</v>
      </c>
      <c r="G84" s="146">
        <v>2932</v>
      </c>
      <c r="H84" s="147">
        <f t="shared" si="7"/>
        <v>24.495652173913044</v>
      </c>
      <c r="I84" s="146">
        <v>1422</v>
      </c>
      <c r="J84" s="147">
        <f t="shared" si="7"/>
        <v>-0.51500682128240105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140</v>
      </c>
      <c r="D85" s="147">
        <v>-0.86152324431256178</v>
      </c>
      <c r="E85" s="146">
        <v>1666</v>
      </c>
      <c r="F85" s="147">
        <f t="shared" si="7"/>
        <v>10.9</v>
      </c>
      <c r="G85" s="146">
        <v>2326</v>
      </c>
      <c r="H85" s="147">
        <f t="shared" si="7"/>
        <v>0.3961584633853541</v>
      </c>
      <c r="I85" s="146">
        <v>1424</v>
      </c>
      <c r="J85" s="147">
        <f t="shared" si="7"/>
        <v>-0.38779019776440238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126</v>
      </c>
      <c r="D86" s="147">
        <v>-0.32258064516129037</v>
      </c>
      <c r="E86" s="146">
        <v>1747</v>
      </c>
      <c r="F86" s="147">
        <f t="shared" si="7"/>
        <v>12.865079365079366</v>
      </c>
      <c r="G86" s="146">
        <v>1469</v>
      </c>
      <c r="H86" s="147">
        <f t="shared" si="7"/>
        <v>-0.15912993703491696</v>
      </c>
      <c r="I86" s="146">
        <v>1263</v>
      </c>
      <c r="J86" s="147">
        <f t="shared" si="7"/>
        <v>-0.14023144996596326</v>
      </c>
      <c r="K86" s="146"/>
      <c r="L86" s="147"/>
    </row>
    <row r="87" spans="1:13" ht="15.75" x14ac:dyDescent="0.25">
      <c r="B87" s="148" t="s">
        <v>32</v>
      </c>
      <c r="C87" s="149">
        <v>23338</v>
      </c>
      <c r="D87" s="150">
        <v>8.2116196040246781E-2</v>
      </c>
      <c r="E87" s="149">
        <v>29399</v>
      </c>
      <c r="F87" s="150">
        <f t="shared" si="7"/>
        <v>0.25970520181677959</v>
      </c>
      <c r="G87" s="149">
        <v>37562</v>
      </c>
      <c r="H87" s="150">
        <f t="shared" si="7"/>
        <v>0.27766250552739891</v>
      </c>
      <c r="I87" s="149">
        <v>16499</v>
      </c>
      <c r="J87" s="150">
        <f t="shared" si="7"/>
        <v>-0.56075288855758476</v>
      </c>
      <c r="K87" s="149">
        <v>16622</v>
      </c>
      <c r="L87" s="150">
        <v>0.48344489067380625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</row>
    <row r="92" spans="1:13" ht="48.75" customHeight="1" thickBot="1" x14ac:dyDescent="0.3">
      <c r="B92" s="12" t="s">
        <v>243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53">
        <f>K$7</f>
        <v>2026</v>
      </c>
      <c r="L95" s="140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7891</v>
      </c>
      <c r="D97" s="147">
        <v>11.585326953748007</v>
      </c>
      <c r="E97" s="146">
        <v>15160</v>
      </c>
      <c r="F97" s="147">
        <f t="shared" ref="F97:J109" si="8">IFERROR(E97/C97-1,"-")</f>
        <v>0.92117602331770376</v>
      </c>
      <c r="G97" s="146">
        <v>13042</v>
      </c>
      <c r="H97" s="147">
        <f t="shared" si="8"/>
        <v>-0.13970976253298151</v>
      </c>
      <c r="I97" s="146">
        <v>12657</v>
      </c>
      <c r="J97" s="147">
        <f t="shared" si="8"/>
        <v>-2.9520012268057005E-2</v>
      </c>
      <c r="K97" s="146">
        <v>13395</v>
      </c>
      <c r="L97" s="147">
        <f t="shared" ref="L97:L104" si="9">IFERROR(K97/I97-1,"-")</f>
        <v>5.8307655842616768E-2</v>
      </c>
    </row>
    <row r="98" spans="2:12" x14ac:dyDescent="0.25">
      <c r="B98" s="145" t="s">
        <v>78</v>
      </c>
      <c r="C98" s="146">
        <v>7950</v>
      </c>
      <c r="D98" s="147">
        <v>9.4743083003952577</v>
      </c>
      <c r="E98" s="146">
        <v>16101</v>
      </c>
      <c r="F98" s="147">
        <f t="shared" si="8"/>
        <v>1.0252830188679245</v>
      </c>
      <c r="G98" s="146">
        <v>20766</v>
      </c>
      <c r="H98" s="147">
        <f t="shared" si="8"/>
        <v>0.28973355692193037</v>
      </c>
      <c r="I98" s="146">
        <v>13859</v>
      </c>
      <c r="J98" s="147">
        <f t="shared" si="8"/>
        <v>-0.33261099874795341</v>
      </c>
      <c r="K98" s="146">
        <v>13728</v>
      </c>
      <c r="L98" s="147">
        <f t="shared" si="9"/>
        <v>-9.4523414387762683E-3</v>
      </c>
    </row>
    <row r="99" spans="2:12" x14ac:dyDescent="0.25">
      <c r="B99" s="145" t="s">
        <v>80</v>
      </c>
      <c r="C99" s="146">
        <v>8848</v>
      </c>
      <c r="D99" s="147">
        <v>5.8695652173913047</v>
      </c>
      <c r="E99" s="146">
        <v>15352</v>
      </c>
      <c r="F99" s="147">
        <f t="shared" si="8"/>
        <v>0.7350813743218807</v>
      </c>
      <c r="G99" s="146">
        <v>18394</v>
      </c>
      <c r="H99" s="147">
        <f t="shared" si="8"/>
        <v>0.19815007816571129</v>
      </c>
      <c r="I99" s="146">
        <v>13581</v>
      </c>
      <c r="J99" s="147">
        <f t="shared" si="8"/>
        <v>-0.26166141132978149</v>
      </c>
      <c r="K99" s="146">
        <v>13909</v>
      </c>
      <c r="L99" s="147">
        <f t="shared" si="9"/>
        <v>2.4151387968485372E-2</v>
      </c>
    </row>
    <row r="100" spans="2:12" x14ac:dyDescent="0.25">
      <c r="B100" s="145" t="s">
        <v>82</v>
      </c>
      <c r="C100" s="146">
        <v>10186</v>
      </c>
      <c r="D100" s="147">
        <v>3.3810752688172041</v>
      </c>
      <c r="E100" s="146">
        <v>11465</v>
      </c>
      <c r="F100" s="147">
        <f t="shared" si="8"/>
        <v>0.12556450029452182</v>
      </c>
      <c r="G100" s="146">
        <v>14296</v>
      </c>
      <c r="H100" s="147">
        <f t="shared" si="8"/>
        <v>0.24692542520715222</v>
      </c>
      <c r="I100" s="146">
        <v>13460</v>
      </c>
      <c r="J100" s="147">
        <f t="shared" si="8"/>
        <v>-5.8477895914941236E-2</v>
      </c>
      <c r="K100" s="146">
        <v>11799</v>
      </c>
      <c r="L100" s="147">
        <f t="shared" si="9"/>
        <v>-0.12340267459138188</v>
      </c>
    </row>
    <row r="101" spans="2:12" x14ac:dyDescent="0.25">
      <c r="B101" s="145" t="s">
        <v>84</v>
      </c>
      <c r="C101" s="146">
        <v>9107</v>
      </c>
      <c r="D101" s="147">
        <v>4.2550490478938254</v>
      </c>
      <c r="E101" s="146">
        <v>6472</v>
      </c>
      <c r="F101" s="147">
        <f t="shared" si="8"/>
        <v>-0.28933787196661909</v>
      </c>
      <c r="G101" s="146">
        <v>12708</v>
      </c>
      <c r="H101" s="147">
        <f t="shared" si="8"/>
        <v>0.96353522867737951</v>
      </c>
      <c r="I101" s="146">
        <v>11123</v>
      </c>
      <c r="J101" s="147">
        <f t="shared" si="8"/>
        <v>-0.12472458293988042</v>
      </c>
      <c r="K101" s="146">
        <v>10284</v>
      </c>
      <c r="L101" s="147">
        <f t="shared" si="9"/>
        <v>-7.5429290658994841E-2</v>
      </c>
    </row>
    <row r="102" spans="2:12" x14ac:dyDescent="0.25">
      <c r="B102" s="145" t="s">
        <v>86</v>
      </c>
      <c r="C102" s="146">
        <v>8065</v>
      </c>
      <c r="D102" s="147">
        <v>5.242260061919505</v>
      </c>
      <c r="E102" s="146">
        <v>6551</v>
      </c>
      <c r="F102" s="147">
        <f t="shared" si="8"/>
        <v>-0.18772473651580901</v>
      </c>
      <c r="G102" s="146">
        <v>8919</v>
      </c>
      <c r="H102" s="147">
        <f t="shared" si="8"/>
        <v>0.36147153106395979</v>
      </c>
      <c r="I102" s="146">
        <v>10341</v>
      </c>
      <c r="J102" s="147">
        <f t="shared" si="8"/>
        <v>0.15943491422805245</v>
      </c>
      <c r="K102" s="146">
        <v>8938</v>
      </c>
      <c r="L102" s="147">
        <f t="shared" si="9"/>
        <v>-0.13567353254037329</v>
      </c>
    </row>
    <row r="103" spans="2:12" x14ac:dyDescent="0.25">
      <c r="B103" s="145" t="s">
        <v>88</v>
      </c>
      <c r="C103" s="146">
        <v>12664</v>
      </c>
      <c r="D103" s="147">
        <v>40.385620915032682</v>
      </c>
      <c r="E103" s="146">
        <v>8290</v>
      </c>
      <c r="F103" s="147">
        <f t="shared" si="8"/>
        <v>-0.34538850284270373</v>
      </c>
      <c r="G103" s="146">
        <v>12673</v>
      </c>
      <c r="H103" s="147">
        <f t="shared" si="8"/>
        <v>0.52870928829915553</v>
      </c>
      <c r="I103" s="146">
        <v>11093</v>
      </c>
      <c r="J103" s="147">
        <f t="shared" si="8"/>
        <v>-0.12467450485283671</v>
      </c>
      <c r="K103" s="146">
        <v>12238</v>
      </c>
      <c r="L103" s="147">
        <f t="shared" si="9"/>
        <v>0.10321824574055705</v>
      </c>
    </row>
    <row r="104" spans="2:12" x14ac:dyDescent="0.25">
      <c r="B104" s="145" t="s">
        <v>90</v>
      </c>
      <c r="C104" s="146">
        <v>13893</v>
      </c>
      <c r="D104" s="147">
        <v>4.4184867394695786</v>
      </c>
      <c r="E104" s="146">
        <v>8535</v>
      </c>
      <c r="F104" s="147">
        <f t="shared" si="8"/>
        <v>-0.38566184409414817</v>
      </c>
      <c r="G104" s="146">
        <v>16215</v>
      </c>
      <c r="H104" s="147">
        <f t="shared" si="8"/>
        <v>0.89982425307557112</v>
      </c>
      <c r="I104" s="146">
        <v>11617</v>
      </c>
      <c r="J104" s="147">
        <f t="shared" si="8"/>
        <v>-0.28356460067838418</v>
      </c>
      <c r="K104" s="146">
        <v>11404</v>
      </c>
      <c r="L104" s="147">
        <f t="shared" si="9"/>
        <v>-1.8335198416114307E-2</v>
      </c>
    </row>
    <row r="105" spans="2:12" x14ac:dyDescent="0.25">
      <c r="B105" s="145" t="s">
        <v>92</v>
      </c>
      <c r="C105" s="146">
        <v>9524</v>
      </c>
      <c r="D105" s="147">
        <v>1.400201612903226</v>
      </c>
      <c r="E105" s="146">
        <v>7518</v>
      </c>
      <c r="F105" s="147">
        <f t="shared" si="8"/>
        <v>-0.21062578748425032</v>
      </c>
      <c r="G105" s="146">
        <v>10082</v>
      </c>
      <c r="H105" s="147">
        <f t="shared" si="8"/>
        <v>0.34104815110401709</v>
      </c>
      <c r="I105" s="146">
        <v>10362</v>
      </c>
      <c r="J105" s="147">
        <f t="shared" si="8"/>
        <v>2.7772267407260465E-2</v>
      </c>
      <c r="K105" s="146"/>
      <c r="L105" s="147"/>
    </row>
    <row r="106" spans="2:12" x14ac:dyDescent="0.25">
      <c r="B106" s="145" t="s">
        <v>94</v>
      </c>
      <c r="C106" s="146">
        <v>13558</v>
      </c>
      <c r="D106" s="147">
        <v>0.49152915291529142</v>
      </c>
      <c r="E106" s="146">
        <v>15736</v>
      </c>
      <c r="F106" s="147">
        <f t="shared" si="8"/>
        <v>0.16064316270836398</v>
      </c>
      <c r="G106" s="146">
        <v>19766</v>
      </c>
      <c r="H106" s="147">
        <f t="shared" si="8"/>
        <v>0.25610066090493144</v>
      </c>
      <c r="I106" s="146">
        <v>13445</v>
      </c>
      <c r="J106" s="147">
        <f t="shared" si="8"/>
        <v>-0.31979156126682184</v>
      </c>
      <c r="K106" s="146"/>
      <c r="L106" s="147"/>
    </row>
    <row r="107" spans="2:12" x14ac:dyDescent="0.25">
      <c r="B107" s="145" t="s">
        <v>96</v>
      </c>
      <c r="C107" s="146">
        <v>13775</v>
      </c>
      <c r="D107" s="147">
        <v>0.20653411579223957</v>
      </c>
      <c r="E107" s="146">
        <v>9793</v>
      </c>
      <c r="F107" s="147">
        <f t="shared" si="8"/>
        <v>-0.28907441016333935</v>
      </c>
      <c r="G107" s="146">
        <v>12125</v>
      </c>
      <c r="H107" s="147">
        <f t="shared" si="8"/>
        <v>0.238129276013479</v>
      </c>
      <c r="I107" s="146">
        <v>12096</v>
      </c>
      <c r="J107" s="147">
        <f t="shared" si="8"/>
        <v>-2.3917525773196058E-3</v>
      </c>
      <c r="K107" s="146"/>
      <c r="L107" s="147"/>
    </row>
    <row r="108" spans="2:12" x14ac:dyDescent="0.25">
      <c r="B108" s="145" t="s">
        <v>98</v>
      </c>
      <c r="C108" s="146">
        <v>13244</v>
      </c>
      <c r="D108" s="147">
        <v>0.53571428571428581</v>
      </c>
      <c r="E108" s="146">
        <v>8828</v>
      </c>
      <c r="F108" s="147">
        <f t="shared" si="8"/>
        <v>-0.33343400785261246</v>
      </c>
      <c r="G108" s="146">
        <v>11558</v>
      </c>
      <c r="H108" s="147">
        <f t="shared" si="8"/>
        <v>0.30924331671952876</v>
      </c>
      <c r="I108" s="146">
        <v>12089</v>
      </c>
      <c r="J108" s="147">
        <f t="shared" si="8"/>
        <v>4.5942204533656383E-2</v>
      </c>
      <c r="K108" s="146"/>
      <c r="L108" s="147"/>
    </row>
    <row r="109" spans="2:12" ht="15.75" x14ac:dyDescent="0.25">
      <c r="B109" s="148" t="s">
        <v>32</v>
      </c>
      <c r="C109" s="149">
        <v>128705</v>
      </c>
      <c r="D109" s="150">
        <v>1.9255790693974042</v>
      </c>
      <c r="E109" s="149">
        <v>129801</v>
      </c>
      <c r="F109" s="150">
        <f t="shared" si="8"/>
        <v>8.5155976846276182E-3</v>
      </c>
      <c r="G109" s="149">
        <v>170544</v>
      </c>
      <c r="H109" s="150">
        <f t="shared" si="8"/>
        <v>0.31388818267964047</v>
      </c>
      <c r="I109" s="149">
        <v>145723</v>
      </c>
      <c r="J109" s="150">
        <f t="shared" si="8"/>
        <v>-0.14554015386058727</v>
      </c>
      <c r="K109" s="149">
        <v>95695</v>
      </c>
      <c r="L109" s="150">
        <v>-2.0832693822840254E-2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</row>
    <row r="114" spans="1:13" ht="48.75" customHeight="1" thickBot="1" x14ac:dyDescent="0.3">
      <c r="B114" s="12" t="s">
        <v>244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C$7</f>
        <v>2022</v>
      </c>
      <c r="D117" s="140"/>
      <c r="E117" s="153">
        <f>E$7</f>
        <v>2023</v>
      </c>
      <c r="F117" s="140"/>
      <c r="G117" s="153">
        <f>G$7</f>
        <v>2024</v>
      </c>
      <c r="H117" s="140"/>
      <c r="I117" s="153">
        <f>I$7</f>
        <v>2025</v>
      </c>
      <c r="J117" s="140"/>
      <c r="K117" s="153">
        <f>K$7</f>
        <v>2026</v>
      </c>
      <c r="L117" s="140"/>
    </row>
    <row r="118" spans="1:13" ht="16.5" thickTop="1" thickBot="1" x14ac:dyDescent="0.3">
      <c r="B118" s="109"/>
      <c r="C118" s="142" t="s">
        <v>74</v>
      </c>
      <c r="D118" s="143" t="str">
        <f>CONCATENATE("var ",RIGHT(C117,2),"/",RIGHT(C117-1,2))</f>
        <v>var 22/21</v>
      </c>
      <c r="E118" s="144" t="s">
        <v>74</v>
      </c>
      <c r="F118" s="143" t="str">
        <f>CONCATENATE("var ",RIGHT(E117,2),"/",RIGHT(E117-1,2))</f>
        <v>var 23/22</v>
      </c>
      <c r="G118" s="144" t="s">
        <v>74</v>
      </c>
      <c r="H118" s="143" t="str">
        <f>CONCATENATE("var ",RIGHT(G117,2),"/",RIGHT(G117-1,2))</f>
        <v>var 24/23</v>
      </c>
      <c r="I118" s="144" t="s">
        <v>74</v>
      </c>
      <c r="J118" s="143" t="str">
        <f>CONCATENATE("var ",RIGHT(I117,2),"/",RIGHT(I117-1,2))</f>
        <v>var 25/24</v>
      </c>
      <c r="K118" s="144" t="s">
        <v>74</v>
      </c>
      <c r="L118" s="143" t="str">
        <f>CONCATENATE("var ",RIGHT(K117,2),"/",RIGHT(K117-1,2))</f>
        <v>var 26/25</v>
      </c>
    </row>
    <row r="119" spans="1:13" x14ac:dyDescent="0.25">
      <c r="B119" s="145" t="s">
        <v>76</v>
      </c>
      <c r="C119" s="146">
        <v>1707</v>
      </c>
      <c r="D119" s="147">
        <v>425.75</v>
      </c>
      <c r="E119" s="146">
        <v>4748</v>
      </c>
      <c r="F119" s="147">
        <f t="shared" ref="F119:J131" si="10">IFERROR(E119/C119-1,"-")</f>
        <v>1.7814879906268306</v>
      </c>
      <c r="G119" s="146">
        <v>6517</v>
      </c>
      <c r="H119" s="147">
        <f t="shared" si="10"/>
        <v>0.37257792754844155</v>
      </c>
      <c r="I119" s="146">
        <v>5283</v>
      </c>
      <c r="J119" s="147">
        <f t="shared" si="10"/>
        <v>-0.18935092834126133</v>
      </c>
      <c r="K119" s="146">
        <v>5212</v>
      </c>
      <c r="L119" s="147">
        <f t="shared" ref="L119:L126" si="11">IFERROR(K119/I119-1,"-")</f>
        <v>-1.3439333711906087E-2</v>
      </c>
    </row>
    <row r="120" spans="1:13" x14ac:dyDescent="0.25">
      <c r="B120" s="145" t="s">
        <v>78</v>
      </c>
      <c r="C120" s="146">
        <v>2953</v>
      </c>
      <c r="D120" s="147">
        <v>2952</v>
      </c>
      <c r="E120" s="146">
        <v>5416</v>
      </c>
      <c r="F120" s="147">
        <f t="shared" si="10"/>
        <v>0.83406705045716212</v>
      </c>
      <c r="G120" s="146">
        <v>6599</v>
      </c>
      <c r="H120" s="147">
        <f t="shared" si="10"/>
        <v>0.21842688330871485</v>
      </c>
      <c r="I120" s="146">
        <v>6445</v>
      </c>
      <c r="J120" s="147">
        <f t="shared" si="10"/>
        <v>-2.3336869222609469E-2</v>
      </c>
      <c r="K120" s="146">
        <v>7047</v>
      </c>
      <c r="L120" s="147">
        <f t="shared" si="11"/>
        <v>9.3405740884406452E-2</v>
      </c>
    </row>
    <row r="121" spans="1:13" x14ac:dyDescent="0.25">
      <c r="B121" s="145" t="s">
        <v>80</v>
      </c>
      <c r="C121" s="146">
        <v>4157</v>
      </c>
      <c r="D121" s="147" t="s">
        <v>233</v>
      </c>
      <c r="E121" s="146">
        <v>5893</v>
      </c>
      <c r="F121" s="147">
        <f t="shared" si="10"/>
        <v>0.41760885253788782</v>
      </c>
      <c r="G121" s="146">
        <v>5818</v>
      </c>
      <c r="H121" s="147">
        <f t="shared" si="10"/>
        <v>-1.2726964194807344E-2</v>
      </c>
      <c r="I121" s="146">
        <v>6378</v>
      </c>
      <c r="J121" s="147">
        <f t="shared" si="10"/>
        <v>9.6253007906497157E-2</v>
      </c>
      <c r="K121" s="146">
        <v>7496</v>
      </c>
      <c r="L121" s="147">
        <f t="shared" si="11"/>
        <v>0.17529005957980548</v>
      </c>
    </row>
    <row r="122" spans="1:13" x14ac:dyDescent="0.25">
      <c r="B122" s="145" t="s">
        <v>82</v>
      </c>
      <c r="C122" s="146">
        <v>5565</v>
      </c>
      <c r="D122" s="147">
        <v>10.790254237288135</v>
      </c>
      <c r="E122" s="146">
        <v>4974</v>
      </c>
      <c r="F122" s="147">
        <f t="shared" si="10"/>
        <v>-0.10619946091644206</v>
      </c>
      <c r="G122" s="146">
        <v>6138</v>
      </c>
      <c r="H122" s="147">
        <f t="shared" si="10"/>
        <v>0.23401688781664665</v>
      </c>
      <c r="I122" s="146">
        <v>6900</v>
      </c>
      <c r="J122" s="147">
        <f t="shared" si="10"/>
        <v>0.1241446725317692</v>
      </c>
      <c r="K122" s="146">
        <v>6506</v>
      </c>
      <c r="L122" s="147">
        <f t="shared" si="11"/>
        <v>-5.7101449275362315E-2</v>
      </c>
    </row>
    <row r="123" spans="1:13" x14ac:dyDescent="0.25">
      <c r="B123" s="145" t="s">
        <v>84</v>
      </c>
      <c r="C123" s="146">
        <v>3337</v>
      </c>
      <c r="D123" s="147">
        <v>28.271929824561404</v>
      </c>
      <c r="E123" s="146">
        <v>2577</v>
      </c>
      <c r="F123" s="147">
        <f t="shared" si="10"/>
        <v>-0.22774947557686542</v>
      </c>
      <c r="G123" s="146">
        <v>5266</v>
      </c>
      <c r="H123" s="147">
        <f t="shared" si="10"/>
        <v>1.0434613892122622</v>
      </c>
      <c r="I123" s="146">
        <v>6557</v>
      </c>
      <c r="J123" s="147">
        <f t="shared" si="10"/>
        <v>0.2451576148879604</v>
      </c>
      <c r="K123" s="146">
        <v>6715</v>
      </c>
      <c r="L123" s="147">
        <f t="shared" si="11"/>
        <v>2.4096385542168752E-2</v>
      </c>
    </row>
    <row r="124" spans="1:13" x14ac:dyDescent="0.25">
      <c r="B124" s="145" t="s">
        <v>86</v>
      </c>
      <c r="C124" s="146">
        <v>3282</v>
      </c>
      <c r="D124" s="147">
        <v>10.475524475524475</v>
      </c>
      <c r="E124" s="146">
        <v>1493</v>
      </c>
      <c r="F124" s="147">
        <f t="shared" si="10"/>
        <v>-0.54509445460085315</v>
      </c>
      <c r="G124" s="146">
        <v>4643</v>
      </c>
      <c r="H124" s="147">
        <f t="shared" si="10"/>
        <v>2.1098459477561957</v>
      </c>
      <c r="I124" s="146">
        <v>5896</v>
      </c>
      <c r="J124" s="147">
        <f t="shared" si="10"/>
        <v>0.2698686194270945</v>
      </c>
      <c r="K124" s="146">
        <v>5032</v>
      </c>
      <c r="L124" s="147">
        <f t="shared" si="11"/>
        <v>-0.14654002713704206</v>
      </c>
    </row>
    <row r="125" spans="1:13" x14ac:dyDescent="0.25">
      <c r="B125" s="145" t="s">
        <v>88</v>
      </c>
      <c r="C125" s="146">
        <v>7439</v>
      </c>
      <c r="D125" s="147" t="s">
        <v>233</v>
      </c>
      <c r="E125" s="146">
        <v>4322</v>
      </c>
      <c r="F125" s="147">
        <f t="shared" si="10"/>
        <v>-0.41900793117354485</v>
      </c>
      <c r="G125" s="146">
        <v>7702</v>
      </c>
      <c r="H125" s="147">
        <f t="shared" si="10"/>
        <v>0.78204534937528924</v>
      </c>
      <c r="I125" s="146">
        <v>6322</v>
      </c>
      <c r="J125" s="147">
        <f t="shared" si="10"/>
        <v>-0.17917424045702413</v>
      </c>
      <c r="K125" s="146">
        <v>6851</v>
      </c>
      <c r="L125" s="147">
        <f t="shared" si="11"/>
        <v>8.3676051882315639E-2</v>
      </c>
    </row>
    <row r="126" spans="1:13" x14ac:dyDescent="0.25">
      <c r="B126" s="145" t="s">
        <v>90</v>
      </c>
      <c r="C126" s="146">
        <v>9029</v>
      </c>
      <c r="D126" s="147">
        <v>101.60227272727273</v>
      </c>
      <c r="E126" s="146">
        <v>4369</v>
      </c>
      <c r="F126" s="147">
        <f t="shared" si="10"/>
        <v>-0.51611474138885804</v>
      </c>
      <c r="G126" s="146">
        <v>8442</v>
      </c>
      <c r="H126" s="147">
        <f t="shared" si="10"/>
        <v>0.93224994277866791</v>
      </c>
      <c r="I126" s="146">
        <v>6910</v>
      </c>
      <c r="J126" s="147">
        <f t="shared" si="10"/>
        <v>-0.18147358445865913</v>
      </c>
      <c r="K126" s="146">
        <v>7485</v>
      </c>
      <c r="L126" s="147">
        <f t="shared" si="11"/>
        <v>8.3212735166425578E-2</v>
      </c>
    </row>
    <row r="127" spans="1:13" x14ac:dyDescent="0.25">
      <c r="B127" s="145" t="s">
        <v>92</v>
      </c>
      <c r="C127" s="146">
        <v>3976</v>
      </c>
      <c r="D127" s="147">
        <v>1.3035921205098493</v>
      </c>
      <c r="E127" s="146">
        <v>2961</v>
      </c>
      <c r="F127" s="147">
        <f t="shared" si="10"/>
        <v>-0.25528169014084512</v>
      </c>
      <c r="G127" s="146">
        <v>4768</v>
      </c>
      <c r="H127" s="147">
        <f t="shared" si="10"/>
        <v>0.61026680175616344</v>
      </c>
      <c r="I127" s="146">
        <v>5328</v>
      </c>
      <c r="J127" s="147">
        <f t="shared" si="10"/>
        <v>0.1174496644295302</v>
      </c>
      <c r="K127" s="146"/>
      <c r="L127" s="147"/>
    </row>
    <row r="128" spans="1:13" x14ac:dyDescent="0.25">
      <c r="A128" s="151"/>
      <c r="B128" s="145" t="s">
        <v>94</v>
      </c>
      <c r="C128" s="146">
        <v>5657</v>
      </c>
      <c r="D128" s="147">
        <v>0.22871416159860991</v>
      </c>
      <c r="E128" s="146">
        <v>4444</v>
      </c>
      <c r="F128" s="147">
        <f t="shared" si="10"/>
        <v>-0.21442460668198693</v>
      </c>
      <c r="G128" s="146">
        <v>7529</v>
      </c>
      <c r="H128" s="147">
        <f t="shared" si="10"/>
        <v>0.69419441944194427</v>
      </c>
      <c r="I128" s="146">
        <v>7056</v>
      </c>
      <c r="J128" s="147">
        <f t="shared" si="10"/>
        <v>-6.2823748173728267E-2</v>
      </c>
      <c r="K128" s="146"/>
      <c r="L128" s="147"/>
    </row>
    <row r="129" spans="2:13" x14ac:dyDescent="0.25">
      <c r="B129" s="145" t="s">
        <v>96</v>
      </c>
      <c r="C129" s="146">
        <v>4387</v>
      </c>
      <c r="D129" s="147">
        <v>0.32417748264412927</v>
      </c>
      <c r="E129" s="146">
        <v>4579</v>
      </c>
      <c r="F129" s="147">
        <f t="shared" si="10"/>
        <v>4.3765671301572828E-2</v>
      </c>
      <c r="G129" s="146">
        <v>5084</v>
      </c>
      <c r="H129" s="147">
        <f t="shared" si="10"/>
        <v>0.1102860886656476</v>
      </c>
      <c r="I129" s="146">
        <v>4783</v>
      </c>
      <c r="J129" s="147">
        <f t="shared" si="10"/>
        <v>-5.9205350118017308E-2</v>
      </c>
      <c r="K129" s="146"/>
      <c r="L129" s="147"/>
    </row>
    <row r="130" spans="2:13" x14ac:dyDescent="0.25">
      <c r="B130" s="145" t="s">
        <v>98</v>
      </c>
      <c r="C130" s="146">
        <v>4592</v>
      </c>
      <c r="D130" s="147">
        <v>1.7729468599033815</v>
      </c>
      <c r="E130" s="146">
        <v>4102</v>
      </c>
      <c r="F130" s="147">
        <f t="shared" si="10"/>
        <v>-0.10670731707317072</v>
      </c>
      <c r="G130" s="146">
        <v>4736</v>
      </c>
      <c r="H130" s="147">
        <f t="shared" si="10"/>
        <v>0.15455875182837642</v>
      </c>
      <c r="I130" s="146">
        <v>5330</v>
      </c>
      <c r="J130" s="147">
        <f t="shared" si="10"/>
        <v>0.12542229729729737</v>
      </c>
      <c r="K130" s="146"/>
      <c r="L130" s="147"/>
    </row>
    <row r="131" spans="2:13" ht="15.75" x14ac:dyDescent="0.25">
      <c r="B131" s="148" t="s">
        <v>32</v>
      </c>
      <c r="C131" s="149">
        <v>56081</v>
      </c>
      <c r="D131" s="150">
        <v>3.5728147423352903</v>
      </c>
      <c r="E131" s="149">
        <v>49878</v>
      </c>
      <c r="F131" s="150">
        <f t="shared" si="10"/>
        <v>-0.11060787075836731</v>
      </c>
      <c r="G131" s="149">
        <v>73242</v>
      </c>
      <c r="H131" s="150">
        <f t="shared" si="10"/>
        <v>0.46842295200288708</v>
      </c>
      <c r="I131" s="149">
        <v>73188</v>
      </c>
      <c r="J131" s="150">
        <f t="shared" si="10"/>
        <v>-7.3728188744159873E-4</v>
      </c>
      <c r="K131" s="149">
        <v>52344</v>
      </c>
      <c r="L131" s="150">
        <v>3.2609338935905674E-2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245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C$7</f>
        <v>2022</v>
      </c>
      <c r="D139" s="140"/>
      <c r="E139" s="153">
        <f>E$7</f>
        <v>2023</v>
      </c>
      <c r="F139" s="140"/>
      <c r="G139" s="153">
        <f>G$7</f>
        <v>2024</v>
      </c>
      <c r="H139" s="140"/>
      <c r="I139" s="153">
        <f>I$7</f>
        <v>2025</v>
      </c>
      <c r="J139" s="140"/>
      <c r="K139" s="153">
        <f>K$7</f>
        <v>2026</v>
      </c>
      <c r="L139" s="140"/>
    </row>
    <row r="140" spans="2:13" ht="16.5" thickTop="1" thickBot="1" x14ac:dyDescent="0.3">
      <c r="B140" s="109"/>
      <c r="C140" s="142" t="s">
        <v>74</v>
      </c>
      <c r="D140" s="143" t="str">
        <f>CONCATENATE("var ",RIGHT(C139,2),"/",RIGHT(C139-1,2))</f>
        <v>var 22/21</v>
      </c>
      <c r="E140" s="144" t="s">
        <v>74</v>
      </c>
      <c r="F140" s="143" t="str">
        <f>CONCATENATE("var ",RIGHT(E139,2),"/",RIGHT(E139-1,2))</f>
        <v>var 23/22</v>
      </c>
      <c r="G140" s="144" t="s">
        <v>74</v>
      </c>
      <c r="H140" s="143" t="str">
        <f>CONCATENATE("var ",RIGHT(G139,2),"/",RIGHT(G139-1,2))</f>
        <v>var 24/23</v>
      </c>
      <c r="I140" s="144" t="s">
        <v>74</v>
      </c>
      <c r="J140" s="143" t="str">
        <f>CONCATENATE("var ",RIGHT(I139,2),"/",RIGHT(I139-1,2))</f>
        <v>var 25/24</v>
      </c>
      <c r="K140" s="144" t="s">
        <v>74</v>
      </c>
      <c r="L140" s="143" t="str">
        <f>CONCATENATE("var ",RIGHT(K139,2),"/",RIGHT(K139-1,2))</f>
        <v>var 26/25</v>
      </c>
    </row>
    <row r="141" spans="2:13" x14ac:dyDescent="0.25">
      <c r="B141" s="145" t="s">
        <v>76</v>
      </c>
      <c r="C141" s="146">
        <v>371</v>
      </c>
      <c r="D141" s="147">
        <v>2.6732673267326734</v>
      </c>
      <c r="E141" s="146">
        <v>883</v>
      </c>
      <c r="F141" s="147">
        <f t="shared" ref="F141:J153" si="12">IFERROR(E141/C141-1,"-")</f>
        <v>1.3800539083557952</v>
      </c>
      <c r="G141" s="146">
        <v>1186</v>
      </c>
      <c r="H141" s="147">
        <f t="shared" si="12"/>
        <v>0.3431483578708947</v>
      </c>
      <c r="I141" s="146">
        <v>1034</v>
      </c>
      <c r="J141" s="147">
        <f t="shared" si="12"/>
        <v>-0.12816188870151768</v>
      </c>
      <c r="K141" s="146">
        <v>1212</v>
      </c>
      <c r="L141" s="147">
        <f t="shared" ref="L141:L148" si="13">IFERROR(K141/I141-1,"-")</f>
        <v>0.17214700193423593</v>
      </c>
    </row>
    <row r="142" spans="2:13" x14ac:dyDescent="0.25">
      <c r="B142" s="145" t="s">
        <v>78</v>
      </c>
      <c r="C142" s="146">
        <v>1125</v>
      </c>
      <c r="D142" s="147">
        <v>4.5970149253731343</v>
      </c>
      <c r="E142" s="146">
        <v>845</v>
      </c>
      <c r="F142" s="147">
        <f t="shared" si="12"/>
        <v>-0.24888888888888894</v>
      </c>
      <c r="G142" s="146">
        <v>1209</v>
      </c>
      <c r="H142" s="147">
        <f t="shared" si="12"/>
        <v>0.43076923076923079</v>
      </c>
      <c r="I142" s="146">
        <v>1027</v>
      </c>
      <c r="J142" s="147">
        <f t="shared" si="12"/>
        <v>-0.15053763440860213</v>
      </c>
      <c r="K142" s="146">
        <v>898</v>
      </c>
      <c r="L142" s="147">
        <f t="shared" si="13"/>
        <v>-0.12560856864654335</v>
      </c>
    </row>
    <row r="143" spans="2:13" x14ac:dyDescent="0.25">
      <c r="B143" s="145" t="s">
        <v>80</v>
      </c>
      <c r="C143" s="146">
        <v>1581</v>
      </c>
      <c r="D143" s="147">
        <v>2.6853146853146854</v>
      </c>
      <c r="E143" s="146">
        <v>833</v>
      </c>
      <c r="F143" s="147">
        <f t="shared" si="12"/>
        <v>-0.4731182795698925</v>
      </c>
      <c r="G143" s="146">
        <v>1912</v>
      </c>
      <c r="H143" s="147">
        <f t="shared" si="12"/>
        <v>1.2953181272509005</v>
      </c>
      <c r="I143" s="146">
        <v>1263</v>
      </c>
      <c r="J143" s="147">
        <f t="shared" si="12"/>
        <v>-0.33943514644351469</v>
      </c>
      <c r="K143" s="146">
        <v>1082</v>
      </c>
      <c r="L143" s="147">
        <f t="shared" si="13"/>
        <v>-0.14330958036421215</v>
      </c>
    </row>
    <row r="144" spans="2:13" x14ac:dyDescent="0.25">
      <c r="B144" s="145" t="s">
        <v>82</v>
      </c>
      <c r="C144" s="146">
        <v>1225</v>
      </c>
      <c r="D144" s="147">
        <v>5.8055555555555554</v>
      </c>
      <c r="E144" s="146">
        <v>928</v>
      </c>
      <c r="F144" s="147">
        <f t="shared" si="12"/>
        <v>-0.24244897959183676</v>
      </c>
      <c r="G144" s="146">
        <v>394</v>
      </c>
      <c r="H144" s="147">
        <f t="shared" si="12"/>
        <v>-0.57543103448275867</v>
      </c>
      <c r="I144" s="146">
        <v>1100</v>
      </c>
      <c r="J144" s="147">
        <f t="shared" si="12"/>
        <v>1.7918781725888326</v>
      </c>
      <c r="K144" s="146">
        <v>708</v>
      </c>
      <c r="L144" s="147">
        <f t="shared" si="13"/>
        <v>-0.35636363636363633</v>
      </c>
    </row>
    <row r="145" spans="1:13" x14ac:dyDescent="0.25">
      <c r="B145" s="145" t="s">
        <v>84</v>
      </c>
      <c r="C145" s="146">
        <v>461</v>
      </c>
      <c r="D145" s="147">
        <v>0.77307692307692299</v>
      </c>
      <c r="E145" s="146">
        <v>396</v>
      </c>
      <c r="F145" s="147">
        <f t="shared" si="12"/>
        <v>-0.14099783080260309</v>
      </c>
      <c r="G145" s="146">
        <v>364</v>
      </c>
      <c r="H145" s="147">
        <f t="shared" si="12"/>
        <v>-8.0808080808080773E-2</v>
      </c>
      <c r="I145" s="146">
        <v>554</v>
      </c>
      <c r="J145" s="147">
        <f t="shared" si="12"/>
        <v>0.5219780219780219</v>
      </c>
      <c r="K145" s="146">
        <v>524</v>
      </c>
      <c r="L145" s="147">
        <f t="shared" si="13"/>
        <v>-5.4151624548736454E-2</v>
      </c>
    </row>
    <row r="146" spans="1:13" x14ac:dyDescent="0.25">
      <c r="B146" s="145" t="s">
        <v>86</v>
      </c>
      <c r="C146" s="146">
        <v>638</v>
      </c>
      <c r="D146" s="147">
        <v>7.075949367088608</v>
      </c>
      <c r="E146" s="146">
        <v>1689</v>
      </c>
      <c r="F146" s="147">
        <f t="shared" si="12"/>
        <v>1.6473354231974922</v>
      </c>
      <c r="G146" s="146">
        <v>448</v>
      </c>
      <c r="H146" s="147">
        <f t="shared" si="12"/>
        <v>-0.73475429248075785</v>
      </c>
      <c r="I146" s="146">
        <v>623</v>
      </c>
      <c r="J146" s="147">
        <f t="shared" si="12"/>
        <v>0.390625</v>
      </c>
      <c r="K146" s="146">
        <v>532</v>
      </c>
      <c r="L146" s="147">
        <f t="shared" si="13"/>
        <v>-0.1460674157303371</v>
      </c>
    </row>
    <row r="147" spans="1:13" x14ac:dyDescent="0.25">
      <c r="B147" s="145" t="s">
        <v>88</v>
      </c>
      <c r="C147" s="146">
        <v>191</v>
      </c>
      <c r="D147" s="147">
        <v>6.3461538461538458</v>
      </c>
      <c r="E147" s="146">
        <v>965</v>
      </c>
      <c r="F147" s="147">
        <f t="shared" si="12"/>
        <v>4.0523560209424083</v>
      </c>
      <c r="G147" s="146">
        <v>638</v>
      </c>
      <c r="H147" s="147">
        <f t="shared" si="12"/>
        <v>-0.33886010362694297</v>
      </c>
      <c r="I147" s="146">
        <v>521</v>
      </c>
      <c r="J147" s="147">
        <f t="shared" si="12"/>
        <v>-0.18338557993730409</v>
      </c>
      <c r="K147" s="146">
        <v>535</v>
      </c>
      <c r="L147" s="147">
        <f t="shared" si="13"/>
        <v>2.6871401151631558E-2</v>
      </c>
    </row>
    <row r="148" spans="1:13" x14ac:dyDescent="0.25">
      <c r="B148" s="145" t="s">
        <v>90</v>
      </c>
      <c r="C148" s="146">
        <v>147</v>
      </c>
      <c r="D148" s="147">
        <v>1.0136986301369864</v>
      </c>
      <c r="E148" s="146">
        <v>557</v>
      </c>
      <c r="F148" s="147">
        <f t="shared" si="12"/>
        <v>2.7891156462585034</v>
      </c>
      <c r="G148" s="146">
        <v>408</v>
      </c>
      <c r="H148" s="147">
        <f t="shared" si="12"/>
        <v>-0.26750448833034113</v>
      </c>
      <c r="I148" s="146">
        <v>549</v>
      </c>
      <c r="J148" s="147">
        <f t="shared" si="12"/>
        <v>0.34558823529411775</v>
      </c>
      <c r="K148" s="146">
        <v>348</v>
      </c>
      <c r="L148" s="147">
        <f t="shared" si="13"/>
        <v>-0.36612021857923494</v>
      </c>
    </row>
    <row r="149" spans="1:13" x14ac:dyDescent="0.25">
      <c r="B149" s="145" t="s">
        <v>92</v>
      </c>
      <c r="C149" s="146">
        <v>270</v>
      </c>
      <c r="D149" s="147">
        <v>-0.43866943866943864</v>
      </c>
      <c r="E149" s="146">
        <v>706</v>
      </c>
      <c r="F149" s="147">
        <f t="shared" si="12"/>
        <v>1.6148148148148147</v>
      </c>
      <c r="G149" s="146">
        <v>518</v>
      </c>
      <c r="H149" s="147">
        <f t="shared" si="12"/>
        <v>-0.26628895184135981</v>
      </c>
      <c r="I149" s="146">
        <v>739</v>
      </c>
      <c r="J149" s="147">
        <f t="shared" si="12"/>
        <v>0.42664092664092657</v>
      </c>
      <c r="K149" s="146"/>
      <c r="L149" s="147"/>
    </row>
    <row r="150" spans="1:13" x14ac:dyDescent="0.25">
      <c r="A150" s="151"/>
      <c r="B150" s="145" t="s">
        <v>94</v>
      </c>
      <c r="C150" s="146">
        <v>387</v>
      </c>
      <c r="D150" s="147">
        <v>-0.60185185185185186</v>
      </c>
      <c r="E150" s="146">
        <v>770</v>
      </c>
      <c r="F150" s="147">
        <f t="shared" si="12"/>
        <v>0.98966408268733841</v>
      </c>
      <c r="G150" s="146">
        <v>1083</v>
      </c>
      <c r="H150" s="147">
        <f t="shared" si="12"/>
        <v>0.40649350649350646</v>
      </c>
      <c r="I150" s="146">
        <v>1014</v>
      </c>
      <c r="J150" s="147">
        <f t="shared" si="12"/>
        <v>-6.3711911357340667E-2</v>
      </c>
      <c r="K150" s="146"/>
      <c r="L150" s="147"/>
    </row>
    <row r="151" spans="1:13" x14ac:dyDescent="0.25">
      <c r="B151" s="145" t="s">
        <v>96</v>
      </c>
      <c r="C151" s="146">
        <v>842</v>
      </c>
      <c r="D151" s="147">
        <v>1</v>
      </c>
      <c r="E151" s="146">
        <v>1910</v>
      </c>
      <c r="F151" s="147">
        <f t="shared" si="12"/>
        <v>1.2684085510688834</v>
      </c>
      <c r="G151" s="146">
        <v>1486</v>
      </c>
      <c r="H151" s="147">
        <f t="shared" si="12"/>
        <v>-0.22198952879581146</v>
      </c>
      <c r="I151" s="146">
        <v>1364</v>
      </c>
      <c r="J151" s="147">
        <f t="shared" si="12"/>
        <v>-8.2099596231493988E-2</v>
      </c>
      <c r="K151" s="146"/>
      <c r="L151" s="147"/>
    </row>
    <row r="152" spans="1:13" x14ac:dyDescent="0.25">
      <c r="B152" s="145" t="s">
        <v>98</v>
      </c>
      <c r="C152" s="146">
        <v>510</v>
      </c>
      <c r="D152" s="147">
        <v>0.4049586776859504</v>
      </c>
      <c r="E152" s="146">
        <v>1159</v>
      </c>
      <c r="F152" s="147">
        <f t="shared" si="12"/>
        <v>1.2725490196078431</v>
      </c>
      <c r="G152" s="146">
        <v>1085</v>
      </c>
      <c r="H152" s="147">
        <f t="shared" si="12"/>
        <v>-6.3848144952545316E-2</v>
      </c>
      <c r="I152" s="146">
        <v>844</v>
      </c>
      <c r="J152" s="147">
        <f t="shared" si="12"/>
        <v>-0.22211981566820271</v>
      </c>
      <c r="K152" s="146"/>
      <c r="L152" s="147"/>
    </row>
    <row r="153" spans="1:13" ht="15.75" x14ac:dyDescent="0.25">
      <c r="B153" s="148" t="s">
        <v>32</v>
      </c>
      <c r="C153" s="149">
        <v>7748</v>
      </c>
      <c r="D153" s="150">
        <v>1.1606246514221974</v>
      </c>
      <c r="E153" s="149">
        <v>11641</v>
      </c>
      <c r="F153" s="150">
        <f t="shared" si="12"/>
        <v>0.50245224574083625</v>
      </c>
      <c r="G153" s="149">
        <v>10731</v>
      </c>
      <c r="H153" s="150">
        <f t="shared" si="12"/>
        <v>-7.8171978352375215E-2</v>
      </c>
      <c r="I153" s="149">
        <v>10632</v>
      </c>
      <c r="J153" s="150">
        <f t="shared" si="12"/>
        <v>-9.2256080514397931E-3</v>
      </c>
      <c r="K153" s="149">
        <v>5839</v>
      </c>
      <c r="L153" s="150">
        <v>-0.12471893269374912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246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C$7</f>
        <v>2022</v>
      </c>
      <c r="D161" s="140"/>
      <c r="E161" s="153">
        <f>E$7</f>
        <v>2023</v>
      </c>
      <c r="F161" s="140"/>
      <c r="G161" s="153">
        <f>G$7</f>
        <v>2024</v>
      </c>
      <c r="H161" s="140"/>
      <c r="I161" s="153">
        <f>I$7</f>
        <v>2025</v>
      </c>
      <c r="J161" s="140"/>
      <c r="K161" s="153">
        <f>K$7</f>
        <v>2026</v>
      </c>
      <c r="L161" s="140"/>
    </row>
    <row r="162" spans="2:12" ht="16.5" thickTop="1" thickBot="1" x14ac:dyDescent="0.3">
      <c r="B162" s="109"/>
      <c r="C162" s="142" t="s">
        <v>74</v>
      </c>
      <c r="D162" s="143" t="str">
        <f>CONCATENATE("var ",RIGHT(C161,2),"/",RIGHT(C161-1,2))</f>
        <v>var 22/21</v>
      </c>
      <c r="E162" s="144" t="s">
        <v>74</v>
      </c>
      <c r="F162" s="143" t="str">
        <f>CONCATENATE("var ",RIGHT(E161,2),"/",RIGHT(E161-1,2))</f>
        <v>var 23/22</v>
      </c>
      <c r="G162" s="144" t="s">
        <v>74</v>
      </c>
      <c r="H162" s="143" t="str">
        <f>CONCATENATE("var ",RIGHT(G161,2),"/",RIGHT(G161-1,2))</f>
        <v>var 24/23</v>
      </c>
      <c r="I162" s="144" t="s">
        <v>74</v>
      </c>
      <c r="J162" s="143" t="str">
        <f>CONCATENATE("var ",RIGHT(I161,2),"/",RIGHT(I161-1,2))</f>
        <v>var 25/24</v>
      </c>
      <c r="K162" s="144" t="s">
        <v>74</v>
      </c>
      <c r="L162" s="143" t="str">
        <f>CONCATENATE("var ",RIGHT(K161,2),"/",RIGHT(K161-1,2))</f>
        <v>var 26/25</v>
      </c>
    </row>
    <row r="163" spans="2:12" x14ac:dyDescent="0.25">
      <c r="B163" s="145" t="s">
        <v>76</v>
      </c>
      <c r="C163" s="146">
        <v>1189</v>
      </c>
      <c r="D163" s="147">
        <v>23.770833333333332</v>
      </c>
      <c r="E163" s="146">
        <v>2179</v>
      </c>
      <c r="F163" s="147">
        <f t="shared" ref="F163:J175" si="14">IFERROR(E163/C163-1,"-")</f>
        <v>0.83263246425567705</v>
      </c>
      <c r="G163" s="146">
        <v>417</v>
      </c>
      <c r="H163" s="147">
        <f t="shared" si="14"/>
        <v>-0.80862781092244151</v>
      </c>
      <c r="I163" s="146">
        <v>658</v>
      </c>
      <c r="J163" s="147">
        <f t="shared" si="14"/>
        <v>0.57793764988009588</v>
      </c>
      <c r="K163" s="146">
        <v>724</v>
      </c>
      <c r="L163" s="147">
        <f t="shared" ref="L163:L170" si="15">IFERROR(K163/I163-1,"-")</f>
        <v>0.10030395136778125</v>
      </c>
    </row>
    <row r="164" spans="2:12" x14ac:dyDescent="0.25">
      <c r="B164" s="145" t="s">
        <v>78</v>
      </c>
      <c r="C164" s="146">
        <v>705</v>
      </c>
      <c r="D164" s="147">
        <v>3.40625</v>
      </c>
      <c r="E164" s="146">
        <v>2422</v>
      </c>
      <c r="F164" s="147">
        <f t="shared" si="14"/>
        <v>2.4354609929078013</v>
      </c>
      <c r="G164" s="146">
        <v>2680</v>
      </c>
      <c r="H164" s="147">
        <f t="shared" si="14"/>
        <v>0.10652353426919903</v>
      </c>
      <c r="I164" s="146">
        <v>917</v>
      </c>
      <c r="J164" s="147">
        <f t="shared" si="14"/>
        <v>-0.65783582089552239</v>
      </c>
      <c r="K164" s="146">
        <v>796</v>
      </c>
      <c r="L164" s="147">
        <f t="shared" si="15"/>
        <v>-0.13195201744820062</v>
      </c>
    </row>
    <row r="165" spans="2:12" x14ac:dyDescent="0.25">
      <c r="B165" s="145" t="s">
        <v>80</v>
      </c>
      <c r="C165" s="146">
        <v>804</v>
      </c>
      <c r="D165" s="147">
        <v>2.3360995850622408</v>
      </c>
      <c r="E165" s="146">
        <v>2052</v>
      </c>
      <c r="F165" s="147">
        <f t="shared" si="14"/>
        <v>1.5522388059701493</v>
      </c>
      <c r="G165" s="146">
        <v>1915</v>
      </c>
      <c r="H165" s="147">
        <f t="shared" si="14"/>
        <v>-6.6764132553606248E-2</v>
      </c>
      <c r="I165" s="146">
        <v>760</v>
      </c>
      <c r="J165" s="147">
        <f t="shared" si="14"/>
        <v>-0.60313315926892952</v>
      </c>
      <c r="K165" s="146">
        <v>682</v>
      </c>
      <c r="L165" s="147">
        <f t="shared" si="15"/>
        <v>-0.10263157894736841</v>
      </c>
    </row>
    <row r="166" spans="2:12" x14ac:dyDescent="0.25">
      <c r="B166" s="145" t="s">
        <v>82</v>
      </c>
      <c r="C166" s="146">
        <v>1024</v>
      </c>
      <c r="D166" s="147">
        <v>3.807511737089202</v>
      </c>
      <c r="E166" s="146">
        <v>1035</v>
      </c>
      <c r="F166" s="147">
        <f t="shared" si="14"/>
        <v>1.07421875E-2</v>
      </c>
      <c r="G166" s="146">
        <v>3026</v>
      </c>
      <c r="H166" s="147">
        <f t="shared" si="14"/>
        <v>1.9236714975845413</v>
      </c>
      <c r="I166" s="146">
        <v>925</v>
      </c>
      <c r="J166" s="147">
        <f t="shared" si="14"/>
        <v>-0.69431592861863844</v>
      </c>
      <c r="K166" s="146">
        <v>985</v>
      </c>
      <c r="L166" s="147">
        <f t="shared" si="15"/>
        <v>6.4864864864864868E-2</v>
      </c>
    </row>
    <row r="167" spans="2:12" x14ac:dyDescent="0.25">
      <c r="B167" s="145" t="s">
        <v>84</v>
      </c>
      <c r="C167" s="146">
        <v>2460</v>
      </c>
      <c r="D167" s="147">
        <v>6.365269461077844</v>
      </c>
      <c r="E167" s="146">
        <v>659</v>
      </c>
      <c r="F167" s="147">
        <f t="shared" si="14"/>
        <v>-0.73211382113821144</v>
      </c>
      <c r="G167" s="146">
        <v>1661</v>
      </c>
      <c r="H167" s="147">
        <f t="shared" si="14"/>
        <v>1.520485584218513</v>
      </c>
      <c r="I167" s="146">
        <v>983</v>
      </c>
      <c r="J167" s="147">
        <f t="shared" si="14"/>
        <v>-0.40818783865141484</v>
      </c>
      <c r="K167" s="146">
        <v>561</v>
      </c>
      <c r="L167" s="147">
        <f t="shared" si="15"/>
        <v>-0.42929806714140384</v>
      </c>
    </row>
    <row r="168" spans="2:12" x14ac:dyDescent="0.25">
      <c r="B168" s="145" t="s">
        <v>86</v>
      </c>
      <c r="C168" s="146">
        <v>711</v>
      </c>
      <c r="D168" s="147">
        <v>2.6091370558375635</v>
      </c>
      <c r="E168" s="146">
        <v>440</v>
      </c>
      <c r="F168" s="147">
        <f t="shared" si="14"/>
        <v>-0.38115330520393809</v>
      </c>
      <c r="G168" s="146">
        <v>401</v>
      </c>
      <c r="H168" s="147">
        <f t="shared" si="14"/>
        <v>-8.8636363636363624E-2</v>
      </c>
      <c r="I168" s="146">
        <v>786</v>
      </c>
      <c r="J168" s="147">
        <f t="shared" si="14"/>
        <v>0.96009975062344144</v>
      </c>
      <c r="K168" s="146">
        <v>719</v>
      </c>
      <c r="L168" s="147">
        <f t="shared" si="15"/>
        <v>-8.5241730279898231E-2</v>
      </c>
    </row>
    <row r="169" spans="2:12" x14ac:dyDescent="0.25">
      <c r="B169" s="145" t="s">
        <v>88</v>
      </c>
      <c r="C169" s="146">
        <v>1449</v>
      </c>
      <c r="D169" s="147">
        <v>6.918032786885246</v>
      </c>
      <c r="E169" s="146">
        <v>303</v>
      </c>
      <c r="F169" s="147">
        <f t="shared" si="14"/>
        <v>-0.79089026915113869</v>
      </c>
      <c r="G169" s="146">
        <v>899</v>
      </c>
      <c r="H169" s="147">
        <f t="shared" si="14"/>
        <v>1.9669966996699668</v>
      </c>
      <c r="I169" s="146">
        <v>794</v>
      </c>
      <c r="J169" s="147">
        <f t="shared" si="14"/>
        <v>-0.11679644048943272</v>
      </c>
      <c r="K169" s="146">
        <v>793</v>
      </c>
      <c r="L169" s="147">
        <f t="shared" si="15"/>
        <v>-1.2594458438287548E-3</v>
      </c>
    </row>
    <row r="170" spans="2:12" x14ac:dyDescent="0.25">
      <c r="B170" s="145" t="s">
        <v>90</v>
      </c>
      <c r="C170" s="146">
        <v>1529</v>
      </c>
      <c r="D170" s="147">
        <v>0.59770114942528729</v>
      </c>
      <c r="E170" s="146">
        <v>199</v>
      </c>
      <c r="F170" s="147">
        <f t="shared" si="14"/>
        <v>-0.86984957488554615</v>
      </c>
      <c r="G170" s="146">
        <v>1893</v>
      </c>
      <c r="H170" s="147">
        <f t="shared" si="14"/>
        <v>8.5125628140703515</v>
      </c>
      <c r="I170" s="146">
        <v>1168</v>
      </c>
      <c r="J170" s="147">
        <f t="shared" si="14"/>
        <v>-0.38298996302165877</v>
      </c>
      <c r="K170" s="146">
        <v>825</v>
      </c>
      <c r="L170" s="147">
        <f t="shared" si="15"/>
        <v>-0.29366438356164382</v>
      </c>
    </row>
    <row r="171" spans="2:12" x14ac:dyDescent="0.25">
      <c r="B171" s="145" t="s">
        <v>92</v>
      </c>
      <c r="C171" s="146">
        <v>1446</v>
      </c>
      <c r="D171" s="147">
        <v>2.8457446808510638</v>
      </c>
      <c r="E171" s="146">
        <v>303</v>
      </c>
      <c r="F171" s="147">
        <f t="shared" si="14"/>
        <v>-0.79045643153526968</v>
      </c>
      <c r="G171" s="146">
        <v>991</v>
      </c>
      <c r="H171" s="147">
        <f t="shared" si="14"/>
        <v>2.2706270627062706</v>
      </c>
      <c r="I171" s="146">
        <v>659</v>
      </c>
      <c r="J171" s="147">
        <f t="shared" si="14"/>
        <v>-0.33501513622603429</v>
      </c>
      <c r="K171" s="146"/>
      <c r="L171" s="147"/>
    </row>
    <row r="172" spans="2:12" x14ac:dyDescent="0.25">
      <c r="B172" s="145" t="s">
        <v>94</v>
      </c>
      <c r="C172" s="146">
        <v>3323</v>
      </c>
      <c r="D172" s="147">
        <v>2.7295173961840629</v>
      </c>
      <c r="E172" s="146">
        <v>4164</v>
      </c>
      <c r="F172" s="147">
        <f t="shared" si="14"/>
        <v>0.2530845621426423</v>
      </c>
      <c r="G172" s="146">
        <v>3943</v>
      </c>
      <c r="H172" s="147">
        <f t="shared" si="14"/>
        <v>-5.3073967339096972E-2</v>
      </c>
      <c r="I172" s="146">
        <v>938</v>
      </c>
      <c r="J172" s="147">
        <f t="shared" si="14"/>
        <v>-0.76211006847577989</v>
      </c>
      <c r="K172" s="146"/>
      <c r="L172" s="147"/>
    </row>
    <row r="173" spans="2:12" x14ac:dyDescent="0.25">
      <c r="B173" s="145" t="s">
        <v>96</v>
      </c>
      <c r="C173" s="146">
        <v>1435</v>
      </c>
      <c r="D173" s="147">
        <v>-0.11200495049504955</v>
      </c>
      <c r="E173" s="146">
        <v>292</v>
      </c>
      <c r="F173" s="147">
        <f t="shared" si="14"/>
        <v>-0.79651567944250867</v>
      </c>
      <c r="G173" s="146">
        <v>597</v>
      </c>
      <c r="H173" s="147">
        <f t="shared" si="14"/>
        <v>1.0445205479452055</v>
      </c>
      <c r="I173" s="146">
        <v>575</v>
      </c>
      <c r="J173" s="147">
        <f t="shared" si="14"/>
        <v>-3.68509212730318E-2</v>
      </c>
      <c r="K173" s="146"/>
      <c r="L173" s="147"/>
    </row>
    <row r="174" spans="2:12" x14ac:dyDescent="0.25">
      <c r="B174" s="145" t="s">
        <v>98</v>
      </c>
      <c r="C174" s="146">
        <v>1972</v>
      </c>
      <c r="D174" s="147">
        <v>0.8293135435992578</v>
      </c>
      <c r="E174" s="146">
        <v>521</v>
      </c>
      <c r="F174" s="147">
        <f t="shared" si="14"/>
        <v>-0.73580121703853951</v>
      </c>
      <c r="G174" s="146">
        <v>700</v>
      </c>
      <c r="H174" s="147">
        <f t="shared" si="14"/>
        <v>0.34357005758157388</v>
      </c>
      <c r="I174" s="146">
        <v>661</v>
      </c>
      <c r="J174" s="147">
        <f t="shared" si="14"/>
        <v>-5.5714285714285716E-2</v>
      </c>
      <c r="K174" s="146"/>
      <c r="L174" s="147"/>
    </row>
    <row r="175" spans="2:12" ht="15.75" x14ac:dyDescent="0.25">
      <c r="B175" s="148" t="s">
        <v>32</v>
      </c>
      <c r="C175" s="149">
        <v>18047</v>
      </c>
      <c r="D175" s="150">
        <v>1.867333968859231</v>
      </c>
      <c r="E175" s="149">
        <v>14569</v>
      </c>
      <c r="F175" s="150">
        <f t="shared" si="14"/>
        <v>-0.19271901147005044</v>
      </c>
      <c r="G175" s="149">
        <v>19123</v>
      </c>
      <c r="H175" s="150">
        <f t="shared" si="14"/>
        <v>0.31258150868281964</v>
      </c>
      <c r="I175" s="149">
        <v>9824</v>
      </c>
      <c r="J175" s="150">
        <f t="shared" si="14"/>
        <v>-0.48627307430842437</v>
      </c>
      <c r="K175" s="149">
        <v>6085</v>
      </c>
      <c r="L175" s="150">
        <v>-0.12959519382062656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247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C$7</f>
        <v>2022</v>
      </c>
      <c r="D183" s="140"/>
      <c r="E183" s="153">
        <f>E$7</f>
        <v>2023</v>
      </c>
      <c r="F183" s="140"/>
      <c r="G183" s="153">
        <f>G$7</f>
        <v>2024</v>
      </c>
      <c r="H183" s="140"/>
      <c r="I183" s="153">
        <f>I$7</f>
        <v>2025</v>
      </c>
      <c r="J183" s="140"/>
      <c r="K183" s="153">
        <f>K$7</f>
        <v>2026</v>
      </c>
      <c r="L183" s="140"/>
    </row>
    <row r="184" spans="1:13" ht="16.5" thickTop="1" thickBot="1" x14ac:dyDescent="0.3">
      <c r="B184" s="109"/>
      <c r="C184" s="142" t="s">
        <v>74</v>
      </c>
      <c r="D184" s="143" t="str">
        <f>CONCATENATE("var ",RIGHT(C183,2),"/",RIGHT(C183-1,2))</f>
        <v>var 22/21</v>
      </c>
      <c r="E184" s="144" t="s">
        <v>74</v>
      </c>
      <c r="F184" s="143" t="str">
        <f>CONCATENATE("var ",RIGHT(E183,2),"/",RIGHT(E183-1,2))</f>
        <v>var 23/22</v>
      </c>
      <c r="G184" s="144" t="s">
        <v>74</v>
      </c>
      <c r="H184" s="143" t="str">
        <f>CONCATENATE("var ",RIGHT(G183,2),"/",RIGHT(G183-1,2))</f>
        <v>var 24/23</v>
      </c>
      <c r="I184" s="144" t="s">
        <v>74</v>
      </c>
      <c r="J184" s="143" t="str">
        <f>CONCATENATE("var ",RIGHT(I183,2),"/",RIGHT(I183-1,2))</f>
        <v>var 25/24</v>
      </c>
      <c r="K184" s="144" t="s">
        <v>74</v>
      </c>
      <c r="L184" s="143" t="str">
        <f>CONCATENATE("var ",RIGHT(K183,2),"/",RIGHT(K183-1,2))</f>
        <v>var 26/25</v>
      </c>
    </row>
    <row r="185" spans="1:13" x14ac:dyDescent="0.25">
      <c r="A185" s="151"/>
      <c r="B185" s="145" t="s">
        <v>76</v>
      </c>
      <c r="C185" s="146">
        <v>210</v>
      </c>
      <c r="D185" s="147">
        <v>0.39072847682119205</v>
      </c>
      <c r="E185" s="146">
        <v>293</v>
      </c>
      <c r="F185" s="147">
        <f t="shared" ref="F185:J197" si="16">IFERROR(E185/C185-1,"-")</f>
        <v>0.39523809523809517</v>
      </c>
      <c r="G185" s="146">
        <v>171</v>
      </c>
      <c r="H185" s="147">
        <f t="shared" si="16"/>
        <v>-0.41638225255972694</v>
      </c>
      <c r="I185" s="146">
        <v>266</v>
      </c>
      <c r="J185" s="147">
        <f t="shared" si="16"/>
        <v>0.55555555555555558</v>
      </c>
      <c r="K185" s="146">
        <v>384</v>
      </c>
      <c r="L185" s="147">
        <f t="shared" ref="L185:L192" si="17">IFERROR(K185/I185-1,"-")</f>
        <v>0.4436090225563909</v>
      </c>
    </row>
    <row r="186" spans="1:13" x14ac:dyDescent="0.25">
      <c r="B186" s="145" t="s">
        <v>78</v>
      </c>
      <c r="C186" s="146">
        <v>211</v>
      </c>
      <c r="D186" s="147" t="s">
        <v>233</v>
      </c>
      <c r="E186" s="146">
        <v>340</v>
      </c>
      <c r="F186" s="147">
        <f t="shared" si="16"/>
        <v>0.61137440758293837</v>
      </c>
      <c r="G186" s="146">
        <v>582</v>
      </c>
      <c r="H186" s="147">
        <f t="shared" si="16"/>
        <v>0.71176470588235285</v>
      </c>
      <c r="I186" s="146">
        <v>322</v>
      </c>
      <c r="J186" s="147">
        <f t="shared" si="16"/>
        <v>-0.4467353951890034</v>
      </c>
      <c r="K186" s="146">
        <v>232</v>
      </c>
      <c r="L186" s="147">
        <f t="shared" si="17"/>
        <v>-0.27950310559006208</v>
      </c>
    </row>
    <row r="187" spans="1:13" x14ac:dyDescent="0.25">
      <c r="B187" s="145" t="s">
        <v>80</v>
      </c>
      <c r="C187" s="146">
        <v>444</v>
      </c>
      <c r="D187" s="147">
        <v>443</v>
      </c>
      <c r="E187" s="146">
        <v>215</v>
      </c>
      <c r="F187" s="147">
        <f t="shared" si="16"/>
        <v>-0.51576576576576572</v>
      </c>
      <c r="G187" s="146">
        <v>450</v>
      </c>
      <c r="H187" s="147">
        <f t="shared" si="16"/>
        <v>1.0930232558139537</v>
      </c>
      <c r="I187" s="146">
        <v>265</v>
      </c>
      <c r="J187" s="147">
        <f t="shared" si="16"/>
        <v>-0.41111111111111109</v>
      </c>
      <c r="K187" s="146">
        <v>193</v>
      </c>
      <c r="L187" s="147">
        <f t="shared" si="17"/>
        <v>-0.27169811320754722</v>
      </c>
    </row>
    <row r="188" spans="1:13" x14ac:dyDescent="0.25">
      <c r="B188" s="145" t="s">
        <v>82</v>
      </c>
      <c r="C188" s="146">
        <v>426</v>
      </c>
      <c r="D188" s="147">
        <v>9.3902439024390247</v>
      </c>
      <c r="E188" s="146">
        <v>268</v>
      </c>
      <c r="F188" s="147">
        <f t="shared" si="16"/>
        <v>-0.37089201877934275</v>
      </c>
      <c r="G188" s="146">
        <v>177</v>
      </c>
      <c r="H188" s="147">
        <f t="shared" si="16"/>
        <v>-0.33955223880597019</v>
      </c>
      <c r="I188" s="146">
        <v>298</v>
      </c>
      <c r="J188" s="147">
        <f t="shared" si="16"/>
        <v>0.68361581920903958</v>
      </c>
      <c r="K188" s="146">
        <v>223</v>
      </c>
      <c r="L188" s="147">
        <f t="shared" si="17"/>
        <v>-0.25167785234899331</v>
      </c>
    </row>
    <row r="189" spans="1:13" x14ac:dyDescent="0.25">
      <c r="B189" s="145" t="s">
        <v>84</v>
      </c>
      <c r="C189" s="146">
        <v>20</v>
      </c>
      <c r="D189" s="147">
        <v>-0.88372093023255816</v>
      </c>
      <c r="E189" s="146">
        <v>262</v>
      </c>
      <c r="F189" s="147">
        <f t="shared" si="16"/>
        <v>12.1</v>
      </c>
      <c r="G189" s="146">
        <v>476</v>
      </c>
      <c r="H189" s="147">
        <f t="shared" si="16"/>
        <v>0.81679389312977091</v>
      </c>
      <c r="I189" s="146">
        <v>207</v>
      </c>
      <c r="J189" s="147">
        <f t="shared" si="16"/>
        <v>-0.56512605042016806</v>
      </c>
      <c r="K189" s="146">
        <v>122</v>
      </c>
      <c r="L189" s="147">
        <f t="shared" si="17"/>
        <v>-0.41062801932367154</v>
      </c>
    </row>
    <row r="190" spans="1:13" x14ac:dyDescent="0.25">
      <c r="B190" s="145" t="s">
        <v>125</v>
      </c>
      <c r="C190" s="146">
        <v>166</v>
      </c>
      <c r="D190" s="147">
        <v>1.721311475409836</v>
      </c>
      <c r="E190" s="146">
        <v>98</v>
      </c>
      <c r="F190" s="147">
        <f t="shared" si="16"/>
        <v>-0.40963855421686746</v>
      </c>
      <c r="G190" s="146">
        <v>130</v>
      </c>
      <c r="H190" s="147">
        <f t="shared" si="16"/>
        <v>0.32653061224489788</v>
      </c>
      <c r="I190" s="146">
        <v>192</v>
      </c>
      <c r="J190" s="147">
        <f t="shared" si="16"/>
        <v>0.47692307692307701</v>
      </c>
      <c r="K190" s="146">
        <v>128</v>
      </c>
      <c r="L190" s="147">
        <f t="shared" si="17"/>
        <v>-0.33333333333333337</v>
      </c>
    </row>
    <row r="191" spans="1:13" x14ac:dyDescent="0.25">
      <c r="B191" s="145" t="s">
        <v>88</v>
      </c>
      <c r="C191" s="146">
        <v>436</v>
      </c>
      <c r="D191" s="147">
        <v>12.625</v>
      </c>
      <c r="E191" s="146">
        <v>140</v>
      </c>
      <c r="F191" s="147">
        <f t="shared" si="16"/>
        <v>-0.67889908256880727</v>
      </c>
      <c r="G191" s="146">
        <v>475</v>
      </c>
      <c r="H191" s="147">
        <f t="shared" si="16"/>
        <v>2.3928571428571428</v>
      </c>
      <c r="I191" s="146">
        <v>199</v>
      </c>
      <c r="J191" s="147">
        <f t="shared" si="16"/>
        <v>-0.58105263157894738</v>
      </c>
      <c r="K191" s="146">
        <v>241</v>
      </c>
      <c r="L191" s="147">
        <f t="shared" si="17"/>
        <v>0.21105527638190957</v>
      </c>
    </row>
    <row r="192" spans="1:13" x14ac:dyDescent="0.25">
      <c r="B192" s="145" t="s">
        <v>90</v>
      </c>
      <c r="C192" s="146">
        <v>130</v>
      </c>
      <c r="D192" s="147">
        <v>-0.43478260869565222</v>
      </c>
      <c r="E192" s="146">
        <v>80</v>
      </c>
      <c r="F192" s="147">
        <f t="shared" si="16"/>
        <v>-0.38461538461538458</v>
      </c>
      <c r="G192" s="146">
        <v>413</v>
      </c>
      <c r="H192" s="147">
        <f t="shared" si="16"/>
        <v>4.1624999999999996</v>
      </c>
      <c r="I192" s="146">
        <v>156</v>
      </c>
      <c r="J192" s="147">
        <f t="shared" si="16"/>
        <v>-0.62227602905569013</v>
      </c>
      <c r="K192" s="146">
        <v>132</v>
      </c>
      <c r="L192" s="147">
        <f t="shared" si="17"/>
        <v>-0.15384615384615385</v>
      </c>
    </row>
    <row r="193" spans="2:13" x14ac:dyDescent="0.25">
      <c r="B193" s="145" t="s">
        <v>92</v>
      </c>
      <c r="C193" s="146">
        <v>393</v>
      </c>
      <c r="D193" s="147">
        <v>2.8155339805825244</v>
      </c>
      <c r="E193" s="146">
        <v>48</v>
      </c>
      <c r="F193" s="147">
        <f t="shared" si="16"/>
        <v>-0.87786259541984735</v>
      </c>
      <c r="G193" s="146">
        <v>267</v>
      </c>
      <c r="H193" s="147">
        <f t="shared" si="16"/>
        <v>4.5625</v>
      </c>
      <c r="I193" s="146">
        <v>180</v>
      </c>
      <c r="J193" s="147">
        <f t="shared" si="16"/>
        <v>-0.3258426966292135</v>
      </c>
      <c r="K193" s="146"/>
      <c r="L193" s="147"/>
    </row>
    <row r="194" spans="2:13" x14ac:dyDescent="0.25">
      <c r="B194" s="145" t="s">
        <v>94</v>
      </c>
      <c r="C194" s="146">
        <v>197</v>
      </c>
      <c r="D194" s="147">
        <v>-0.22440944881889768</v>
      </c>
      <c r="E194" s="146">
        <v>281</v>
      </c>
      <c r="F194" s="147">
        <f t="shared" si="16"/>
        <v>0.42639593908629436</v>
      </c>
      <c r="G194" s="146">
        <v>513</v>
      </c>
      <c r="H194" s="147">
        <f t="shared" si="16"/>
        <v>0.82562277580071175</v>
      </c>
      <c r="I194" s="146">
        <v>314</v>
      </c>
      <c r="J194" s="147">
        <f t="shared" si="16"/>
        <v>-0.38791423001949321</v>
      </c>
      <c r="K194" s="146"/>
      <c r="L194" s="147"/>
    </row>
    <row r="195" spans="2:13" x14ac:dyDescent="0.25">
      <c r="B195" s="145" t="s">
        <v>96</v>
      </c>
      <c r="C195" s="146">
        <v>391</v>
      </c>
      <c r="D195" s="147">
        <v>0.2412698412698413</v>
      </c>
      <c r="E195" s="146">
        <v>116</v>
      </c>
      <c r="F195" s="147">
        <f t="shared" si="16"/>
        <v>-0.70332480818414322</v>
      </c>
      <c r="G195" s="146">
        <v>270</v>
      </c>
      <c r="H195" s="147">
        <f t="shared" si="16"/>
        <v>1.3275862068965516</v>
      </c>
      <c r="I195" s="146">
        <v>293</v>
      </c>
      <c r="J195" s="147">
        <f t="shared" si="16"/>
        <v>8.5185185185185253E-2</v>
      </c>
      <c r="K195" s="146"/>
      <c r="L195" s="147"/>
    </row>
    <row r="196" spans="2:13" x14ac:dyDescent="0.25">
      <c r="B196" s="145" t="s">
        <v>98</v>
      </c>
      <c r="C196" s="146">
        <v>224</v>
      </c>
      <c r="D196" s="147">
        <v>-0.18545454545454543</v>
      </c>
      <c r="E196" s="146">
        <v>99</v>
      </c>
      <c r="F196" s="147">
        <f t="shared" si="16"/>
        <v>-0.5580357142857143</v>
      </c>
      <c r="G196" s="146">
        <v>295</v>
      </c>
      <c r="H196" s="147">
        <f t="shared" si="16"/>
        <v>1.9797979797979797</v>
      </c>
      <c r="I196" s="146">
        <v>388</v>
      </c>
      <c r="J196" s="147">
        <f t="shared" si="16"/>
        <v>0.31525423728813551</v>
      </c>
      <c r="K196" s="146"/>
      <c r="L196" s="147"/>
    </row>
    <row r="197" spans="2:13" ht="15.75" x14ac:dyDescent="0.25">
      <c r="B197" s="148" t="s">
        <v>32</v>
      </c>
      <c r="C197" s="149">
        <v>3248</v>
      </c>
      <c r="D197" s="150">
        <v>0.98654434250764522</v>
      </c>
      <c r="E197" s="149">
        <v>2240</v>
      </c>
      <c r="F197" s="150">
        <f t="shared" si="16"/>
        <v>-0.31034482758620685</v>
      </c>
      <c r="G197" s="149">
        <v>4219</v>
      </c>
      <c r="H197" s="150">
        <f t="shared" si="16"/>
        <v>0.88348214285714288</v>
      </c>
      <c r="I197" s="149">
        <v>3080</v>
      </c>
      <c r="J197" s="150">
        <f t="shared" si="16"/>
        <v>-0.26996918701114003</v>
      </c>
      <c r="K197" s="149">
        <v>1655</v>
      </c>
      <c r="L197" s="150">
        <v>-0.13123359580052496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248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C$7</f>
        <v>2022</v>
      </c>
      <c r="D205" s="140"/>
      <c r="E205" s="153">
        <f>E$7</f>
        <v>2023</v>
      </c>
      <c r="F205" s="140"/>
      <c r="G205" s="153">
        <f>G$7</f>
        <v>2024</v>
      </c>
      <c r="H205" s="140"/>
      <c r="I205" s="153">
        <f>I$7</f>
        <v>2025</v>
      </c>
      <c r="J205" s="140"/>
      <c r="K205" s="153">
        <f>K$7</f>
        <v>2026</v>
      </c>
      <c r="L205" s="140"/>
    </row>
    <row r="206" spans="2:13" ht="16.5" thickTop="1" thickBot="1" x14ac:dyDescent="0.3">
      <c r="B206" s="109"/>
      <c r="C206" s="142" t="s">
        <v>74</v>
      </c>
      <c r="D206" s="143" t="str">
        <f>CONCATENATE("var ",RIGHT(C205,2),"/",RIGHT(C205-1,2))</f>
        <v>var 22/21</v>
      </c>
      <c r="E206" s="144" t="s">
        <v>74</v>
      </c>
      <c r="F206" s="143" t="str">
        <f>CONCATENATE("var ",RIGHT(E205,2),"/",RIGHT(E205-1,2))</f>
        <v>var 23/22</v>
      </c>
      <c r="G206" s="144" t="s">
        <v>74</v>
      </c>
      <c r="H206" s="143" t="str">
        <f>CONCATENATE("var ",RIGHT(G205,2),"/",RIGHT(G205-1,2))</f>
        <v>var 24/23</v>
      </c>
      <c r="I206" s="144" t="s">
        <v>74</v>
      </c>
      <c r="J206" s="143" t="str">
        <f>CONCATENATE("var ",RIGHT(I205,2),"/",RIGHT(I205-1,2))</f>
        <v>var 25/24</v>
      </c>
      <c r="K206" s="144" t="s">
        <v>74</v>
      </c>
      <c r="L206" s="143" t="str">
        <f>CONCATENATE("var ",RIGHT(K205,2),"/",RIGHT(K205-1,2))</f>
        <v>var 26/25</v>
      </c>
    </row>
    <row r="207" spans="2:13" x14ac:dyDescent="0.25">
      <c r="B207" s="145" t="s">
        <v>76</v>
      </c>
      <c r="C207" s="146">
        <v>837</v>
      </c>
      <c r="D207" s="147" t="s">
        <v>233</v>
      </c>
      <c r="E207" s="146">
        <v>386</v>
      </c>
      <c r="F207" s="147">
        <f t="shared" ref="F207:J219" si="18">IFERROR(E207/C207-1,"-")</f>
        <v>-0.53882915173237755</v>
      </c>
      <c r="G207" s="146">
        <v>605</v>
      </c>
      <c r="H207" s="147">
        <f t="shared" si="18"/>
        <v>0.56735751295336789</v>
      </c>
      <c r="I207" s="146">
        <v>580</v>
      </c>
      <c r="J207" s="147">
        <f t="shared" si="18"/>
        <v>-4.132231404958675E-2</v>
      </c>
      <c r="K207" s="146">
        <v>692</v>
      </c>
      <c r="L207" s="147">
        <f t="shared" ref="L207:L214" si="19">IFERROR(K207/I207-1,"-")</f>
        <v>0.19310344827586201</v>
      </c>
    </row>
    <row r="208" spans="2:13" x14ac:dyDescent="0.25">
      <c r="B208" s="145" t="s">
        <v>78</v>
      </c>
      <c r="C208" s="146">
        <v>210</v>
      </c>
      <c r="D208" s="147">
        <v>104</v>
      </c>
      <c r="E208" s="146">
        <v>356</v>
      </c>
      <c r="F208" s="147">
        <f t="shared" si="18"/>
        <v>0.69523809523809521</v>
      </c>
      <c r="G208" s="146">
        <v>906</v>
      </c>
      <c r="H208" s="147">
        <f t="shared" si="18"/>
        <v>1.5449438202247192</v>
      </c>
      <c r="I208" s="146">
        <v>524</v>
      </c>
      <c r="J208" s="147">
        <f t="shared" si="18"/>
        <v>-0.42163355408388525</v>
      </c>
      <c r="K208" s="146">
        <v>552</v>
      </c>
      <c r="L208" s="147">
        <f t="shared" si="19"/>
        <v>5.3435114503816772E-2</v>
      </c>
    </row>
    <row r="209" spans="2:13" x14ac:dyDescent="0.25">
      <c r="B209" s="145" t="s">
        <v>80</v>
      </c>
      <c r="C209" s="146">
        <v>62</v>
      </c>
      <c r="D209" s="147">
        <v>1.5833333333333335</v>
      </c>
      <c r="E209" s="146">
        <v>367</v>
      </c>
      <c r="F209" s="147">
        <f t="shared" si="18"/>
        <v>4.919354838709677</v>
      </c>
      <c r="G209" s="146">
        <v>552</v>
      </c>
      <c r="H209" s="147">
        <f t="shared" si="18"/>
        <v>0.50408719346049047</v>
      </c>
      <c r="I209" s="146">
        <v>537</v>
      </c>
      <c r="J209" s="147">
        <f t="shared" si="18"/>
        <v>-2.7173913043478271E-2</v>
      </c>
      <c r="K209" s="146">
        <v>421</v>
      </c>
      <c r="L209" s="147">
        <f t="shared" si="19"/>
        <v>-0.21601489757914338</v>
      </c>
    </row>
    <row r="210" spans="2:13" x14ac:dyDescent="0.25">
      <c r="B210" s="145" t="s">
        <v>82</v>
      </c>
      <c r="C210" s="146">
        <v>77</v>
      </c>
      <c r="D210" s="147">
        <v>3.2777777777777777</v>
      </c>
      <c r="E210" s="146">
        <v>427</v>
      </c>
      <c r="F210" s="147">
        <f t="shared" si="18"/>
        <v>4.5454545454545459</v>
      </c>
      <c r="G210" s="146">
        <v>459</v>
      </c>
      <c r="H210" s="147">
        <f t="shared" si="18"/>
        <v>7.4941451990632402E-2</v>
      </c>
      <c r="I210" s="146">
        <v>432</v>
      </c>
      <c r="J210" s="147">
        <f t="shared" si="18"/>
        <v>-5.8823529411764719E-2</v>
      </c>
      <c r="K210" s="146">
        <v>435</v>
      </c>
      <c r="L210" s="147">
        <f t="shared" si="19"/>
        <v>6.9444444444444198E-3</v>
      </c>
    </row>
    <row r="211" spans="2:13" x14ac:dyDescent="0.25">
      <c r="B211" s="145" t="s">
        <v>84</v>
      </c>
      <c r="C211" s="146">
        <v>150</v>
      </c>
      <c r="D211" s="147">
        <v>8.6956521739130377E-2</v>
      </c>
      <c r="E211" s="146">
        <v>215</v>
      </c>
      <c r="F211" s="147">
        <f t="shared" si="18"/>
        <v>0.43333333333333335</v>
      </c>
      <c r="G211" s="146">
        <v>656</v>
      </c>
      <c r="H211" s="147">
        <f t="shared" si="18"/>
        <v>2.0511627906976746</v>
      </c>
      <c r="I211" s="146">
        <v>274</v>
      </c>
      <c r="J211" s="147">
        <f t="shared" si="18"/>
        <v>-0.58231707317073167</v>
      </c>
      <c r="K211" s="146">
        <v>329</v>
      </c>
      <c r="L211" s="147">
        <f t="shared" si="19"/>
        <v>0.2007299270072993</v>
      </c>
    </row>
    <row r="212" spans="2:13" x14ac:dyDescent="0.25">
      <c r="B212" s="145" t="s">
        <v>86</v>
      </c>
      <c r="C212" s="146">
        <v>186</v>
      </c>
      <c r="D212" s="147">
        <v>-0.21518987341772156</v>
      </c>
      <c r="E212" s="146">
        <v>119</v>
      </c>
      <c r="F212" s="147">
        <f t="shared" si="18"/>
        <v>-0.36021505376344087</v>
      </c>
      <c r="G212" s="146">
        <v>218</v>
      </c>
      <c r="H212" s="147">
        <f t="shared" si="18"/>
        <v>0.83193277310924363</v>
      </c>
      <c r="I212" s="146">
        <v>303</v>
      </c>
      <c r="J212" s="147">
        <f t="shared" si="18"/>
        <v>0.38990825688073394</v>
      </c>
      <c r="K212" s="146">
        <v>292</v>
      </c>
      <c r="L212" s="147">
        <f t="shared" si="19"/>
        <v>-3.6303630363036299E-2</v>
      </c>
    </row>
    <row r="213" spans="2:13" x14ac:dyDescent="0.25">
      <c r="B213" s="145" t="s">
        <v>88</v>
      </c>
      <c r="C213" s="146">
        <v>254</v>
      </c>
      <c r="D213" s="147">
        <v>41.333333333333336</v>
      </c>
      <c r="E213" s="146">
        <v>412</v>
      </c>
      <c r="F213" s="147">
        <f t="shared" si="18"/>
        <v>0.62204724409448819</v>
      </c>
      <c r="G213" s="146">
        <v>248</v>
      </c>
      <c r="H213" s="147">
        <f t="shared" si="18"/>
        <v>-0.39805825242718451</v>
      </c>
      <c r="I213" s="146">
        <v>497</v>
      </c>
      <c r="J213" s="147">
        <f t="shared" si="18"/>
        <v>1.004032258064516</v>
      </c>
      <c r="K213" s="146">
        <v>545</v>
      </c>
      <c r="L213" s="147">
        <f t="shared" si="19"/>
        <v>9.6579476861166969E-2</v>
      </c>
    </row>
    <row r="214" spans="2:13" x14ac:dyDescent="0.25">
      <c r="B214" s="145" t="s">
        <v>90</v>
      </c>
      <c r="C214" s="146">
        <v>274</v>
      </c>
      <c r="D214" s="147">
        <v>0.72327044025157239</v>
      </c>
      <c r="E214" s="146">
        <v>268</v>
      </c>
      <c r="F214" s="147">
        <f t="shared" si="18"/>
        <v>-2.1897810218978075E-2</v>
      </c>
      <c r="G214" s="146">
        <v>589</v>
      </c>
      <c r="H214" s="147">
        <f t="shared" si="18"/>
        <v>1.1977611940298507</v>
      </c>
      <c r="I214" s="146">
        <v>370</v>
      </c>
      <c r="J214" s="147">
        <f t="shared" si="18"/>
        <v>-0.3718166383701188</v>
      </c>
      <c r="K214" s="146">
        <v>496</v>
      </c>
      <c r="L214" s="147">
        <f t="shared" si="19"/>
        <v>0.34054054054054061</v>
      </c>
    </row>
    <row r="215" spans="2:13" x14ac:dyDescent="0.25">
      <c r="B215" s="145" t="s">
        <v>92</v>
      </c>
      <c r="C215" s="146">
        <v>172</v>
      </c>
      <c r="D215" s="147">
        <v>-0.56234096692111957</v>
      </c>
      <c r="E215" s="146">
        <v>292</v>
      </c>
      <c r="F215" s="147">
        <f t="shared" si="18"/>
        <v>0.69767441860465107</v>
      </c>
      <c r="G215" s="146">
        <v>484</v>
      </c>
      <c r="H215" s="147">
        <f t="shared" si="18"/>
        <v>0.65753424657534243</v>
      </c>
      <c r="I215" s="146">
        <v>728</v>
      </c>
      <c r="J215" s="147">
        <f t="shared" si="18"/>
        <v>0.50413223140495877</v>
      </c>
      <c r="K215" s="146"/>
      <c r="L215" s="147"/>
    </row>
    <row r="216" spans="2:13" x14ac:dyDescent="0.25">
      <c r="B216" s="145" t="s">
        <v>94</v>
      </c>
      <c r="C216" s="146">
        <v>268</v>
      </c>
      <c r="D216" s="147">
        <v>-0.72083333333333333</v>
      </c>
      <c r="E216" s="146">
        <v>406</v>
      </c>
      <c r="F216" s="147">
        <f t="shared" si="18"/>
        <v>0.5149253731343284</v>
      </c>
      <c r="G216" s="146">
        <v>867</v>
      </c>
      <c r="H216" s="147">
        <f t="shared" si="18"/>
        <v>1.1354679802955663</v>
      </c>
      <c r="I216" s="146">
        <v>521</v>
      </c>
      <c r="J216" s="147">
        <f t="shared" si="18"/>
        <v>-0.39907727797001158</v>
      </c>
      <c r="K216" s="146"/>
      <c r="L216" s="147"/>
    </row>
    <row r="217" spans="2:13" x14ac:dyDescent="0.25">
      <c r="B217" s="145" t="s">
        <v>96</v>
      </c>
      <c r="C217" s="146">
        <v>594</v>
      </c>
      <c r="D217" s="147">
        <v>-0.36402569593147749</v>
      </c>
      <c r="E217" s="146">
        <v>385</v>
      </c>
      <c r="F217" s="147">
        <f t="shared" si="18"/>
        <v>-0.35185185185185186</v>
      </c>
      <c r="G217" s="146">
        <v>441</v>
      </c>
      <c r="H217" s="147">
        <f t="shared" si="18"/>
        <v>0.1454545454545455</v>
      </c>
      <c r="I217" s="146">
        <v>498</v>
      </c>
      <c r="J217" s="147">
        <f t="shared" si="18"/>
        <v>0.12925170068027203</v>
      </c>
      <c r="K217" s="146"/>
      <c r="L217" s="147"/>
    </row>
    <row r="218" spans="2:13" x14ac:dyDescent="0.25">
      <c r="B218" s="145" t="s">
        <v>98</v>
      </c>
      <c r="C218" s="146">
        <v>312</v>
      </c>
      <c r="D218" s="147">
        <v>-0.69321533923303835</v>
      </c>
      <c r="E218" s="146">
        <v>286</v>
      </c>
      <c r="F218" s="147">
        <f t="shared" si="18"/>
        <v>-8.333333333333337E-2</v>
      </c>
      <c r="G218" s="146">
        <v>429</v>
      </c>
      <c r="H218" s="147">
        <f t="shared" si="18"/>
        <v>0.5</v>
      </c>
      <c r="I218" s="146">
        <v>431</v>
      </c>
      <c r="J218" s="147">
        <f t="shared" si="18"/>
        <v>4.6620046620047262E-3</v>
      </c>
      <c r="K218" s="146"/>
      <c r="L218" s="147"/>
    </row>
    <row r="219" spans="2:13" ht="15.75" x14ac:dyDescent="0.25">
      <c r="B219" s="148" t="s">
        <v>32</v>
      </c>
      <c r="C219" s="149">
        <v>3396</v>
      </c>
      <c r="D219" s="150">
        <v>-0.12654320987654322</v>
      </c>
      <c r="E219" s="149">
        <v>3919</v>
      </c>
      <c r="F219" s="150">
        <f t="shared" si="18"/>
        <v>0.15400471142520611</v>
      </c>
      <c r="G219" s="149">
        <v>6454</v>
      </c>
      <c r="H219" s="150">
        <f t="shared" si="18"/>
        <v>0.64684868588925748</v>
      </c>
      <c r="I219" s="149">
        <v>5695</v>
      </c>
      <c r="J219" s="150">
        <f t="shared" si="18"/>
        <v>-0.1176014874496436</v>
      </c>
      <c r="K219" s="149">
        <v>3762</v>
      </c>
      <c r="L219" s="150">
        <v>6.9661643446118804E-2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247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C$7</f>
        <v>2022</v>
      </c>
      <c r="D227" s="140"/>
      <c r="E227" s="153">
        <f>E$7</f>
        <v>2023</v>
      </c>
      <c r="F227" s="140"/>
      <c r="G227" s="153">
        <f>G$7</f>
        <v>2024</v>
      </c>
      <c r="H227" s="140"/>
      <c r="I227" s="153">
        <f>I$7</f>
        <v>2025</v>
      </c>
      <c r="J227" s="140"/>
      <c r="K227" s="153">
        <f>K$7</f>
        <v>2026</v>
      </c>
      <c r="L227" s="140"/>
    </row>
    <row r="228" spans="2:13" ht="16.5" thickTop="1" thickBot="1" x14ac:dyDescent="0.3">
      <c r="B228" s="109"/>
      <c r="C228" s="142" t="s">
        <v>74</v>
      </c>
      <c r="D228" s="143" t="str">
        <f>CONCATENATE("var ",RIGHT(C227,2),"/",RIGHT(C227-1,2))</f>
        <v>var 22/21</v>
      </c>
      <c r="E228" s="144" t="s">
        <v>74</v>
      </c>
      <c r="F228" s="143" t="str">
        <f>CONCATENATE("var ",RIGHT(E227,2),"/",RIGHT(E227-1,2))</f>
        <v>var 23/22</v>
      </c>
      <c r="G228" s="144" t="s">
        <v>74</v>
      </c>
      <c r="H228" s="143" t="str">
        <f>CONCATENATE("var ",RIGHT(G227,2),"/",RIGHT(G227-1,2))</f>
        <v>var 24/23</v>
      </c>
      <c r="I228" s="144" t="s">
        <v>74</v>
      </c>
      <c r="J228" s="143" t="str">
        <f>CONCATENATE("var ",RIGHT(I227,2),"/",RIGHT(I227-1,2))</f>
        <v>var 25/24</v>
      </c>
      <c r="K228" s="144" t="s">
        <v>74</v>
      </c>
      <c r="L228" s="143" t="str">
        <f>CONCATENATE("var ",RIGHT(K227,2),"/",RIGHT(K227-1,2))</f>
        <v>var 26/25</v>
      </c>
    </row>
    <row r="229" spans="2:13" x14ac:dyDescent="0.25">
      <c r="B229" s="145" t="s">
        <v>76</v>
      </c>
      <c r="C229" s="146">
        <v>210</v>
      </c>
      <c r="D229" s="147">
        <v>0.39072847682119205</v>
      </c>
      <c r="E229" s="146">
        <v>293</v>
      </c>
      <c r="F229" s="147">
        <f t="shared" ref="F229:J241" si="20">IFERROR(E229/C229-1,"-")</f>
        <v>0.39523809523809517</v>
      </c>
      <c r="G229" s="146">
        <v>171</v>
      </c>
      <c r="H229" s="147">
        <f t="shared" si="20"/>
        <v>-0.41638225255972694</v>
      </c>
      <c r="I229" s="146">
        <v>266</v>
      </c>
      <c r="J229" s="147">
        <f t="shared" si="20"/>
        <v>0.55555555555555558</v>
      </c>
      <c r="K229" s="146">
        <v>384</v>
      </c>
      <c r="L229" s="147">
        <f t="shared" ref="L229:L236" si="21">IFERROR(K229/I229-1,"-")</f>
        <v>0.4436090225563909</v>
      </c>
    </row>
    <row r="230" spans="2:13" x14ac:dyDescent="0.25">
      <c r="B230" s="145" t="s">
        <v>78</v>
      </c>
      <c r="C230" s="146">
        <v>211</v>
      </c>
      <c r="D230" s="147" t="s">
        <v>233</v>
      </c>
      <c r="E230" s="146">
        <v>340</v>
      </c>
      <c r="F230" s="147">
        <f t="shared" si="20"/>
        <v>0.61137440758293837</v>
      </c>
      <c r="G230" s="146">
        <v>582</v>
      </c>
      <c r="H230" s="147">
        <f t="shared" si="20"/>
        <v>0.71176470588235285</v>
      </c>
      <c r="I230" s="146">
        <v>322</v>
      </c>
      <c r="J230" s="147">
        <f t="shared" si="20"/>
        <v>-0.4467353951890034</v>
      </c>
      <c r="K230" s="146">
        <v>232</v>
      </c>
      <c r="L230" s="147">
        <f t="shared" si="21"/>
        <v>-0.27950310559006208</v>
      </c>
    </row>
    <row r="231" spans="2:13" x14ac:dyDescent="0.25">
      <c r="B231" s="145" t="s">
        <v>80</v>
      </c>
      <c r="C231" s="146">
        <v>444</v>
      </c>
      <c r="D231" s="147">
        <v>443</v>
      </c>
      <c r="E231" s="146">
        <v>215</v>
      </c>
      <c r="F231" s="147">
        <f t="shared" si="20"/>
        <v>-0.51576576576576572</v>
      </c>
      <c r="G231" s="146">
        <v>450</v>
      </c>
      <c r="H231" s="147">
        <f t="shared" si="20"/>
        <v>1.0930232558139537</v>
      </c>
      <c r="I231" s="146">
        <v>265</v>
      </c>
      <c r="J231" s="147">
        <f t="shared" si="20"/>
        <v>-0.41111111111111109</v>
      </c>
      <c r="K231" s="146">
        <v>193</v>
      </c>
      <c r="L231" s="147">
        <f t="shared" si="21"/>
        <v>-0.27169811320754722</v>
      </c>
    </row>
    <row r="232" spans="2:13" x14ac:dyDescent="0.25">
      <c r="B232" s="145" t="s">
        <v>82</v>
      </c>
      <c r="C232" s="146">
        <v>426</v>
      </c>
      <c r="D232" s="147">
        <v>9.3902439024390247</v>
      </c>
      <c r="E232" s="146">
        <v>268</v>
      </c>
      <c r="F232" s="147">
        <f t="shared" si="20"/>
        <v>-0.37089201877934275</v>
      </c>
      <c r="G232" s="146">
        <v>177</v>
      </c>
      <c r="H232" s="147">
        <f t="shared" si="20"/>
        <v>-0.33955223880597019</v>
      </c>
      <c r="I232" s="146">
        <v>298</v>
      </c>
      <c r="J232" s="147">
        <f t="shared" si="20"/>
        <v>0.68361581920903958</v>
      </c>
      <c r="K232" s="146">
        <v>223</v>
      </c>
      <c r="L232" s="147">
        <f t="shared" si="21"/>
        <v>-0.25167785234899331</v>
      </c>
    </row>
    <row r="233" spans="2:13" x14ac:dyDescent="0.25">
      <c r="B233" s="145" t="s">
        <v>84</v>
      </c>
      <c r="C233" s="146">
        <v>20</v>
      </c>
      <c r="D233" s="147">
        <v>-0.88372093023255816</v>
      </c>
      <c r="E233" s="146">
        <v>262</v>
      </c>
      <c r="F233" s="147">
        <f t="shared" si="20"/>
        <v>12.1</v>
      </c>
      <c r="G233" s="146">
        <v>476</v>
      </c>
      <c r="H233" s="147">
        <f t="shared" si="20"/>
        <v>0.81679389312977091</v>
      </c>
      <c r="I233" s="146">
        <v>207</v>
      </c>
      <c r="J233" s="147">
        <f t="shared" si="20"/>
        <v>-0.56512605042016806</v>
      </c>
      <c r="K233" s="146">
        <v>122</v>
      </c>
      <c r="L233" s="147">
        <f t="shared" si="21"/>
        <v>-0.41062801932367154</v>
      </c>
    </row>
    <row r="234" spans="2:13" x14ac:dyDescent="0.25">
      <c r="B234" s="145" t="s">
        <v>86</v>
      </c>
      <c r="C234" s="146">
        <v>166</v>
      </c>
      <c r="D234" s="147">
        <v>1.721311475409836</v>
      </c>
      <c r="E234" s="146">
        <v>98</v>
      </c>
      <c r="F234" s="147">
        <f t="shared" si="20"/>
        <v>-0.40963855421686746</v>
      </c>
      <c r="G234" s="146">
        <v>130</v>
      </c>
      <c r="H234" s="147">
        <f t="shared" si="20"/>
        <v>0.32653061224489788</v>
      </c>
      <c r="I234" s="146">
        <v>192</v>
      </c>
      <c r="J234" s="147">
        <f t="shared" si="20"/>
        <v>0.47692307692307701</v>
      </c>
      <c r="K234" s="146">
        <v>128</v>
      </c>
      <c r="L234" s="147">
        <f t="shared" si="21"/>
        <v>-0.33333333333333337</v>
      </c>
    </row>
    <row r="235" spans="2:13" x14ac:dyDescent="0.25">
      <c r="B235" s="145" t="s">
        <v>88</v>
      </c>
      <c r="C235" s="146">
        <v>436</v>
      </c>
      <c r="D235" s="147">
        <v>12.625</v>
      </c>
      <c r="E235" s="146">
        <v>140</v>
      </c>
      <c r="F235" s="147">
        <f t="shared" si="20"/>
        <v>-0.67889908256880727</v>
      </c>
      <c r="G235" s="146">
        <v>475</v>
      </c>
      <c r="H235" s="147">
        <f t="shared" si="20"/>
        <v>2.3928571428571428</v>
      </c>
      <c r="I235" s="146">
        <v>199</v>
      </c>
      <c r="J235" s="147">
        <f t="shared" si="20"/>
        <v>-0.58105263157894738</v>
      </c>
      <c r="K235" s="146">
        <v>241</v>
      </c>
      <c r="L235" s="147">
        <f t="shared" si="21"/>
        <v>0.21105527638190957</v>
      </c>
    </row>
    <row r="236" spans="2:13" x14ac:dyDescent="0.25">
      <c r="B236" s="145" t="s">
        <v>90</v>
      </c>
      <c r="C236" s="146">
        <v>130</v>
      </c>
      <c r="D236" s="147">
        <v>-0.43478260869565222</v>
      </c>
      <c r="E236" s="146">
        <v>80</v>
      </c>
      <c r="F236" s="147">
        <f t="shared" si="20"/>
        <v>-0.38461538461538458</v>
      </c>
      <c r="G236" s="146">
        <v>413</v>
      </c>
      <c r="H236" s="147">
        <f t="shared" si="20"/>
        <v>4.1624999999999996</v>
      </c>
      <c r="I236" s="146">
        <v>156</v>
      </c>
      <c r="J236" s="147">
        <f t="shared" si="20"/>
        <v>-0.62227602905569013</v>
      </c>
      <c r="K236" s="146">
        <v>132</v>
      </c>
      <c r="L236" s="147">
        <f t="shared" si="21"/>
        <v>-0.15384615384615385</v>
      </c>
    </row>
    <row r="237" spans="2:13" x14ac:dyDescent="0.25">
      <c r="B237" s="145" t="s">
        <v>92</v>
      </c>
      <c r="C237" s="146">
        <v>393</v>
      </c>
      <c r="D237" s="147">
        <v>2.8155339805825244</v>
      </c>
      <c r="E237" s="146">
        <v>48</v>
      </c>
      <c r="F237" s="147">
        <f t="shared" si="20"/>
        <v>-0.87786259541984735</v>
      </c>
      <c r="G237" s="146">
        <v>267</v>
      </c>
      <c r="H237" s="147">
        <f t="shared" si="20"/>
        <v>4.5625</v>
      </c>
      <c r="I237" s="146">
        <v>180</v>
      </c>
      <c r="J237" s="147">
        <f t="shared" si="20"/>
        <v>-0.3258426966292135</v>
      </c>
      <c r="K237" s="146"/>
      <c r="L237" s="147"/>
    </row>
    <row r="238" spans="2:13" x14ac:dyDescent="0.25">
      <c r="B238" s="145" t="s">
        <v>94</v>
      </c>
      <c r="C238" s="146">
        <v>197</v>
      </c>
      <c r="D238" s="147">
        <v>-0.22440944881889768</v>
      </c>
      <c r="E238" s="146">
        <v>281</v>
      </c>
      <c r="F238" s="147">
        <f t="shared" si="20"/>
        <v>0.42639593908629436</v>
      </c>
      <c r="G238" s="146">
        <v>513</v>
      </c>
      <c r="H238" s="147">
        <f t="shared" si="20"/>
        <v>0.82562277580071175</v>
      </c>
      <c r="I238" s="146">
        <v>314</v>
      </c>
      <c r="J238" s="147">
        <f t="shared" si="20"/>
        <v>-0.38791423001949321</v>
      </c>
      <c r="K238" s="146"/>
      <c r="L238" s="147"/>
    </row>
    <row r="239" spans="2:13" x14ac:dyDescent="0.25">
      <c r="B239" s="145" t="s">
        <v>96</v>
      </c>
      <c r="C239" s="146">
        <v>391</v>
      </c>
      <c r="D239" s="147">
        <v>0.2412698412698413</v>
      </c>
      <c r="E239" s="146">
        <v>116</v>
      </c>
      <c r="F239" s="147">
        <f t="shared" si="20"/>
        <v>-0.70332480818414322</v>
      </c>
      <c r="G239" s="146">
        <v>270</v>
      </c>
      <c r="H239" s="147">
        <f t="shared" si="20"/>
        <v>1.3275862068965516</v>
      </c>
      <c r="I239" s="146">
        <v>293</v>
      </c>
      <c r="J239" s="147">
        <f t="shared" si="20"/>
        <v>8.5185185185185253E-2</v>
      </c>
      <c r="K239" s="146"/>
      <c r="L239" s="147"/>
    </row>
    <row r="240" spans="2:13" x14ac:dyDescent="0.25">
      <c r="B240" s="145" t="s">
        <v>98</v>
      </c>
      <c r="C240" s="146">
        <v>224</v>
      </c>
      <c r="D240" s="147">
        <v>-0.18545454545454543</v>
      </c>
      <c r="E240" s="146">
        <v>99</v>
      </c>
      <c r="F240" s="147">
        <f t="shared" si="20"/>
        <v>-0.5580357142857143</v>
      </c>
      <c r="G240" s="146">
        <v>295</v>
      </c>
      <c r="H240" s="147">
        <f t="shared" si="20"/>
        <v>1.9797979797979797</v>
      </c>
      <c r="I240" s="146">
        <v>388</v>
      </c>
      <c r="J240" s="147">
        <f t="shared" si="20"/>
        <v>0.31525423728813551</v>
      </c>
      <c r="K240" s="146"/>
      <c r="L240" s="147"/>
    </row>
    <row r="241" spans="2:13" ht="15.75" x14ac:dyDescent="0.25">
      <c r="B241" s="148" t="s">
        <v>32</v>
      </c>
      <c r="C241" s="149">
        <v>3248</v>
      </c>
      <c r="D241" s="150">
        <v>0.98654434250764522</v>
      </c>
      <c r="E241" s="149">
        <v>2240</v>
      </c>
      <c r="F241" s="150">
        <f t="shared" si="20"/>
        <v>-0.31034482758620685</v>
      </c>
      <c r="G241" s="149">
        <v>4219</v>
      </c>
      <c r="H241" s="150">
        <f t="shared" si="20"/>
        <v>0.88348214285714288</v>
      </c>
      <c r="I241" s="149">
        <v>3080</v>
      </c>
      <c r="J241" s="150">
        <f t="shared" si="20"/>
        <v>-0.26996918701114003</v>
      </c>
      <c r="K241" s="149">
        <v>1655</v>
      </c>
      <c r="L241" s="150">
        <v>-0.13123359580052496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249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>C$7</f>
        <v>2022</v>
      </c>
      <c r="D249" s="140"/>
      <c r="E249" s="153">
        <f>E$7</f>
        <v>2023</v>
      </c>
      <c r="F249" s="140"/>
      <c r="G249" s="153">
        <f>G$7</f>
        <v>2024</v>
      </c>
      <c r="H249" s="140"/>
      <c r="I249" s="153">
        <f>I$7</f>
        <v>2025</v>
      </c>
      <c r="J249" s="140"/>
      <c r="K249" s="153">
        <f>K$7</f>
        <v>2026</v>
      </c>
      <c r="L249" s="140"/>
    </row>
    <row r="250" spans="2:13" ht="16.5" thickTop="1" thickBot="1" x14ac:dyDescent="0.3">
      <c r="B250" s="109"/>
      <c r="C250" s="142" t="s">
        <v>74</v>
      </c>
      <c r="D250" s="143" t="str">
        <f>CONCATENATE("var ",RIGHT(C249,2),"/",RIGHT(C249-1,2))</f>
        <v>var 22/21</v>
      </c>
      <c r="E250" s="144" t="s">
        <v>74</v>
      </c>
      <c r="F250" s="143" t="str">
        <f>CONCATENATE("var ",RIGHT(E249,2),"/",RIGHT(E249-1,2))</f>
        <v>var 23/22</v>
      </c>
      <c r="G250" s="144" t="s">
        <v>74</v>
      </c>
      <c r="H250" s="143" t="str">
        <f>CONCATENATE("var ",RIGHT(G249,2),"/",RIGHT(G249-1,2))</f>
        <v>var 24/23</v>
      </c>
      <c r="I250" s="144" t="s">
        <v>74</v>
      </c>
      <c r="J250" s="143" t="str">
        <f>CONCATENATE("var ",RIGHT(I249,2),"/",RIGHT(I249-1,2))</f>
        <v>var 25/24</v>
      </c>
      <c r="K250" s="144" t="s">
        <v>74</v>
      </c>
      <c r="L250" s="143" t="str">
        <f>CONCATENATE("var ",RIGHT(K249,2),"/",RIGHT(K249-1,2))</f>
        <v>var 26/25</v>
      </c>
    </row>
    <row r="251" spans="2:13" x14ac:dyDescent="0.25">
      <c r="B251" s="145" t="s">
        <v>76</v>
      </c>
      <c r="C251" s="146">
        <v>480</v>
      </c>
      <c r="D251" s="147" t="s">
        <v>233</v>
      </c>
      <c r="E251" s="146">
        <v>1197</v>
      </c>
      <c r="F251" s="147">
        <f t="shared" ref="F251:J263" si="22">IFERROR(E251/C251-1,"-")</f>
        <v>1.4937499999999999</v>
      </c>
      <c r="G251" s="146">
        <v>268</v>
      </c>
      <c r="H251" s="147">
        <f t="shared" si="22"/>
        <v>-0.77610693400167086</v>
      </c>
      <c r="I251" s="146">
        <v>408</v>
      </c>
      <c r="J251" s="147">
        <f t="shared" si="22"/>
        <v>0.52238805970149249</v>
      </c>
      <c r="K251" s="146">
        <v>200</v>
      </c>
      <c r="L251" s="147">
        <f t="shared" ref="L251:L258" si="23">IFERROR(K251/I251-1,"-")</f>
        <v>-0.50980392156862742</v>
      </c>
    </row>
    <row r="252" spans="2:13" x14ac:dyDescent="0.25">
      <c r="B252" s="145" t="s">
        <v>78</v>
      </c>
      <c r="C252" s="146">
        <v>216</v>
      </c>
      <c r="D252" s="147" t="s">
        <v>233</v>
      </c>
      <c r="E252" s="146">
        <v>1156</v>
      </c>
      <c r="F252" s="147">
        <f t="shared" si="22"/>
        <v>4.3518518518518521</v>
      </c>
      <c r="G252" s="146">
        <v>797</v>
      </c>
      <c r="H252" s="147">
        <f t="shared" si="22"/>
        <v>-0.31055363321799312</v>
      </c>
      <c r="I252" s="146">
        <v>431</v>
      </c>
      <c r="J252" s="147">
        <f t="shared" si="22"/>
        <v>-0.45922208281053956</v>
      </c>
      <c r="K252" s="146">
        <v>324</v>
      </c>
      <c r="L252" s="147">
        <f t="shared" si="23"/>
        <v>-0.24825986078886308</v>
      </c>
    </row>
    <row r="253" spans="2:13" x14ac:dyDescent="0.25">
      <c r="B253" s="145" t="s">
        <v>80</v>
      </c>
      <c r="C253" s="146">
        <v>206</v>
      </c>
      <c r="D253" s="147" t="s">
        <v>233</v>
      </c>
      <c r="E253" s="146">
        <v>656</v>
      </c>
      <c r="F253" s="147">
        <f t="shared" si="22"/>
        <v>2.1844660194174756</v>
      </c>
      <c r="G253" s="146">
        <v>1053</v>
      </c>
      <c r="H253" s="147">
        <f t="shared" si="22"/>
        <v>0.60518292682926833</v>
      </c>
      <c r="I253" s="146">
        <v>407</v>
      </c>
      <c r="J253" s="147">
        <f t="shared" si="22"/>
        <v>-0.61348528015194681</v>
      </c>
      <c r="K253" s="146">
        <v>293</v>
      </c>
      <c r="L253" s="147">
        <f t="shared" si="23"/>
        <v>-0.28009828009828008</v>
      </c>
    </row>
    <row r="254" spans="2:13" x14ac:dyDescent="0.25">
      <c r="B254" s="145" t="s">
        <v>82</v>
      </c>
      <c r="C254" s="146">
        <v>98</v>
      </c>
      <c r="D254" s="147">
        <v>97</v>
      </c>
      <c r="E254" s="146">
        <v>191</v>
      </c>
      <c r="F254" s="147">
        <f t="shared" si="22"/>
        <v>0.94897959183673475</v>
      </c>
      <c r="G254" s="146">
        <v>94</v>
      </c>
      <c r="H254" s="147">
        <f t="shared" si="22"/>
        <v>-0.50785340314136129</v>
      </c>
      <c r="I254" s="146">
        <v>203</v>
      </c>
      <c r="J254" s="147">
        <f t="shared" si="22"/>
        <v>1.1595744680851063</v>
      </c>
      <c r="K254" s="146">
        <v>96</v>
      </c>
      <c r="L254" s="147">
        <f t="shared" si="23"/>
        <v>-0.52709359605911332</v>
      </c>
    </row>
    <row r="255" spans="2:13" x14ac:dyDescent="0.25">
      <c r="B255" s="145" t="s">
        <v>84</v>
      </c>
      <c r="C255" s="146">
        <v>2</v>
      </c>
      <c r="D255" s="147" t="s">
        <v>233</v>
      </c>
      <c r="E255" s="146">
        <v>1</v>
      </c>
      <c r="F255" s="147">
        <f t="shared" si="22"/>
        <v>-0.5</v>
      </c>
      <c r="G255" s="146">
        <v>0</v>
      </c>
      <c r="H255" s="147">
        <f t="shared" si="22"/>
        <v>-1</v>
      </c>
      <c r="I255" s="146">
        <v>0</v>
      </c>
      <c r="J255" s="147" t="str">
        <f t="shared" si="22"/>
        <v>-</v>
      </c>
      <c r="K255" s="146">
        <v>14</v>
      </c>
      <c r="L255" s="147" t="str">
        <f t="shared" si="23"/>
        <v>-</v>
      </c>
    </row>
    <row r="256" spans="2:13" x14ac:dyDescent="0.25">
      <c r="B256" s="145" t="s">
        <v>86</v>
      </c>
      <c r="C256" s="146">
        <v>39</v>
      </c>
      <c r="D256" s="147" t="s">
        <v>233</v>
      </c>
      <c r="E256" s="146">
        <v>0</v>
      </c>
      <c r="F256" s="147">
        <f t="shared" si="22"/>
        <v>-1</v>
      </c>
      <c r="G256" s="146">
        <v>4</v>
      </c>
      <c r="H256" s="147" t="str">
        <f t="shared" si="22"/>
        <v>-</v>
      </c>
      <c r="I256" s="146">
        <v>13</v>
      </c>
      <c r="J256" s="147">
        <f t="shared" si="22"/>
        <v>2.25</v>
      </c>
      <c r="K256" s="146">
        <v>12</v>
      </c>
      <c r="L256" s="147">
        <f t="shared" si="23"/>
        <v>-7.6923076923076872E-2</v>
      </c>
    </row>
    <row r="257" spans="2:13" x14ac:dyDescent="0.25">
      <c r="B257" s="145" t="s">
        <v>88</v>
      </c>
      <c r="C257" s="146">
        <v>8</v>
      </c>
      <c r="D257" s="147" t="s">
        <v>233</v>
      </c>
      <c r="E257" s="146">
        <v>10</v>
      </c>
      <c r="F257" s="147">
        <f t="shared" si="22"/>
        <v>0.25</v>
      </c>
      <c r="G257" s="146">
        <v>0</v>
      </c>
      <c r="H257" s="147">
        <f t="shared" si="22"/>
        <v>-1</v>
      </c>
      <c r="I257" s="146">
        <v>80</v>
      </c>
      <c r="J257" s="147" t="str">
        <f t="shared" si="22"/>
        <v>-</v>
      </c>
      <c r="K257" s="146">
        <v>23</v>
      </c>
      <c r="L257" s="147">
        <f t="shared" si="23"/>
        <v>-0.71250000000000002</v>
      </c>
    </row>
    <row r="258" spans="2:13" x14ac:dyDescent="0.25">
      <c r="B258" s="145" t="s">
        <v>90</v>
      </c>
      <c r="C258" s="146">
        <v>6</v>
      </c>
      <c r="D258" s="147" t="s">
        <v>233</v>
      </c>
      <c r="E258" s="146">
        <v>5</v>
      </c>
      <c r="F258" s="147">
        <f t="shared" si="22"/>
        <v>-0.16666666666666663</v>
      </c>
      <c r="G258" s="146">
        <v>0</v>
      </c>
      <c r="H258" s="147">
        <f t="shared" si="22"/>
        <v>-1</v>
      </c>
      <c r="I258" s="146">
        <v>6</v>
      </c>
      <c r="J258" s="147" t="str">
        <f t="shared" si="22"/>
        <v>-</v>
      </c>
      <c r="K258" s="146">
        <v>7</v>
      </c>
      <c r="L258" s="147">
        <f t="shared" si="23"/>
        <v>0.16666666666666674</v>
      </c>
    </row>
    <row r="259" spans="2:13" x14ac:dyDescent="0.25">
      <c r="B259" s="145" t="s">
        <v>92</v>
      </c>
      <c r="C259" s="146">
        <v>9</v>
      </c>
      <c r="D259" s="147">
        <v>-0.59090909090909083</v>
      </c>
      <c r="E259" s="146">
        <v>1</v>
      </c>
      <c r="F259" s="147">
        <f t="shared" si="22"/>
        <v>-0.88888888888888884</v>
      </c>
      <c r="G259" s="146">
        <v>33</v>
      </c>
      <c r="H259" s="147">
        <f t="shared" si="22"/>
        <v>32</v>
      </c>
      <c r="I259" s="146">
        <v>60</v>
      </c>
      <c r="J259" s="147">
        <f t="shared" si="22"/>
        <v>0.81818181818181812</v>
      </c>
      <c r="K259" s="146"/>
      <c r="L259" s="147"/>
    </row>
    <row r="260" spans="2:13" x14ac:dyDescent="0.25">
      <c r="B260" s="145" t="s">
        <v>94</v>
      </c>
      <c r="C260" s="146">
        <v>350</v>
      </c>
      <c r="D260" s="147">
        <v>2.3018867924528301</v>
      </c>
      <c r="E260" s="146">
        <v>284</v>
      </c>
      <c r="F260" s="147">
        <f t="shared" si="22"/>
        <v>-0.18857142857142861</v>
      </c>
      <c r="G260" s="146">
        <v>249</v>
      </c>
      <c r="H260" s="147">
        <f t="shared" si="22"/>
        <v>-0.12323943661971826</v>
      </c>
      <c r="I260" s="146">
        <v>80</v>
      </c>
      <c r="J260" s="147">
        <f t="shared" si="22"/>
        <v>-0.67871485943775101</v>
      </c>
      <c r="K260" s="146"/>
      <c r="L260" s="147"/>
    </row>
    <row r="261" spans="2:13" x14ac:dyDescent="0.25">
      <c r="B261" s="145" t="s">
        <v>96</v>
      </c>
      <c r="C261" s="146">
        <v>714</v>
      </c>
      <c r="D261" s="147">
        <v>-0.37147887323943662</v>
      </c>
      <c r="E261" s="146">
        <v>139</v>
      </c>
      <c r="F261" s="147">
        <f t="shared" si="22"/>
        <v>-0.80532212885154064</v>
      </c>
      <c r="G261" s="146">
        <v>339</v>
      </c>
      <c r="H261" s="147">
        <f t="shared" si="22"/>
        <v>1.4388489208633093</v>
      </c>
      <c r="I261" s="146">
        <v>208</v>
      </c>
      <c r="J261" s="147">
        <f t="shared" si="22"/>
        <v>-0.3864306784660767</v>
      </c>
      <c r="K261" s="146"/>
      <c r="L261" s="147"/>
    </row>
    <row r="262" spans="2:13" x14ac:dyDescent="0.25">
      <c r="B262" s="145" t="s">
        <v>98</v>
      </c>
      <c r="C262" s="146">
        <v>747</v>
      </c>
      <c r="D262" s="147">
        <v>0.28130360205831906</v>
      </c>
      <c r="E262" s="146">
        <v>127</v>
      </c>
      <c r="F262" s="147">
        <f t="shared" si="22"/>
        <v>-0.82998661311914324</v>
      </c>
      <c r="G262" s="146">
        <v>349</v>
      </c>
      <c r="H262" s="147">
        <f t="shared" si="22"/>
        <v>1.7480314960629921</v>
      </c>
      <c r="I262" s="146">
        <v>256</v>
      </c>
      <c r="J262" s="147">
        <f t="shared" si="22"/>
        <v>-0.26647564469914042</v>
      </c>
      <c r="K262" s="146"/>
      <c r="L262" s="147"/>
    </row>
    <row r="263" spans="2:13" ht="15.75" x14ac:dyDescent="0.25">
      <c r="B263" s="148" t="s">
        <v>32</v>
      </c>
      <c r="C263" s="149">
        <v>2875</v>
      </c>
      <c r="D263" s="150">
        <v>0.55573593073593064</v>
      </c>
      <c r="E263" s="149">
        <v>3767</v>
      </c>
      <c r="F263" s="150">
        <f t="shared" si="22"/>
        <v>0.31026086956521737</v>
      </c>
      <c r="G263" s="149">
        <v>3186</v>
      </c>
      <c r="H263" s="150">
        <f t="shared" si="22"/>
        <v>-0.15423413857180779</v>
      </c>
      <c r="I263" s="149">
        <v>2152</v>
      </c>
      <c r="J263" s="150">
        <f t="shared" si="22"/>
        <v>-0.32454488386691771</v>
      </c>
      <c r="K263" s="149">
        <v>969</v>
      </c>
      <c r="L263" s="150">
        <v>-0.37403100775193798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250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>C$7</f>
        <v>2022</v>
      </c>
      <c r="D271" s="140"/>
      <c r="E271" s="153">
        <f>E$7</f>
        <v>2023</v>
      </c>
      <c r="F271" s="140"/>
      <c r="G271" s="153">
        <f>G$7</f>
        <v>2024</v>
      </c>
      <c r="H271" s="140"/>
      <c r="I271" s="153">
        <f>I$7</f>
        <v>2025</v>
      </c>
      <c r="J271" s="140"/>
      <c r="K271" s="153">
        <f>K$7</f>
        <v>2026</v>
      </c>
      <c r="L271" s="140"/>
    </row>
    <row r="272" spans="2:13" ht="16.5" thickTop="1" thickBot="1" x14ac:dyDescent="0.3">
      <c r="B272" s="109"/>
      <c r="C272" s="142" t="s">
        <v>74</v>
      </c>
      <c r="D272" s="143" t="str">
        <f>CONCATENATE("var ",RIGHT(C271,2),"/",RIGHT(C271-1,2))</f>
        <v>var 22/21</v>
      </c>
      <c r="E272" s="144" t="s">
        <v>74</v>
      </c>
      <c r="F272" s="143" t="str">
        <f>CONCATENATE("var ",RIGHT(E271,2),"/",RIGHT(E271-1,2))</f>
        <v>var 23/22</v>
      </c>
      <c r="G272" s="144" t="s">
        <v>74</v>
      </c>
      <c r="H272" s="143" t="str">
        <f>CONCATENATE("var ",RIGHT(G271,2),"/",RIGHT(G271-1,2))</f>
        <v>var 24/23</v>
      </c>
      <c r="I272" s="144" t="s">
        <v>74</v>
      </c>
      <c r="J272" s="143" t="str">
        <f>CONCATENATE("var ",RIGHT(I271,2),"/",RIGHT(I271-1,2))</f>
        <v>var 25/24</v>
      </c>
      <c r="K272" s="144" t="s">
        <v>74</v>
      </c>
      <c r="L272" s="143" t="str">
        <f>CONCATENATE("var ",RIGHT(K271,2),"/",RIGHT(K271-1,2))</f>
        <v>var 26/25</v>
      </c>
    </row>
    <row r="273" spans="2:12" x14ac:dyDescent="0.25">
      <c r="B273" s="145" t="s">
        <v>76</v>
      </c>
      <c r="C273" s="146">
        <v>164</v>
      </c>
      <c r="D273" s="147" t="s">
        <v>233</v>
      </c>
      <c r="E273" s="146">
        <v>310</v>
      </c>
      <c r="F273" s="147">
        <f t="shared" ref="F273:J285" si="24">IFERROR(E273/C273-1,"-")</f>
        <v>0.89024390243902429</v>
      </c>
      <c r="G273" s="146">
        <v>502</v>
      </c>
      <c r="H273" s="147">
        <f t="shared" si="24"/>
        <v>0.61935483870967745</v>
      </c>
      <c r="I273" s="146">
        <v>598</v>
      </c>
      <c r="J273" s="147">
        <f t="shared" si="24"/>
        <v>0.19123505976095623</v>
      </c>
      <c r="K273" s="146">
        <v>553</v>
      </c>
      <c r="L273" s="147">
        <f t="shared" ref="L273:L280" si="25">IFERROR(K273/I273-1,"-")</f>
        <v>-7.5250836120401288E-2</v>
      </c>
    </row>
    <row r="274" spans="2:12" x14ac:dyDescent="0.25">
      <c r="B274" s="145" t="s">
        <v>78</v>
      </c>
      <c r="C274" s="146">
        <v>149</v>
      </c>
      <c r="D274" s="147" t="s">
        <v>233</v>
      </c>
      <c r="E274" s="146">
        <v>218</v>
      </c>
      <c r="F274" s="147">
        <f t="shared" si="24"/>
        <v>0.46308724832214776</v>
      </c>
      <c r="G274" s="146">
        <v>380</v>
      </c>
      <c r="H274" s="147">
        <f t="shared" si="24"/>
        <v>0.74311926605504586</v>
      </c>
      <c r="I274" s="146">
        <v>502</v>
      </c>
      <c r="J274" s="147">
        <f t="shared" si="24"/>
        <v>0.32105263157894748</v>
      </c>
      <c r="K274" s="146">
        <v>465</v>
      </c>
      <c r="L274" s="147">
        <f t="shared" si="25"/>
        <v>-7.3705179282868571E-2</v>
      </c>
    </row>
    <row r="275" spans="2:12" x14ac:dyDescent="0.25">
      <c r="B275" s="145" t="s">
        <v>80</v>
      </c>
      <c r="C275" s="146">
        <v>4</v>
      </c>
      <c r="D275" s="147" t="s">
        <v>233</v>
      </c>
      <c r="E275" s="146">
        <v>204</v>
      </c>
      <c r="F275" s="147">
        <f t="shared" si="24"/>
        <v>50</v>
      </c>
      <c r="G275" s="146">
        <v>460</v>
      </c>
      <c r="H275" s="147">
        <f t="shared" si="24"/>
        <v>1.2549019607843137</v>
      </c>
      <c r="I275" s="146">
        <v>480</v>
      </c>
      <c r="J275" s="147">
        <f t="shared" si="24"/>
        <v>4.3478260869565188E-2</v>
      </c>
      <c r="K275" s="146">
        <v>513</v>
      </c>
      <c r="L275" s="147">
        <f t="shared" si="25"/>
        <v>6.8750000000000089E-2</v>
      </c>
    </row>
    <row r="276" spans="2:12" x14ac:dyDescent="0.25">
      <c r="B276" s="145" t="s">
        <v>82</v>
      </c>
      <c r="C276" s="146">
        <v>1</v>
      </c>
      <c r="D276" s="147" t="s">
        <v>233</v>
      </c>
      <c r="E276" s="146">
        <v>186</v>
      </c>
      <c r="F276" s="147">
        <f t="shared" si="24"/>
        <v>185</v>
      </c>
      <c r="G276" s="146">
        <v>276</v>
      </c>
      <c r="H276" s="147">
        <f t="shared" si="24"/>
        <v>0.4838709677419355</v>
      </c>
      <c r="I276" s="146">
        <v>192</v>
      </c>
      <c r="J276" s="147">
        <f t="shared" si="24"/>
        <v>-0.30434782608695654</v>
      </c>
      <c r="K276" s="146">
        <v>183</v>
      </c>
      <c r="L276" s="147">
        <f t="shared" si="25"/>
        <v>-4.6875E-2</v>
      </c>
    </row>
    <row r="277" spans="2:12" x14ac:dyDescent="0.25">
      <c r="B277" s="145" t="s">
        <v>84</v>
      </c>
      <c r="C277" s="146">
        <v>13</v>
      </c>
      <c r="D277" s="147" t="s">
        <v>233</v>
      </c>
      <c r="E277" s="146">
        <v>16</v>
      </c>
      <c r="F277" s="147">
        <f t="shared" si="24"/>
        <v>0.23076923076923084</v>
      </c>
      <c r="G277" s="146">
        <v>22</v>
      </c>
      <c r="H277" s="147">
        <f t="shared" si="24"/>
        <v>0.375</v>
      </c>
      <c r="I277" s="146">
        <v>4</v>
      </c>
      <c r="J277" s="147">
        <f t="shared" si="24"/>
        <v>-0.81818181818181812</v>
      </c>
      <c r="K277" s="146">
        <v>6</v>
      </c>
      <c r="L277" s="147">
        <f t="shared" si="25"/>
        <v>0.5</v>
      </c>
    </row>
    <row r="278" spans="2:12" x14ac:dyDescent="0.25">
      <c r="B278" s="145" t="s">
        <v>86</v>
      </c>
      <c r="C278" s="146">
        <v>87</v>
      </c>
      <c r="D278" s="147" t="s">
        <v>233</v>
      </c>
      <c r="E278" s="146">
        <v>2</v>
      </c>
      <c r="F278" s="147">
        <f t="shared" si="24"/>
        <v>-0.97701149425287359</v>
      </c>
      <c r="G278" s="146">
        <v>1</v>
      </c>
      <c r="H278" s="147">
        <f t="shared" si="24"/>
        <v>-0.5</v>
      </c>
      <c r="I278" s="146">
        <v>49</v>
      </c>
      <c r="J278" s="147">
        <f t="shared" si="24"/>
        <v>48</v>
      </c>
      <c r="K278" s="146">
        <v>24</v>
      </c>
      <c r="L278" s="147">
        <f t="shared" si="25"/>
        <v>-0.51020408163265307</v>
      </c>
    </row>
    <row r="279" spans="2:12" x14ac:dyDescent="0.25">
      <c r="B279" s="145" t="s">
        <v>88</v>
      </c>
      <c r="C279" s="146">
        <v>10</v>
      </c>
      <c r="D279" s="147" t="s">
        <v>233</v>
      </c>
      <c r="E279" s="146">
        <v>8</v>
      </c>
      <c r="F279" s="147">
        <f t="shared" si="24"/>
        <v>-0.19999999999999996</v>
      </c>
      <c r="G279" s="146">
        <v>0</v>
      </c>
      <c r="H279" s="147">
        <f t="shared" si="24"/>
        <v>-1</v>
      </c>
      <c r="I279" s="146">
        <v>44</v>
      </c>
      <c r="J279" s="147" t="str">
        <f t="shared" si="24"/>
        <v>-</v>
      </c>
      <c r="K279" s="146">
        <v>16</v>
      </c>
      <c r="L279" s="147">
        <f t="shared" si="25"/>
        <v>-0.63636363636363635</v>
      </c>
    </row>
    <row r="280" spans="2:12" x14ac:dyDescent="0.25">
      <c r="B280" s="145" t="s">
        <v>90</v>
      </c>
      <c r="C280" s="146">
        <v>7</v>
      </c>
      <c r="D280" s="147" t="s">
        <v>233</v>
      </c>
      <c r="E280" s="146">
        <v>9</v>
      </c>
      <c r="F280" s="147">
        <f t="shared" si="24"/>
        <v>0.28571428571428581</v>
      </c>
      <c r="G280" s="146">
        <v>0</v>
      </c>
      <c r="H280" s="147">
        <f t="shared" si="24"/>
        <v>-1</v>
      </c>
      <c r="I280" s="146">
        <v>38</v>
      </c>
      <c r="J280" s="147" t="str">
        <f t="shared" si="24"/>
        <v>-</v>
      </c>
      <c r="K280" s="146">
        <v>10</v>
      </c>
      <c r="L280" s="147">
        <f t="shared" si="25"/>
        <v>-0.73684210526315796</v>
      </c>
    </row>
    <row r="281" spans="2:12" x14ac:dyDescent="0.25">
      <c r="B281" s="145" t="s">
        <v>92</v>
      </c>
      <c r="C281" s="146">
        <v>9</v>
      </c>
      <c r="D281" s="147">
        <v>0.28571428571428581</v>
      </c>
      <c r="E281" s="146">
        <v>3</v>
      </c>
      <c r="F281" s="147">
        <f t="shared" si="24"/>
        <v>-0.66666666666666674</v>
      </c>
      <c r="G281" s="146">
        <v>47</v>
      </c>
      <c r="H281" s="147">
        <f t="shared" si="24"/>
        <v>14.666666666666666</v>
      </c>
      <c r="I281" s="146">
        <v>52</v>
      </c>
      <c r="J281" s="147">
        <f t="shared" si="24"/>
        <v>0.1063829787234043</v>
      </c>
      <c r="K281" s="146"/>
      <c r="L281" s="147"/>
    </row>
    <row r="282" spans="2:12" x14ac:dyDescent="0.25">
      <c r="B282" s="145" t="s">
        <v>94</v>
      </c>
      <c r="C282" s="146">
        <v>42</v>
      </c>
      <c r="D282" s="147">
        <v>-0.19230769230769229</v>
      </c>
      <c r="E282" s="146">
        <v>95</v>
      </c>
      <c r="F282" s="147">
        <f t="shared" si="24"/>
        <v>1.2619047619047619</v>
      </c>
      <c r="G282" s="146">
        <v>140</v>
      </c>
      <c r="H282" s="147">
        <f t="shared" si="24"/>
        <v>0.47368421052631571</v>
      </c>
      <c r="I282" s="146">
        <v>207</v>
      </c>
      <c r="J282" s="147">
        <f t="shared" si="24"/>
        <v>0.47857142857142865</v>
      </c>
      <c r="K282" s="146"/>
      <c r="L282" s="147"/>
    </row>
    <row r="283" spans="2:12" x14ac:dyDescent="0.25">
      <c r="B283" s="145" t="s">
        <v>96</v>
      </c>
      <c r="C283" s="146">
        <v>218</v>
      </c>
      <c r="D283" s="147">
        <v>0.50344827586206886</v>
      </c>
      <c r="E283" s="146">
        <v>10</v>
      </c>
      <c r="F283" s="147">
        <f t="shared" si="24"/>
        <v>-0.95412844036697253</v>
      </c>
      <c r="G283" s="146">
        <v>531</v>
      </c>
      <c r="H283" s="147">
        <f t="shared" si="24"/>
        <v>52.1</v>
      </c>
      <c r="I283" s="146">
        <v>514</v>
      </c>
      <c r="J283" s="147">
        <f t="shared" si="24"/>
        <v>-3.2015065913370999E-2</v>
      </c>
      <c r="K283" s="146"/>
      <c r="L283" s="147"/>
    </row>
    <row r="284" spans="2:12" x14ac:dyDescent="0.25">
      <c r="B284" s="145" t="s">
        <v>98</v>
      </c>
      <c r="C284" s="146">
        <v>263</v>
      </c>
      <c r="D284" s="147">
        <v>0.65408805031446549</v>
      </c>
      <c r="E284" s="146">
        <v>48</v>
      </c>
      <c r="F284" s="147">
        <f t="shared" si="24"/>
        <v>-0.81749049429657794</v>
      </c>
      <c r="G284" s="146">
        <v>776</v>
      </c>
      <c r="H284" s="147">
        <f t="shared" si="24"/>
        <v>15.166666666666668</v>
      </c>
      <c r="I284" s="146">
        <v>526</v>
      </c>
      <c r="J284" s="147">
        <f t="shared" si="24"/>
        <v>-0.32216494845360821</v>
      </c>
      <c r="K284" s="146"/>
      <c r="L284" s="147"/>
    </row>
    <row r="285" spans="2:12" ht="15.75" x14ac:dyDescent="0.25">
      <c r="B285" s="148" t="s">
        <v>32</v>
      </c>
      <c r="C285" s="149">
        <v>967</v>
      </c>
      <c r="D285" s="150">
        <v>1.6639118457300275</v>
      </c>
      <c r="E285" s="149">
        <v>1109</v>
      </c>
      <c r="F285" s="150">
        <f t="shared" si="24"/>
        <v>0.14684591520165458</v>
      </c>
      <c r="G285" s="149">
        <v>3135</v>
      </c>
      <c r="H285" s="150">
        <f t="shared" si="24"/>
        <v>1.8268710550045086</v>
      </c>
      <c r="I285" s="149">
        <v>3206</v>
      </c>
      <c r="J285" s="150">
        <f t="shared" si="24"/>
        <v>2.2647527910685916E-2</v>
      </c>
      <c r="K285" s="149">
        <v>1770</v>
      </c>
      <c r="L285" s="150">
        <v>-7.1840587309910831E-2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2D15-65BC-4C01-A161-E52DD3E8AE1E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12" t="s">
        <v>239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" t="s">
        <v>71</v>
      </c>
    </row>
    <row r="5" spans="1:18" ht="10.5" customHeight="1" thickBot="1" x14ac:dyDescent="0.3">
      <c r="B5" s="133"/>
      <c r="C5" s="133"/>
      <c r="D5" s="133"/>
      <c r="E5" s="133"/>
      <c r="F5" s="133"/>
      <c r="G5" s="133"/>
      <c r="H5" s="133"/>
      <c r="I5" s="133"/>
      <c r="J5" s="134"/>
      <c r="K5" s="133"/>
      <c r="L5" s="133"/>
      <c r="M5" s="133"/>
      <c r="N5" s="133"/>
      <c r="O5" s="133"/>
      <c r="P5" s="4"/>
      <c r="Q5" s="4"/>
      <c r="R5" s="1" t="s">
        <v>72</v>
      </c>
    </row>
    <row r="6" spans="1:18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</row>
    <row r="7" spans="1:18" ht="22.5" thickTop="1" thickBot="1" x14ac:dyDescent="0.3">
      <c r="B7" s="138"/>
      <c r="C7" s="157">
        <v>2019</v>
      </c>
      <c r="D7" s="153">
        <v>2020</v>
      </c>
      <c r="E7" s="140"/>
      <c r="F7" s="153">
        <v>2021</v>
      </c>
      <c r="G7" s="140"/>
      <c r="H7" s="153">
        <v>2022</v>
      </c>
      <c r="I7" s="140"/>
      <c r="J7" s="153">
        <v>2023</v>
      </c>
      <c r="K7" s="140"/>
      <c r="L7" s="139">
        <v>2024</v>
      </c>
      <c r="M7" s="140"/>
      <c r="N7" s="139">
        <v>2025</v>
      </c>
      <c r="O7" s="141"/>
      <c r="P7" s="139">
        <v>2026</v>
      </c>
      <c r="Q7" s="141"/>
    </row>
    <row r="8" spans="1:18" ht="16.5" thickTop="1" thickBot="1" x14ac:dyDescent="0.3">
      <c r="B8" s="109"/>
      <c r="C8" s="142" t="s">
        <v>74</v>
      </c>
      <c r="D8" s="142" t="s">
        <v>74</v>
      </c>
      <c r="E8" s="143" t="s">
        <v>138</v>
      </c>
      <c r="F8" s="142" t="s">
        <v>74</v>
      </c>
      <c r="G8" s="143" t="s">
        <v>139</v>
      </c>
      <c r="H8" s="142" t="s">
        <v>74</v>
      </c>
      <c r="I8" s="143" t="s">
        <v>140</v>
      </c>
      <c r="J8" s="142" t="s">
        <v>74</v>
      </c>
      <c r="K8" s="143" t="s">
        <v>251</v>
      </c>
      <c r="L8" s="144" t="s">
        <v>74</v>
      </c>
      <c r="M8" s="143" t="s">
        <v>252</v>
      </c>
      <c r="N8" s="144" t="s">
        <v>74</v>
      </c>
      <c r="O8" s="143" t="s">
        <v>253</v>
      </c>
      <c r="P8" s="144" t="s">
        <v>74</v>
      </c>
      <c r="Q8" s="143" t="s">
        <v>141</v>
      </c>
    </row>
    <row r="9" spans="1:18" x14ac:dyDescent="0.25">
      <c r="A9" s="1" t="s">
        <v>75</v>
      </c>
      <c r="B9" s="145" t="s">
        <v>76</v>
      </c>
      <c r="C9" s="146">
        <v>9792</v>
      </c>
      <c r="D9" s="146">
        <v>9813</v>
      </c>
      <c r="E9" s="147">
        <f t="shared" ref="E9:E21" si="0">D9/C9-1</f>
        <v>2.1446078431373028E-3</v>
      </c>
      <c r="F9" s="146">
        <v>1197</v>
      </c>
      <c r="G9" s="147">
        <f>F9/D9-1</f>
        <v>-0.87801895444818101</v>
      </c>
      <c r="H9" s="146">
        <v>9896</v>
      </c>
      <c r="I9" s="147">
        <f>IFERROR(H9/F9-1,"-")</f>
        <v>7.2673350041771094</v>
      </c>
      <c r="J9" s="146">
        <v>17947</v>
      </c>
      <c r="K9" s="147">
        <f>IFERROR(J9/H9-1,"-")</f>
        <v>0.81356103476151986</v>
      </c>
      <c r="L9" s="146">
        <v>15841</v>
      </c>
      <c r="M9" s="147">
        <f t="shared" ref="M9:M21" si="1">IFERROR(L9/J9-1,"-")</f>
        <v>-0.11734551735666132</v>
      </c>
      <c r="N9" s="146">
        <v>14788</v>
      </c>
      <c r="O9" s="147">
        <f>IFERROR(N9/L9-1,"-")</f>
        <v>-6.6473076194684677E-2</v>
      </c>
      <c r="P9" s="146">
        <v>15932</v>
      </c>
      <c r="Q9" s="147">
        <f t="shared" ref="Q9:Q20" si="2">IFERROR(P9/N9-1,"-")</f>
        <v>7.7360021639166998E-2</v>
      </c>
    </row>
    <row r="10" spans="1:18" x14ac:dyDescent="0.25">
      <c r="A10" s="1" t="s">
        <v>77</v>
      </c>
      <c r="B10" s="145" t="s">
        <v>78</v>
      </c>
      <c r="C10" s="146">
        <v>10626</v>
      </c>
      <c r="D10" s="146">
        <v>11683</v>
      </c>
      <c r="E10" s="147">
        <f t="shared" si="0"/>
        <v>9.9472990777338621E-2</v>
      </c>
      <c r="F10" s="146">
        <v>1554</v>
      </c>
      <c r="G10" s="147">
        <f t="shared" ref="G10:G20" si="3">F10/D10-1</f>
        <v>-0.8669862192929898</v>
      </c>
      <c r="H10" s="146">
        <v>10397</v>
      </c>
      <c r="I10" s="147">
        <f t="shared" ref="G10:I21" si="4">IFERROR(H10/F10-1,"-")</f>
        <v>5.6904761904761907</v>
      </c>
      <c r="J10" s="146">
        <v>18389</v>
      </c>
      <c r="K10" s="147">
        <f t="shared" ref="K10:K21" si="5">IFERROR(J10/H10-1,"-")</f>
        <v>0.76868327402135228</v>
      </c>
      <c r="L10" s="146">
        <v>24407</v>
      </c>
      <c r="M10" s="147">
        <f t="shared" si="1"/>
        <v>0.32726086247213004</v>
      </c>
      <c r="N10" s="146">
        <v>15773</v>
      </c>
      <c r="O10" s="147">
        <f t="shared" ref="O10:O21" si="6">IFERROR(N10/L10-1,"-")</f>
        <v>-0.35375097308149306</v>
      </c>
      <c r="P10" s="146">
        <v>16379</v>
      </c>
      <c r="Q10" s="147">
        <f t="shared" si="2"/>
        <v>3.8420084955303357E-2</v>
      </c>
    </row>
    <row r="11" spans="1:18" x14ac:dyDescent="0.25">
      <c r="A11" s="1" t="s">
        <v>79</v>
      </c>
      <c r="B11" s="145" t="s">
        <v>80</v>
      </c>
      <c r="C11" s="146">
        <v>10617</v>
      </c>
      <c r="D11" s="146">
        <v>2577</v>
      </c>
      <c r="E11" s="147">
        <f t="shared" si="0"/>
        <v>-0.7572760666855044</v>
      </c>
      <c r="F11" s="146">
        <v>2990</v>
      </c>
      <c r="G11" s="147">
        <f t="shared" si="3"/>
        <v>0.16026387272021725</v>
      </c>
      <c r="H11" s="146">
        <v>10842</v>
      </c>
      <c r="I11" s="147">
        <f t="shared" si="4"/>
        <v>2.6260869565217391</v>
      </c>
      <c r="J11" s="146">
        <v>16137</v>
      </c>
      <c r="K11" s="147">
        <f t="shared" si="5"/>
        <v>0.48837852794687331</v>
      </c>
      <c r="L11" s="146">
        <v>20474</v>
      </c>
      <c r="M11" s="147">
        <f t="shared" si="1"/>
        <v>0.2687612319514161</v>
      </c>
      <c r="N11" s="146">
        <v>15653</v>
      </c>
      <c r="O11" s="147">
        <f t="shared" si="6"/>
        <v>-0.23546937579368954</v>
      </c>
      <c r="P11" s="146">
        <v>17122</v>
      </c>
      <c r="Q11" s="147">
        <f t="shared" si="2"/>
        <v>9.3847824698140903E-2</v>
      </c>
    </row>
    <row r="12" spans="1:18" x14ac:dyDescent="0.25">
      <c r="A12" s="1" t="s">
        <v>81</v>
      </c>
      <c r="B12" s="145" t="s">
        <v>82</v>
      </c>
      <c r="C12" s="146">
        <v>11067</v>
      </c>
      <c r="D12" s="146">
        <v>0</v>
      </c>
      <c r="E12" s="147">
        <f t="shared" si="0"/>
        <v>-1</v>
      </c>
      <c r="F12" s="146">
        <v>3629</v>
      </c>
      <c r="G12" s="147" t="str">
        <f t="shared" si="4"/>
        <v>-</v>
      </c>
      <c r="H12" s="146">
        <v>13123</v>
      </c>
      <c r="I12" s="147">
        <f t="shared" si="4"/>
        <v>2.6161476990906585</v>
      </c>
      <c r="J12" s="146">
        <v>11699</v>
      </c>
      <c r="K12" s="147">
        <f t="shared" si="5"/>
        <v>-0.10851177322258632</v>
      </c>
      <c r="L12" s="146">
        <v>17811</v>
      </c>
      <c r="M12" s="147">
        <f t="shared" si="1"/>
        <v>0.52243781519788013</v>
      </c>
      <c r="N12" s="146">
        <v>15445</v>
      </c>
      <c r="O12" s="147">
        <f t="shared" si="6"/>
        <v>-0.13283925663915552</v>
      </c>
      <c r="P12" s="146">
        <v>15554</v>
      </c>
      <c r="Q12" s="147">
        <f t="shared" si="2"/>
        <v>7.0573000971188016E-3</v>
      </c>
    </row>
    <row r="13" spans="1:18" x14ac:dyDescent="0.25">
      <c r="A13" s="1" t="s">
        <v>83</v>
      </c>
      <c r="B13" s="145" t="s">
        <v>84</v>
      </c>
      <c r="C13" s="146">
        <v>10686</v>
      </c>
      <c r="D13" s="146">
        <v>0</v>
      </c>
      <c r="E13" s="147">
        <f t="shared" si="0"/>
        <v>-1</v>
      </c>
      <c r="F13" s="146">
        <v>4327</v>
      </c>
      <c r="G13" s="147" t="str">
        <f t="shared" si="4"/>
        <v>-</v>
      </c>
      <c r="H13" s="146">
        <v>12688</v>
      </c>
      <c r="I13" s="147">
        <f t="shared" si="4"/>
        <v>1.9322856482551423</v>
      </c>
      <c r="J13" s="146">
        <v>7550</v>
      </c>
      <c r="K13" s="147">
        <f t="shared" si="5"/>
        <v>-0.40494955863808324</v>
      </c>
      <c r="L13" s="146">
        <v>22267</v>
      </c>
      <c r="M13" s="147">
        <f t="shared" si="1"/>
        <v>1.9492715231788078</v>
      </c>
      <c r="N13" s="146">
        <v>16341</v>
      </c>
      <c r="O13" s="147">
        <f t="shared" si="6"/>
        <v>-0.26613374051286653</v>
      </c>
      <c r="P13" s="146">
        <v>14916</v>
      </c>
      <c r="Q13" s="147">
        <f t="shared" si="2"/>
        <v>-8.7203965485588397E-2</v>
      </c>
    </row>
    <row r="14" spans="1:18" x14ac:dyDescent="0.25">
      <c r="A14" s="1" t="s">
        <v>85</v>
      </c>
      <c r="B14" s="145" t="s">
        <v>86</v>
      </c>
      <c r="C14" s="146">
        <v>11404</v>
      </c>
      <c r="D14" s="146">
        <v>0</v>
      </c>
      <c r="E14" s="147">
        <f t="shared" si="0"/>
        <v>-1</v>
      </c>
      <c r="F14" s="146">
        <v>3302</v>
      </c>
      <c r="G14" s="147" t="str">
        <f t="shared" si="4"/>
        <v>-</v>
      </c>
      <c r="H14" s="146">
        <v>10420</v>
      </c>
      <c r="I14" s="147">
        <f t="shared" si="4"/>
        <v>2.1556632344033919</v>
      </c>
      <c r="J14" s="146">
        <v>14934</v>
      </c>
      <c r="K14" s="147">
        <f t="shared" si="5"/>
        <v>0.43320537428023043</v>
      </c>
      <c r="L14" s="146">
        <v>16055</v>
      </c>
      <c r="M14" s="147">
        <f t="shared" si="1"/>
        <v>7.5063613231552084E-2</v>
      </c>
      <c r="N14" s="146">
        <v>16193</v>
      </c>
      <c r="O14" s="147">
        <f t="shared" si="6"/>
        <v>8.595453129865982E-3</v>
      </c>
      <c r="P14" s="146">
        <v>14066</v>
      </c>
      <c r="Q14" s="147">
        <f t="shared" si="2"/>
        <v>-0.13135305378867412</v>
      </c>
    </row>
    <row r="15" spans="1:18" x14ac:dyDescent="0.25">
      <c r="A15" s="1" t="s">
        <v>87</v>
      </c>
      <c r="B15" s="145" t="s">
        <v>88</v>
      </c>
      <c r="C15" s="146">
        <v>13016</v>
      </c>
      <c r="D15" s="146">
        <v>0</v>
      </c>
      <c r="E15" s="147">
        <f t="shared" si="0"/>
        <v>-1</v>
      </c>
      <c r="F15" s="146">
        <v>2379</v>
      </c>
      <c r="G15" s="147" t="str">
        <f t="shared" si="4"/>
        <v>-</v>
      </c>
      <c r="H15" s="146">
        <v>24503</v>
      </c>
      <c r="I15" s="147">
        <f t="shared" si="4"/>
        <v>9.299705758722153</v>
      </c>
      <c r="J15" s="146">
        <v>17055</v>
      </c>
      <c r="K15" s="147">
        <f t="shared" si="5"/>
        <v>-0.3039627800677468</v>
      </c>
      <c r="L15" s="146">
        <v>16852</v>
      </c>
      <c r="M15" s="147">
        <f t="shared" si="1"/>
        <v>-1.190266783934335E-2</v>
      </c>
      <c r="N15" s="146">
        <v>17502</v>
      </c>
      <c r="O15" s="147">
        <f t="shared" si="6"/>
        <v>3.8571089484927601E-2</v>
      </c>
      <c r="P15" s="146">
        <v>17086</v>
      </c>
      <c r="Q15" s="147">
        <f t="shared" si="2"/>
        <v>-2.3768712147183124E-2</v>
      </c>
    </row>
    <row r="16" spans="1:18" x14ac:dyDescent="0.25">
      <c r="A16" s="1" t="s">
        <v>89</v>
      </c>
      <c r="B16" s="145" t="s">
        <v>90</v>
      </c>
      <c r="C16" s="146">
        <v>14488</v>
      </c>
      <c r="D16" s="146">
        <v>6635</v>
      </c>
      <c r="E16" s="147">
        <f t="shared" si="0"/>
        <v>-0.54203478741027056</v>
      </c>
      <c r="F16" s="146">
        <v>6446</v>
      </c>
      <c r="G16" s="147">
        <f t="shared" si="3"/>
        <v>-2.8485305199698607E-2</v>
      </c>
      <c r="H16" s="146">
        <v>14928</v>
      </c>
      <c r="I16" s="147">
        <f t="shared" si="4"/>
        <v>1.3158547936704932</v>
      </c>
      <c r="J16" s="146">
        <v>11309</v>
      </c>
      <c r="K16" s="147">
        <f t="shared" si="5"/>
        <v>-0.242430332261522</v>
      </c>
      <c r="L16" s="146">
        <v>25050</v>
      </c>
      <c r="M16" s="147">
        <f t="shared" si="1"/>
        <v>1.2150499602086833</v>
      </c>
      <c r="N16" s="146">
        <v>16404</v>
      </c>
      <c r="O16" s="147">
        <f t="shared" si="6"/>
        <v>-0.34514970059880234</v>
      </c>
      <c r="P16" s="146">
        <v>18786</v>
      </c>
      <c r="Q16" s="147">
        <f t="shared" si="2"/>
        <v>0.14520848573518652</v>
      </c>
    </row>
    <row r="17" spans="1:17" x14ac:dyDescent="0.25">
      <c r="A17" s="1" t="s">
        <v>91</v>
      </c>
      <c r="B17" s="145" t="s">
        <v>92</v>
      </c>
      <c r="C17" s="146">
        <v>11945</v>
      </c>
      <c r="D17" s="146">
        <v>6236</v>
      </c>
      <c r="E17" s="147">
        <f t="shared" si="0"/>
        <v>-0.47794056090414394</v>
      </c>
      <c r="F17" s="146">
        <v>8360</v>
      </c>
      <c r="G17" s="147">
        <f t="shared" si="3"/>
        <v>0.34060295060936507</v>
      </c>
      <c r="H17" s="146">
        <v>10763</v>
      </c>
      <c r="I17" s="147">
        <f t="shared" si="4"/>
        <v>0.28744019138755972</v>
      </c>
      <c r="J17" s="146">
        <v>16386</v>
      </c>
      <c r="K17" s="147">
        <f t="shared" si="5"/>
        <v>0.52243798197528579</v>
      </c>
      <c r="L17" s="146">
        <v>17100</v>
      </c>
      <c r="M17" s="147">
        <f t="shared" si="1"/>
        <v>4.3573782497253744E-2</v>
      </c>
      <c r="N17" s="146">
        <v>13666</v>
      </c>
      <c r="O17" s="147">
        <f t="shared" si="6"/>
        <v>-0.20081871345029245</v>
      </c>
      <c r="P17" s="146">
        <v>0</v>
      </c>
      <c r="Q17" s="147">
        <f t="shared" si="2"/>
        <v>-1</v>
      </c>
    </row>
    <row r="18" spans="1:17" x14ac:dyDescent="0.25">
      <c r="A18" s="1" t="s">
        <v>93</v>
      </c>
      <c r="B18" s="145" t="s">
        <v>94</v>
      </c>
      <c r="C18" s="146">
        <v>13119</v>
      </c>
      <c r="D18" s="146">
        <v>4583</v>
      </c>
      <c r="E18" s="147">
        <f t="shared" si="0"/>
        <v>-0.65065934903574973</v>
      </c>
      <c r="F18" s="146">
        <v>13659</v>
      </c>
      <c r="G18" s="147">
        <f t="shared" si="3"/>
        <v>1.9803622081605936</v>
      </c>
      <c r="H18" s="146">
        <v>14777</v>
      </c>
      <c r="I18" s="147">
        <f t="shared" si="4"/>
        <v>8.1850794348048872E-2</v>
      </c>
      <c r="J18" s="146">
        <v>17351</v>
      </c>
      <c r="K18" s="147">
        <f t="shared" si="5"/>
        <v>0.17418961900250385</v>
      </c>
      <c r="L18" s="146">
        <v>24595</v>
      </c>
      <c r="M18" s="147">
        <f t="shared" si="1"/>
        <v>0.41749755057345395</v>
      </c>
      <c r="N18" s="146">
        <v>16756</v>
      </c>
      <c r="O18" s="147">
        <f t="shared" si="6"/>
        <v>-0.31872331774750962</v>
      </c>
      <c r="P18" s="146">
        <v>0</v>
      </c>
      <c r="Q18" s="147">
        <f t="shared" si="2"/>
        <v>-1</v>
      </c>
    </row>
    <row r="19" spans="1:17" x14ac:dyDescent="0.25">
      <c r="A19" s="1" t="s">
        <v>95</v>
      </c>
      <c r="B19" s="145" t="s">
        <v>96</v>
      </c>
      <c r="C19" s="146">
        <v>9620</v>
      </c>
      <c r="D19" s="146">
        <v>2952</v>
      </c>
      <c r="E19" s="147">
        <f t="shared" si="0"/>
        <v>-0.69313929313929312</v>
      </c>
      <c r="F19" s="146">
        <v>12968</v>
      </c>
      <c r="G19" s="147">
        <f t="shared" si="3"/>
        <v>3.3929539295392956</v>
      </c>
      <c r="H19" s="146">
        <v>14622</v>
      </c>
      <c r="I19" s="147">
        <f t="shared" si="4"/>
        <v>0.12754472547809992</v>
      </c>
      <c r="J19" s="146">
        <v>12399</v>
      </c>
      <c r="K19" s="147">
        <f t="shared" si="5"/>
        <v>-0.15203118588428399</v>
      </c>
      <c r="L19" s="146">
        <v>15829</v>
      </c>
      <c r="M19" s="147">
        <f t="shared" si="1"/>
        <v>0.27663521251713852</v>
      </c>
      <c r="N19" s="146">
        <v>15073</v>
      </c>
      <c r="O19" s="147">
        <f t="shared" si="6"/>
        <v>-4.7760439699286117E-2</v>
      </c>
      <c r="P19" s="146">
        <v>0</v>
      </c>
      <c r="Q19" s="147">
        <f t="shared" si="2"/>
        <v>-1</v>
      </c>
    </row>
    <row r="20" spans="1:17" x14ac:dyDescent="0.25">
      <c r="A20" s="1" t="s">
        <v>97</v>
      </c>
      <c r="B20" s="145" t="s">
        <v>98</v>
      </c>
      <c r="C20" s="146">
        <v>10746</v>
      </c>
      <c r="D20" s="146">
        <v>8154</v>
      </c>
      <c r="E20" s="147">
        <f t="shared" si="0"/>
        <v>-0.24120603015075381</v>
      </c>
      <c r="F20" s="146">
        <v>9493</v>
      </c>
      <c r="G20" s="147">
        <f t="shared" si="3"/>
        <v>0.16421388275692905</v>
      </c>
      <c r="H20" s="146">
        <v>14121</v>
      </c>
      <c r="I20" s="147">
        <f t="shared" si="4"/>
        <v>0.48751711787633001</v>
      </c>
      <c r="J20" s="146">
        <v>12492</v>
      </c>
      <c r="K20" s="147">
        <f t="shared" si="5"/>
        <v>-0.11536010197578073</v>
      </c>
      <c r="L20" s="146">
        <v>15575</v>
      </c>
      <c r="M20" s="147">
        <f t="shared" si="1"/>
        <v>0.24679795068844057</v>
      </c>
      <c r="N20" s="146">
        <v>15082</v>
      </c>
      <c r="O20" s="147">
        <f t="shared" si="6"/>
        <v>-3.1653290529695011E-2</v>
      </c>
      <c r="P20" s="146">
        <v>0</v>
      </c>
      <c r="Q20" s="147">
        <f t="shared" si="2"/>
        <v>-1</v>
      </c>
    </row>
    <row r="21" spans="1:17" ht="15.75" x14ac:dyDescent="0.25">
      <c r="A21" s="1" t="s">
        <v>0</v>
      </c>
      <c r="B21" s="148" t="s">
        <v>32</v>
      </c>
      <c r="C21" s="149">
        <v>137126</v>
      </c>
      <c r="D21" s="149">
        <v>55313</v>
      </c>
      <c r="E21" s="150">
        <f t="shared" si="0"/>
        <v>-0.59662646033574962</v>
      </c>
      <c r="F21" s="149">
        <v>70304</v>
      </c>
      <c r="G21" s="150">
        <f>F21/D21-1</f>
        <v>0.27102127890369343</v>
      </c>
      <c r="H21" s="149">
        <v>161080</v>
      </c>
      <c r="I21" s="150">
        <f t="shared" si="4"/>
        <v>1.2911925352753757</v>
      </c>
      <c r="J21" s="149">
        <v>173648</v>
      </c>
      <c r="K21" s="150">
        <f t="shared" si="5"/>
        <v>7.8023342438539922E-2</v>
      </c>
      <c r="L21" s="149">
        <v>231856</v>
      </c>
      <c r="M21" s="150">
        <f t="shared" si="1"/>
        <v>0.33520685524739702</v>
      </c>
      <c r="N21" s="149">
        <v>188676</v>
      </c>
      <c r="O21" s="150">
        <f t="shared" si="6"/>
        <v>-0.1862362845904354</v>
      </c>
      <c r="P21" s="149">
        <v>129841</v>
      </c>
      <c r="Q21" s="150">
        <v>1.3598857133935383E-2</v>
      </c>
    </row>
    <row r="22" spans="1:17" ht="6" customHeight="1" x14ac:dyDescent="0.25"/>
    <row r="23" spans="1:1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46"/>
      <c r="Q23" s="131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DA37-226D-45F7-84B5-7822D11C9FDB}">
  <sheetPr>
    <tabColor theme="7" tint="0.79998168889431442"/>
  </sheetPr>
  <dimension ref="A4:M114"/>
  <sheetViews>
    <sheetView showGridLines="0" zoomScaleNormal="100" workbookViewId="0">
      <selection activeCell="K1" sqref="K1:L1048576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254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8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9896</v>
      </c>
      <c r="D9" s="147">
        <v>7.2673350041771094</v>
      </c>
      <c r="E9" s="146">
        <v>17947</v>
      </c>
      <c r="F9" s="147">
        <f t="shared" ref="F9:J21" si="3">IFERROR(E9/C9-1,"-")</f>
        <v>0.81356103476151986</v>
      </c>
      <c r="G9" s="146">
        <v>15841</v>
      </c>
      <c r="H9" s="147">
        <f t="shared" si="3"/>
        <v>-0.11734551735666132</v>
      </c>
      <c r="I9" s="146">
        <v>14788</v>
      </c>
      <c r="J9" s="147">
        <f t="shared" si="3"/>
        <v>-6.6473076194684677E-2</v>
      </c>
      <c r="K9" s="146">
        <v>15932</v>
      </c>
      <c r="L9" s="147">
        <f t="shared" ref="L9:L16" si="4">IFERROR(K9/I9-1,"-")</f>
        <v>7.7360021639166998E-2</v>
      </c>
    </row>
    <row r="10" spans="1:13" x14ac:dyDescent="0.25">
      <c r="A10" s="1" t="s">
        <v>77</v>
      </c>
      <c r="B10" s="145" t="s">
        <v>78</v>
      </c>
      <c r="C10" s="146">
        <v>10397</v>
      </c>
      <c r="D10" s="147">
        <v>5.6904761904761907</v>
      </c>
      <c r="E10" s="146">
        <v>18389</v>
      </c>
      <c r="F10" s="147">
        <f t="shared" si="3"/>
        <v>0.76868327402135228</v>
      </c>
      <c r="G10" s="146">
        <v>24407</v>
      </c>
      <c r="H10" s="147">
        <f t="shared" si="3"/>
        <v>0.32726086247213004</v>
      </c>
      <c r="I10" s="146">
        <v>15773</v>
      </c>
      <c r="J10" s="147">
        <f t="shared" si="3"/>
        <v>-0.35375097308149306</v>
      </c>
      <c r="K10" s="146">
        <v>16379</v>
      </c>
      <c r="L10" s="147">
        <f t="shared" si="4"/>
        <v>3.8420084955303357E-2</v>
      </c>
    </row>
    <row r="11" spans="1:13" x14ac:dyDescent="0.25">
      <c r="A11" s="1" t="s">
        <v>79</v>
      </c>
      <c r="B11" s="145" t="s">
        <v>80</v>
      </c>
      <c r="C11" s="146">
        <v>10842</v>
      </c>
      <c r="D11" s="147">
        <v>2.6260869565217391</v>
      </c>
      <c r="E11" s="146">
        <v>16137</v>
      </c>
      <c r="F11" s="147">
        <f t="shared" si="3"/>
        <v>0.48837852794687331</v>
      </c>
      <c r="G11" s="146">
        <v>20474</v>
      </c>
      <c r="H11" s="147">
        <f t="shared" si="3"/>
        <v>0.2687612319514161</v>
      </c>
      <c r="I11" s="146">
        <v>15653</v>
      </c>
      <c r="J11" s="147">
        <f t="shared" si="3"/>
        <v>-0.23546937579368954</v>
      </c>
      <c r="K11" s="146">
        <v>17122</v>
      </c>
      <c r="L11" s="147">
        <f t="shared" si="4"/>
        <v>9.3847824698140903E-2</v>
      </c>
    </row>
    <row r="12" spans="1:13" x14ac:dyDescent="0.25">
      <c r="A12" s="1" t="s">
        <v>81</v>
      </c>
      <c r="B12" s="145" t="s">
        <v>82</v>
      </c>
      <c r="C12" s="146">
        <v>13123</v>
      </c>
      <c r="D12" s="147">
        <v>2.6161476990906585</v>
      </c>
      <c r="E12" s="146">
        <v>11699</v>
      </c>
      <c r="F12" s="147">
        <f t="shared" si="3"/>
        <v>-0.10851177322258632</v>
      </c>
      <c r="G12" s="146">
        <v>17811</v>
      </c>
      <c r="H12" s="147">
        <f t="shared" si="3"/>
        <v>0.52243781519788013</v>
      </c>
      <c r="I12" s="146">
        <v>15445</v>
      </c>
      <c r="J12" s="147">
        <f t="shared" si="3"/>
        <v>-0.13283925663915552</v>
      </c>
      <c r="K12" s="146">
        <v>15554</v>
      </c>
      <c r="L12" s="147">
        <f t="shared" si="4"/>
        <v>7.0573000971188016E-3</v>
      </c>
    </row>
    <row r="13" spans="1:13" x14ac:dyDescent="0.25">
      <c r="A13" s="1" t="s">
        <v>83</v>
      </c>
      <c r="B13" s="145" t="s">
        <v>84</v>
      </c>
      <c r="C13" s="146">
        <v>12688</v>
      </c>
      <c r="D13" s="147">
        <v>1.9322856482551423</v>
      </c>
      <c r="E13" s="146">
        <v>7550</v>
      </c>
      <c r="F13" s="147">
        <f t="shared" si="3"/>
        <v>-0.40494955863808324</v>
      </c>
      <c r="G13" s="146">
        <v>22267</v>
      </c>
      <c r="H13" s="147">
        <f t="shared" si="3"/>
        <v>1.9492715231788078</v>
      </c>
      <c r="I13" s="146">
        <v>16341</v>
      </c>
      <c r="J13" s="147">
        <f t="shared" si="3"/>
        <v>-0.26613374051286653</v>
      </c>
      <c r="K13" s="146">
        <v>14916</v>
      </c>
      <c r="L13" s="147">
        <f t="shared" si="4"/>
        <v>-8.7203965485588397E-2</v>
      </c>
    </row>
    <row r="14" spans="1:13" x14ac:dyDescent="0.25">
      <c r="A14" s="1" t="s">
        <v>85</v>
      </c>
      <c r="B14" s="145" t="s">
        <v>86</v>
      </c>
      <c r="C14" s="146">
        <v>10420</v>
      </c>
      <c r="D14" s="147">
        <v>2.1556632344033919</v>
      </c>
      <c r="E14" s="146">
        <v>14934</v>
      </c>
      <c r="F14" s="147">
        <f t="shared" si="3"/>
        <v>0.43320537428023043</v>
      </c>
      <c r="G14" s="146">
        <v>16055</v>
      </c>
      <c r="H14" s="147">
        <f t="shared" si="3"/>
        <v>7.5063613231552084E-2</v>
      </c>
      <c r="I14" s="146">
        <v>16193</v>
      </c>
      <c r="J14" s="147">
        <f t="shared" si="3"/>
        <v>8.595453129865982E-3</v>
      </c>
      <c r="K14" s="146">
        <v>14066</v>
      </c>
      <c r="L14" s="147">
        <f t="shared" si="4"/>
        <v>-0.13135305378867412</v>
      </c>
    </row>
    <row r="15" spans="1:13" x14ac:dyDescent="0.25">
      <c r="A15" s="1" t="s">
        <v>87</v>
      </c>
      <c r="B15" s="145" t="s">
        <v>88</v>
      </c>
      <c r="C15" s="146">
        <v>24503</v>
      </c>
      <c r="D15" s="147">
        <v>9.299705758722153</v>
      </c>
      <c r="E15" s="146">
        <v>17055</v>
      </c>
      <c r="F15" s="147">
        <f t="shared" si="3"/>
        <v>-0.3039627800677468</v>
      </c>
      <c r="G15" s="146">
        <v>16852</v>
      </c>
      <c r="H15" s="147">
        <f t="shared" si="3"/>
        <v>-1.190266783934335E-2</v>
      </c>
      <c r="I15" s="146">
        <v>17502</v>
      </c>
      <c r="J15" s="147">
        <f t="shared" si="3"/>
        <v>3.8571089484927601E-2</v>
      </c>
      <c r="K15" s="146">
        <v>17086</v>
      </c>
      <c r="L15" s="147">
        <f t="shared" si="4"/>
        <v>-2.3768712147183124E-2</v>
      </c>
    </row>
    <row r="16" spans="1:13" x14ac:dyDescent="0.25">
      <c r="A16" s="1" t="s">
        <v>89</v>
      </c>
      <c r="B16" s="145" t="s">
        <v>90</v>
      </c>
      <c r="C16" s="146">
        <v>14928</v>
      </c>
      <c r="D16" s="147">
        <v>1.3158547936704932</v>
      </c>
      <c r="E16" s="146">
        <v>11309</v>
      </c>
      <c r="F16" s="147">
        <f t="shared" si="3"/>
        <v>-0.242430332261522</v>
      </c>
      <c r="G16" s="146">
        <v>25050</v>
      </c>
      <c r="H16" s="147">
        <f t="shared" si="3"/>
        <v>1.2150499602086833</v>
      </c>
      <c r="I16" s="146">
        <v>16404</v>
      </c>
      <c r="J16" s="147">
        <f t="shared" si="3"/>
        <v>-0.34514970059880234</v>
      </c>
      <c r="K16" s="146">
        <v>18786</v>
      </c>
      <c r="L16" s="147">
        <f t="shared" si="4"/>
        <v>0.14520848573518652</v>
      </c>
    </row>
    <row r="17" spans="1:13" x14ac:dyDescent="0.25">
      <c r="A17" s="1" t="s">
        <v>91</v>
      </c>
      <c r="B17" s="145" t="s">
        <v>92</v>
      </c>
      <c r="C17" s="146">
        <v>10763</v>
      </c>
      <c r="D17" s="147">
        <v>0.28744019138755972</v>
      </c>
      <c r="E17" s="146">
        <v>16386</v>
      </c>
      <c r="F17" s="147">
        <f t="shared" si="3"/>
        <v>0.52243798197528579</v>
      </c>
      <c r="G17" s="146">
        <v>17100</v>
      </c>
      <c r="H17" s="147">
        <f t="shared" si="3"/>
        <v>4.3573782497253744E-2</v>
      </c>
      <c r="I17" s="146">
        <v>13666</v>
      </c>
      <c r="J17" s="147">
        <f t="shared" si="3"/>
        <v>-0.20081871345029245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14777</v>
      </c>
      <c r="D18" s="147">
        <v>8.1850794348048872E-2</v>
      </c>
      <c r="E18" s="146">
        <v>17351</v>
      </c>
      <c r="F18" s="147">
        <f t="shared" si="3"/>
        <v>0.17418961900250385</v>
      </c>
      <c r="G18" s="146">
        <v>24595</v>
      </c>
      <c r="H18" s="147">
        <f t="shared" si="3"/>
        <v>0.41749755057345395</v>
      </c>
      <c r="I18" s="146">
        <v>16756</v>
      </c>
      <c r="J18" s="147">
        <f t="shared" si="3"/>
        <v>-0.31872331774750962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14622</v>
      </c>
      <c r="D19" s="147">
        <v>0.12754472547809992</v>
      </c>
      <c r="E19" s="146">
        <v>12399</v>
      </c>
      <c r="F19" s="147">
        <f t="shared" si="3"/>
        <v>-0.15203118588428399</v>
      </c>
      <c r="G19" s="146">
        <v>15829</v>
      </c>
      <c r="H19" s="147">
        <f t="shared" si="3"/>
        <v>0.27663521251713852</v>
      </c>
      <c r="I19" s="146">
        <v>15073</v>
      </c>
      <c r="J19" s="147">
        <f t="shared" si="3"/>
        <v>-4.7760439699286117E-2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14121</v>
      </c>
      <c r="D20" s="147">
        <v>0.48751711787633001</v>
      </c>
      <c r="E20" s="146">
        <v>12492</v>
      </c>
      <c r="F20" s="147">
        <f t="shared" si="3"/>
        <v>-0.11536010197578073</v>
      </c>
      <c r="G20" s="146">
        <v>15575</v>
      </c>
      <c r="H20" s="147">
        <f t="shared" si="3"/>
        <v>0.24679795068844057</v>
      </c>
      <c r="I20" s="146">
        <v>15082</v>
      </c>
      <c r="J20" s="147">
        <f t="shared" si="3"/>
        <v>-3.1653290529695011E-2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161080</v>
      </c>
      <c r="D21" s="150">
        <v>1.2911925352753757</v>
      </c>
      <c r="E21" s="149">
        <v>173648</v>
      </c>
      <c r="F21" s="150">
        <f t="shared" si="3"/>
        <v>7.8023342438539922E-2</v>
      </c>
      <c r="G21" s="149">
        <v>231856</v>
      </c>
      <c r="H21" s="150">
        <f t="shared" si="3"/>
        <v>0.33520685524739702</v>
      </c>
      <c r="I21" s="149">
        <v>188676</v>
      </c>
      <c r="J21" s="150">
        <f t="shared" si="3"/>
        <v>-0.1862362845904354</v>
      </c>
      <c r="K21" s="149">
        <v>129841</v>
      </c>
      <c r="L21" s="150">
        <v>1.3598857133935383E-2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46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255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8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7546</v>
      </c>
      <c r="D31" s="147">
        <v>5.5617391304347823</v>
      </c>
      <c r="E31" s="146">
        <v>17462</v>
      </c>
      <c r="F31" s="147">
        <f t="shared" ref="F31:J43" si="8">IFERROR(E31/C31-1,"-")</f>
        <v>1.31407368142062</v>
      </c>
      <c r="G31" s="146">
        <v>12086</v>
      </c>
      <c r="H31" s="147">
        <f t="shared" si="8"/>
        <v>-0.30786851448860386</v>
      </c>
      <c r="I31" s="146">
        <v>11355</v>
      </c>
      <c r="J31" s="147">
        <f t="shared" si="8"/>
        <v>-6.0483203706768185E-2</v>
      </c>
      <c r="K31" s="146">
        <v>13273</v>
      </c>
      <c r="L31" s="147">
        <f t="shared" ref="L31:L38" si="9">IFERROR(K31/I31-1,"-")</f>
        <v>0.16891237340378695</v>
      </c>
    </row>
    <row r="32" spans="1:13" x14ac:dyDescent="0.25">
      <c r="B32" s="145" t="s">
        <v>78</v>
      </c>
      <c r="C32" s="146">
        <v>9937</v>
      </c>
      <c r="D32" s="147">
        <v>5.6423796791443852</v>
      </c>
      <c r="E32" s="146">
        <v>17660</v>
      </c>
      <c r="F32" s="147">
        <f t="shared" si="8"/>
        <v>0.77719633692261247</v>
      </c>
      <c r="G32" s="146">
        <v>20778</v>
      </c>
      <c r="H32" s="147">
        <f t="shared" si="8"/>
        <v>0.17655719139297843</v>
      </c>
      <c r="I32" s="146">
        <v>12705</v>
      </c>
      <c r="J32" s="147">
        <f t="shared" si="8"/>
        <v>-0.38853595148714992</v>
      </c>
      <c r="K32" s="146">
        <v>13088</v>
      </c>
      <c r="L32" s="147">
        <f t="shared" si="9"/>
        <v>3.0145611963793728E-2</v>
      </c>
    </row>
    <row r="33" spans="2:13" x14ac:dyDescent="0.25">
      <c r="B33" s="145" t="s">
        <v>80</v>
      </c>
      <c r="C33" s="146">
        <v>10258</v>
      </c>
      <c r="D33" s="147">
        <v>2.5118110236220472</v>
      </c>
      <c r="E33" s="146">
        <v>15316</v>
      </c>
      <c r="F33" s="147">
        <f t="shared" si="8"/>
        <v>0.49307857282121281</v>
      </c>
      <c r="G33" s="146">
        <v>16717</v>
      </c>
      <c r="H33" s="147">
        <f t="shared" si="8"/>
        <v>9.1472969443719077E-2</v>
      </c>
      <c r="I33" s="146">
        <v>12400</v>
      </c>
      <c r="J33" s="147">
        <f t="shared" si="8"/>
        <v>-0.25824011485314347</v>
      </c>
      <c r="K33" s="146">
        <v>13557</v>
      </c>
      <c r="L33" s="147">
        <f t="shared" si="9"/>
        <v>9.3306451612903185E-2</v>
      </c>
    </row>
    <row r="34" spans="2:13" x14ac:dyDescent="0.25">
      <c r="B34" s="145" t="s">
        <v>82</v>
      </c>
      <c r="C34" s="146">
        <v>12235</v>
      </c>
      <c r="D34" s="147">
        <v>2.4474499859115242</v>
      </c>
      <c r="E34" s="146">
        <v>10715</v>
      </c>
      <c r="F34" s="147">
        <f t="shared" si="8"/>
        <v>-0.12423375561912542</v>
      </c>
      <c r="G34" s="146">
        <v>15251</v>
      </c>
      <c r="H34" s="147">
        <f t="shared" si="8"/>
        <v>0.42333177788147447</v>
      </c>
      <c r="I34" s="146">
        <v>11996</v>
      </c>
      <c r="J34" s="147">
        <f t="shared" si="8"/>
        <v>-0.21342862763097503</v>
      </c>
      <c r="K34" s="146">
        <v>12834</v>
      </c>
      <c r="L34" s="147">
        <f t="shared" si="9"/>
        <v>6.9856618872957688E-2</v>
      </c>
    </row>
    <row r="35" spans="2:13" x14ac:dyDescent="0.25">
      <c r="B35" s="145" t="s">
        <v>84</v>
      </c>
      <c r="C35" s="146">
        <v>12175</v>
      </c>
      <c r="D35" s="147">
        <v>1.8660546139359697</v>
      </c>
      <c r="E35" s="146">
        <v>6778</v>
      </c>
      <c r="F35" s="147">
        <f t="shared" si="8"/>
        <v>-0.44328542094455847</v>
      </c>
      <c r="G35" s="146">
        <v>19282</v>
      </c>
      <c r="H35" s="147">
        <f t="shared" si="8"/>
        <v>1.844791974033638</v>
      </c>
      <c r="I35" s="146">
        <v>13628</v>
      </c>
      <c r="J35" s="147">
        <f t="shared" si="8"/>
        <v>-0.29322684368841412</v>
      </c>
      <c r="K35" s="146">
        <v>12578</v>
      </c>
      <c r="L35" s="147">
        <f t="shared" si="9"/>
        <v>-7.704725565013204E-2</v>
      </c>
    </row>
    <row r="36" spans="2:13" x14ac:dyDescent="0.25">
      <c r="B36" s="145" t="s">
        <v>86</v>
      </c>
      <c r="C36" s="146">
        <v>10004</v>
      </c>
      <c r="D36" s="147">
        <v>2.0886075949367089</v>
      </c>
      <c r="E36" s="146">
        <v>14510</v>
      </c>
      <c r="F36" s="147">
        <f t="shared" si="8"/>
        <v>0.45041983206717306</v>
      </c>
      <c r="G36" s="146">
        <v>12747</v>
      </c>
      <c r="H36" s="147">
        <f t="shared" si="8"/>
        <v>-0.12150241212956581</v>
      </c>
      <c r="I36" s="146">
        <v>13316</v>
      </c>
      <c r="J36" s="147">
        <f t="shared" si="8"/>
        <v>4.4637954028398763E-2</v>
      </c>
      <c r="K36" s="146">
        <v>11902</v>
      </c>
      <c r="L36" s="147">
        <f t="shared" si="9"/>
        <v>-0.10618804445779517</v>
      </c>
    </row>
    <row r="37" spans="2:13" x14ac:dyDescent="0.25">
      <c r="B37" s="145" t="s">
        <v>88</v>
      </c>
      <c r="C37" s="146">
        <v>23736</v>
      </c>
      <c r="D37" s="147">
        <v>9.2976138828633399</v>
      </c>
      <c r="E37" s="146">
        <v>16301</v>
      </c>
      <c r="F37" s="147">
        <f t="shared" si="8"/>
        <v>-0.31323727671048196</v>
      </c>
      <c r="G37" s="146">
        <v>13444</v>
      </c>
      <c r="H37" s="147">
        <f t="shared" si="8"/>
        <v>-0.17526532114594195</v>
      </c>
      <c r="I37" s="146">
        <v>14555</v>
      </c>
      <c r="J37" s="147">
        <f t="shared" si="8"/>
        <v>8.2639095507289539E-2</v>
      </c>
      <c r="K37" s="146">
        <v>14318</v>
      </c>
      <c r="L37" s="147">
        <f t="shared" si="9"/>
        <v>-1.6283064239093092E-2</v>
      </c>
    </row>
    <row r="38" spans="2:13" x14ac:dyDescent="0.25">
      <c r="B38" s="145" t="s">
        <v>90</v>
      </c>
      <c r="C38" s="146">
        <v>14117</v>
      </c>
      <c r="D38" s="147">
        <v>1.2312312312312312</v>
      </c>
      <c r="E38" s="146">
        <v>10339</v>
      </c>
      <c r="F38" s="147">
        <f t="shared" si="8"/>
        <v>-0.26762059927746684</v>
      </c>
      <c r="G38" s="146">
        <v>21855</v>
      </c>
      <c r="H38" s="147">
        <f t="shared" si="8"/>
        <v>1.1138407969822999</v>
      </c>
      <c r="I38" s="146">
        <v>12946</v>
      </c>
      <c r="J38" s="147">
        <f t="shared" si="8"/>
        <v>-0.40764127202013267</v>
      </c>
      <c r="K38" s="146">
        <v>15739</v>
      </c>
      <c r="L38" s="147">
        <f t="shared" si="9"/>
        <v>0.21574231422833301</v>
      </c>
    </row>
    <row r="39" spans="2:13" x14ac:dyDescent="0.25">
      <c r="B39" s="145" t="s">
        <v>92</v>
      </c>
      <c r="C39" s="146">
        <v>10282</v>
      </c>
      <c r="D39" s="147">
        <v>0.37111614881984267</v>
      </c>
      <c r="E39" s="146">
        <v>15797</v>
      </c>
      <c r="F39" s="147">
        <f t="shared" si="8"/>
        <v>0.53637424625559227</v>
      </c>
      <c r="G39" s="146">
        <v>14091</v>
      </c>
      <c r="H39" s="147">
        <f t="shared" si="8"/>
        <v>-0.1079951889599291</v>
      </c>
      <c r="I39" s="146">
        <v>10779</v>
      </c>
      <c r="J39" s="147">
        <f t="shared" si="8"/>
        <v>-0.23504364487971041</v>
      </c>
      <c r="K39" s="146"/>
      <c r="L39" s="147"/>
    </row>
    <row r="40" spans="2:13" x14ac:dyDescent="0.25">
      <c r="B40" s="145" t="s">
        <v>94</v>
      </c>
      <c r="C40" s="146">
        <v>13795</v>
      </c>
      <c r="D40" s="147">
        <v>0.19364887081422522</v>
      </c>
      <c r="E40" s="146">
        <v>16481</v>
      </c>
      <c r="F40" s="147">
        <f t="shared" si="8"/>
        <v>0.19470822761870243</v>
      </c>
      <c r="G40" s="146">
        <v>21060</v>
      </c>
      <c r="H40" s="147">
        <f t="shared" si="8"/>
        <v>0.27783508282264435</v>
      </c>
      <c r="I40" s="146">
        <v>13418</v>
      </c>
      <c r="J40" s="147">
        <f t="shared" si="8"/>
        <v>-0.36286799620132959</v>
      </c>
      <c r="K40" s="146"/>
      <c r="L40" s="147"/>
    </row>
    <row r="41" spans="2:13" x14ac:dyDescent="0.25">
      <c r="B41" s="145" t="s">
        <v>96</v>
      </c>
      <c r="C41" s="146">
        <v>14034</v>
      </c>
      <c r="D41" s="147">
        <v>0.37669217186580339</v>
      </c>
      <c r="E41" s="146">
        <v>11754</v>
      </c>
      <c r="F41" s="147">
        <f t="shared" si="8"/>
        <v>-0.16246259085079096</v>
      </c>
      <c r="G41" s="146">
        <v>12134</v>
      </c>
      <c r="H41" s="147">
        <f t="shared" si="8"/>
        <v>3.2329419771992551E-2</v>
      </c>
      <c r="I41" s="146">
        <v>12144</v>
      </c>
      <c r="J41" s="147">
        <f t="shared" si="8"/>
        <v>8.2413054227781224E-4</v>
      </c>
      <c r="K41" s="146"/>
      <c r="L41" s="147"/>
    </row>
    <row r="42" spans="2:13" x14ac:dyDescent="0.25">
      <c r="B42" s="145" t="s">
        <v>98</v>
      </c>
      <c r="C42" s="146">
        <v>13354</v>
      </c>
      <c r="D42" s="147">
        <v>0.77226277372262775</v>
      </c>
      <c r="E42" s="146">
        <v>11656</v>
      </c>
      <c r="F42" s="147">
        <f t="shared" si="8"/>
        <v>-0.12715291298487341</v>
      </c>
      <c r="G42" s="146">
        <v>12150</v>
      </c>
      <c r="H42" s="147">
        <f t="shared" si="8"/>
        <v>4.2381606039807895E-2</v>
      </c>
      <c r="I42" s="146">
        <v>12233</v>
      </c>
      <c r="J42" s="147">
        <f t="shared" si="8"/>
        <v>6.8312757201645091E-3</v>
      </c>
      <c r="K42" s="146"/>
      <c r="L42" s="147"/>
    </row>
    <row r="43" spans="2:13" ht="15.75" x14ac:dyDescent="0.25">
      <c r="B43" s="148" t="s">
        <v>32</v>
      </c>
      <c r="C43" s="149">
        <v>151473</v>
      </c>
      <c r="D43" s="150">
        <v>1.4423250564334085</v>
      </c>
      <c r="E43" s="149">
        <v>164769</v>
      </c>
      <c r="F43" s="150">
        <f t="shared" si="8"/>
        <v>8.7778019845121014E-2</v>
      </c>
      <c r="G43" s="149">
        <v>191595</v>
      </c>
      <c r="H43" s="150">
        <f t="shared" si="8"/>
        <v>0.16280975183438628</v>
      </c>
      <c r="I43" s="149">
        <v>151475</v>
      </c>
      <c r="J43" s="150">
        <f t="shared" si="8"/>
        <v>-0.20940003653540018</v>
      </c>
      <c r="K43" s="149">
        <v>107289</v>
      </c>
      <c r="L43" s="150">
        <v>4.2642928640149291E-2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I46" s="103"/>
    </row>
    <row r="48" spans="2:13" ht="48.75" customHeight="1" thickBot="1" x14ac:dyDescent="0.3">
      <c r="B48" s="12" t="s">
        <v>256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5" t="s">
        <v>68</v>
      </c>
      <c r="C50" s="136" t="s">
        <v>143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8">
        <f t="shared" ref="C51" si="10">E51-1</f>
        <v>2022</v>
      </c>
      <c r="D51" s="140"/>
      <c r="E51" s="139">
        <f t="shared" ref="E51" si="11">G51-1</f>
        <v>2023</v>
      </c>
      <c r="F51" s="140"/>
      <c r="G51" s="139">
        <f t="shared" ref="G51" si="12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0</v>
      </c>
      <c r="D53" s="147">
        <v>-1</v>
      </c>
      <c r="E53" s="146">
        <v>0</v>
      </c>
      <c r="F53" s="147" t="str">
        <f t="shared" ref="F53:J65" si="13">IFERROR(E53/C53-1,"-")</f>
        <v>-</v>
      </c>
      <c r="G53" s="146">
        <v>0</v>
      </c>
      <c r="H53" s="147" t="str">
        <f t="shared" si="13"/>
        <v>-</v>
      </c>
      <c r="I53" s="146">
        <v>0</v>
      </c>
      <c r="J53" s="147" t="str">
        <f t="shared" si="13"/>
        <v>-</v>
      </c>
      <c r="K53" s="146">
        <v>0</v>
      </c>
      <c r="L53" s="147" t="str">
        <f t="shared" ref="L53:L60" si="14">IFERROR(K53/I53-1,"-")</f>
        <v>-</v>
      </c>
    </row>
    <row r="54" spans="1:13" x14ac:dyDescent="0.25">
      <c r="A54" s="1">
        <v>2</v>
      </c>
      <c r="B54" s="145" t="s">
        <v>78</v>
      </c>
      <c r="C54" s="146">
        <v>0</v>
      </c>
      <c r="D54" s="147">
        <v>-1</v>
      </c>
      <c r="E54" s="146">
        <v>0</v>
      </c>
      <c r="F54" s="147" t="str">
        <f t="shared" si="13"/>
        <v>-</v>
      </c>
      <c r="G54" s="146">
        <v>0</v>
      </c>
      <c r="H54" s="147" t="str">
        <f t="shared" si="13"/>
        <v>-</v>
      </c>
      <c r="I54" s="146">
        <v>0</v>
      </c>
      <c r="J54" s="147" t="str">
        <f t="shared" si="13"/>
        <v>-</v>
      </c>
      <c r="K54" s="146">
        <v>0</v>
      </c>
      <c r="L54" s="147" t="str">
        <f t="shared" si="14"/>
        <v>-</v>
      </c>
    </row>
    <row r="55" spans="1:13" x14ac:dyDescent="0.25">
      <c r="A55" s="1">
        <v>3</v>
      </c>
      <c r="B55" s="145" t="s">
        <v>80</v>
      </c>
      <c r="C55" s="146">
        <v>0</v>
      </c>
      <c r="D55" s="147">
        <v>-1</v>
      </c>
      <c r="E55" s="146">
        <v>0</v>
      </c>
      <c r="F55" s="147" t="str">
        <f t="shared" si="13"/>
        <v>-</v>
      </c>
      <c r="G55" s="146">
        <v>0</v>
      </c>
      <c r="H55" s="147" t="str">
        <f t="shared" si="13"/>
        <v>-</v>
      </c>
      <c r="I55" s="146">
        <v>0</v>
      </c>
      <c r="J55" s="147" t="str">
        <f t="shared" si="13"/>
        <v>-</v>
      </c>
      <c r="K55" s="146">
        <v>0</v>
      </c>
      <c r="L55" s="147" t="str">
        <f t="shared" si="14"/>
        <v>-</v>
      </c>
    </row>
    <row r="56" spans="1:13" x14ac:dyDescent="0.25">
      <c r="A56" s="1">
        <v>4</v>
      </c>
      <c r="B56" s="145" t="s">
        <v>82</v>
      </c>
      <c r="C56" s="146">
        <v>0</v>
      </c>
      <c r="D56" s="147">
        <v>-1</v>
      </c>
      <c r="E56" s="146">
        <v>0</v>
      </c>
      <c r="F56" s="147" t="str">
        <f t="shared" si="13"/>
        <v>-</v>
      </c>
      <c r="G56" s="146">
        <v>0</v>
      </c>
      <c r="H56" s="147" t="str">
        <f t="shared" si="13"/>
        <v>-</v>
      </c>
      <c r="I56" s="146">
        <v>0</v>
      </c>
      <c r="J56" s="147" t="str">
        <f t="shared" si="13"/>
        <v>-</v>
      </c>
      <c r="K56" s="146">
        <v>0</v>
      </c>
      <c r="L56" s="147" t="str">
        <f t="shared" si="14"/>
        <v>-</v>
      </c>
    </row>
    <row r="57" spans="1:13" x14ac:dyDescent="0.25">
      <c r="A57" s="1">
        <v>5</v>
      </c>
      <c r="B57" s="145" t="s">
        <v>84</v>
      </c>
      <c r="C57" s="146">
        <v>0</v>
      </c>
      <c r="D57" s="147">
        <v>-1</v>
      </c>
      <c r="E57" s="146">
        <v>0</v>
      </c>
      <c r="F57" s="147" t="str">
        <f t="shared" si="13"/>
        <v>-</v>
      </c>
      <c r="G57" s="146">
        <v>0</v>
      </c>
      <c r="H57" s="147" t="str">
        <f t="shared" si="13"/>
        <v>-</v>
      </c>
      <c r="I57" s="146">
        <v>0</v>
      </c>
      <c r="J57" s="147" t="str">
        <f t="shared" si="13"/>
        <v>-</v>
      </c>
      <c r="K57" s="146">
        <v>0</v>
      </c>
      <c r="L57" s="147" t="str">
        <f t="shared" si="14"/>
        <v>-</v>
      </c>
    </row>
    <row r="58" spans="1:13" x14ac:dyDescent="0.25">
      <c r="A58" s="1">
        <v>6</v>
      </c>
      <c r="B58" s="145" t="s">
        <v>86</v>
      </c>
      <c r="C58" s="146">
        <v>0</v>
      </c>
      <c r="D58" s="147">
        <v>-1</v>
      </c>
      <c r="E58" s="146">
        <v>14510</v>
      </c>
      <c r="F58" s="147" t="str">
        <f t="shared" si="13"/>
        <v>-</v>
      </c>
      <c r="G58" s="146">
        <v>0</v>
      </c>
      <c r="H58" s="147">
        <f t="shared" si="13"/>
        <v>-1</v>
      </c>
      <c r="I58" s="146">
        <v>0</v>
      </c>
      <c r="J58" s="147" t="str">
        <f t="shared" si="13"/>
        <v>-</v>
      </c>
      <c r="K58" s="146">
        <v>0</v>
      </c>
      <c r="L58" s="147" t="str">
        <f t="shared" si="14"/>
        <v>-</v>
      </c>
    </row>
    <row r="59" spans="1:13" x14ac:dyDescent="0.25">
      <c r="A59" s="1">
        <v>7</v>
      </c>
      <c r="B59" s="145" t="s">
        <v>88</v>
      </c>
      <c r="C59" s="146">
        <v>0</v>
      </c>
      <c r="D59" s="147">
        <v>-1</v>
      </c>
      <c r="E59" s="146">
        <v>16301</v>
      </c>
      <c r="F59" s="147" t="str">
        <f t="shared" si="13"/>
        <v>-</v>
      </c>
      <c r="G59" s="146">
        <v>0</v>
      </c>
      <c r="H59" s="147">
        <f t="shared" si="13"/>
        <v>-1</v>
      </c>
      <c r="I59" s="146">
        <v>0</v>
      </c>
      <c r="J59" s="147" t="str">
        <f t="shared" si="13"/>
        <v>-</v>
      </c>
      <c r="K59" s="146">
        <v>0</v>
      </c>
      <c r="L59" s="147" t="str">
        <f t="shared" si="14"/>
        <v>-</v>
      </c>
    </row>
    <row r="60" spans="1:13" x14ac:dyDescent="0.25">
      <c r="A60" s="1">
        <v>8</v>
      </c>
      <c r="B60" s="145" t="s">
        <v>90</v>
      </c>
      <c r="C60" s="146">
        <v>0</v>
      </c>
      <c r="D60" s="147">
        <v>-1</v>
      </c>
      <c r="E60" s="146">
        <v>10339</v>
      </c>
      <c r="F60" s="147" t="str">
        <f t="shared" si="13"/>
        <v>-</v>
      </c>
      <c r="G60" s="146">
        <v>0</v>
      </c>
      <c r="H60" s="147">
        <f t="shared" si="13"/>
        <v>-1</v>
      </c>
      <c r="I60" s="146">
        <v>0</v>
      </c>
      <c r="J60" s="147" t="str">
        <f t="shared" si="13"/>
        <v>-</v>
      </c>
      <c r="K60" s="146">
        <v>0</v>
      </c>
      <c r="L60" s="147" t="str">
        <f t="shared" si="14"/>
        <v>-</v>
      </c>
    </row>
    <row r="61" spans="1:13" x14ac:dyDescent="0.25">
      <c r="A61" s="1">
        <v>9</v>
      </c>
      <c r="B61" s="145" t="s">
        <v>92</v>
      </c>
      <c r="C61" s="146">
        <v>0</v>
      </c>
      <c r="D61" s="147">
        <v>-1</v>
      </c>
      <c r="E61" s="146">
        <v>15797</v>
      </c>
      <c r="F61" s="147" t="str">
        <f t="shared" si="13"/>
        <v>-</v>
      </c>
      <c r="G61" s="146">
        <v>0</v>
      </c>
      <c r="H61" s="147">
        <f t="shared" si="13"/>
        <v>-1</v>
      </c>
      <c r="I61" s="146">
        <v>0</v>
      </c>
      <c r="J61" s="147" t="str">
        <f t="shared" si="13"/>
        <v>-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0</v>
      </c>
      <c r="D62" s="147">
        <v>-1</v>
      </c>
      <c r="E62" s="146">
        <v>16481</v>
      </c>
      <c r="F62" s="147" t="str">
        <f t="shared" si="13"/>
        <v>-</v>
      </c>
      <c r="G62" s="146">
        <v>0</v>
      </c>
      <c r="H62" s="147">
        <f t="shared" si="13"/>
        <v>-1</v>
      </c>
      <c r="I62" s="146">
        <v>0</v>
      </c>
      <c r="J62" s="147" t="str">
        <f t="shared" si="13"/>
        <v>-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0</v>
      </c>
      <c r="D63" s="147" t="s">
        <v>233</v>
      </c>
      <c r="E63" s="146">
        <v>11754</v>
      </c>
      <c r="F63" s="147" t="str">
        <f t="shared" si="13"/>
        <v>-</v>
      </c>
      <c r="G63" s="146">
        <v>0</v>
      </c>
      <c r="H63" s="147">
        <f t="shared" si="13"/>
        <v>-1</v>
      </c>
      <c r="I63" s="146">
        <v>0</v>
      </c>
      <c r="J63" s="147" t="str">
        <f t="shared" si="13"/>
        <v>-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0</v>
      </c>
      <c r="D64" s="147" t="s">
        <v>233</v>
      </c>
      <c r="E64" s="146">
        <v>0</v>
      </c>
      <c r="F64" s="147" t="str">
        <f t="shared" si="13"/>
        <v>-</v>
      </c>
      <c r="G64" s="146">
        <v>0</v>
      </c>
      <c r="H64" s="147" t="str">
        <f t="shared" si="13"/>
        <v>-</v>
      </c>
      <c r="I64" s="146">
        <v>0</v>
      </c>
      <c r="J64" s="147" t="str">
        <f t="shared" si="13"/>
        <v>-</v>
      </c>
      <c r="K64" s="146"/>
      <c r="L64" s="147"/>
    </row>
    <row r="65" spans="1:13" ht="15.75" x14ac:dyDescent="0.25">
      <c r="B65" s="148" t="s">
        <v>32</v>
      </c>
      <c r="C65" s="149">
        <v>0</v>
      </c>
      <c r="D65" s="150" t="s">
        <v>233</v>
      </c>
      <c r="E65" s="149">
        <v>0</v>
      </c>
      <c r="F65" s="150" t="str">
        <f t="shared" si="13"/>
        <v>-</v>
      </c>
      <c r="G65" s="149">
        <v>0</v>
      </c>
      <c r="H65" s="150" t="str">
        <f t="shared" si="13"/>
        <v>-</v>
      </c>
      <c r="I65" s="149">
        <v>0</v>
      </c>
      <c r="J65" s="150" t="str">
        <f t="shared" si="13"/>
        <v>-</v>
      </c>
      <c r="K65" s="149">
        <v>0</v>
      </c>
      <c r="L65" s="150" t="s">
        <v>233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257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5" t="s">
        <v>69</v>
      </c>
      <c r="C72" s="136" t="s">
        <v>144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8">
        <f t="shared" ref="C73" si="15">E73-1</f>
        <v>2022</v>
      </c>
      <c r="D73" s="140"/>
      <c r="E73" s="139">
        <f t="shared" ref="E73" si="16">G73-1</f>
        <v>2023</v>
      </c>
      <c r="F73" s="140"/>
      <c r="G73" s="139">
        <f t="shared" ref="G73" si="17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0</v>
      </c>
      <c r="D75" s="147" t="s">
        <v>233</v>
      </c>
      <c r="E75" s="146">
        <v>0</v>
      </c>
      <c r="F75" s="147" t="str">
        <f t="shared" ref="F75:J87" si="18">IFERROR(E75/C75-1,"-")</f>
        <v>-</v>
      </c>
      <c r="G75" s="146">
        <v>0</v>
      </c>
      <c r="H75" s="147" t="str">
        <f t="shared" si="18"/>
        <v>-</v>
      </c>
      <c r="I75" s="146">
        <v>0</v>
      </c>
      <c r="J75" s="147" t="str">
        <f t="shared" si="18"/>
        <v>-</v>
      </c>
      <c r="K75" s="146">
        <v>0</v>
      </c>
      <c r="L75" s="147" t="str">
        <f t="shared" ref="L75:L82" si="19">IFERROR(K75/I75-1,"-")</f>
        <v>-</v>
      </c>
    </row>
    <row r="76" spans="1:13" x14ac:dyDescent="0.25">
      <c r="A76" s="1">
        <v>2</v>
      </c>
      <c r="B76" s="145" t="s">
        <v>78</v>
      </c>
      <c r="C76" s="146">
        <v>0</v>
      </c>
      <c r="D76" s="147" t="s">
        <v>233</v>
      </c>
      <c r="E76" s="146">
        <v>0</v>
      </c>
      <c r="F76" s="147" t="str">
        <f t="shared" si="18"/>
        <v>-</v>
      </c>
      <c r="G76" s="146">
        <v>0</v>
      </c>
      <c r="H76" s="147" t="str">
        <f t="shared" si="18"/>
        <v>-</v>
      </c>
      <c r="I76" s="146">
        <v>0</v>
      </c>
      <c r="J76" s="147" t="str">
        <f t="shared" si="18"/>
        <v>-</v>
      </c>
      <c r="K76" s="146">
        <v>0</v>
      </c>
      <c r="L76" s="147" t="str">
        <f t="shared" si="19"/>
        <v>-</v>
      </c>
    </row>
    <row r="77" spans="1:13" x14ac:dyDescent="0.25">
      <c r="A77" s="1">
        <v>3</v>
      </c>
      <c r="B77" s="145" t="s">
        <v>80</v>
      </c>
      <c r="C77" s="146">
        <v>0</v>
      </c>
      <c r="D77" s="147" t="s">
        <v>233</v>
      </c>
      <c r="E77" s="146">
        <v>0</v>
      </c>
      <c r="F77" s="147" t="str">
        <f t="shared" si="18"/>
        <v>-</v>
      </c>
      <c r="G77" s="146">
        <v>0</v>
      </c>
      <c r="H77" s="147" t="str">
        <f t="shared" si="18"/>
        <v>-</v>
      </c>
      <c r="I77" s="146">
        <v>0</v>
      </c>
      <c r="J77" s="147" t="str">
        <f t="shared" si="18"/>
        <v>-</v>
      </c>
      <c r="K77" s="146">
        <v>0</v>
      </c>
      <c r="L77" s="147" t="str">
        <f t="shared" si="19"/>
        <v>-</v>
      </c>
    </row>
    <row r="78" spans="1:13" x14ac:dyDescent="0.25">
      <c r="A78" s="1">
        <v>4</v>
      </c>
      <c r="B78" s="145" t="s">
        <v>82</v>
      </c>
      <c r="C78" s="146">
        <v>0</v>
      </c>
      <c r="D78" s="147" t="s">
        <v>233</v>
      </c>
      <c r="E78" s="146">
        <v>0</v>
      </c>
      <c r="F78" s="147" t="str">
        <f t="shared" si="18"/>
        <v>-</v>
      </c>
      <c r="G78" s="146">
        <v>0</v>
      </c>
      <c r="H78" s="147" t="str">
        <f t="shared" si="18"/>
        <v>-</v>
      </c>
      <c r="I78" s="146">
        <v>0</v>
      </c>
      <c r="J78" s="147" t="str">
        <f t="shared" si="18"/>
        <v>-</v>
      </c>
      <c r="K78" s="146">
        <v>0</v>
      </c>
      <c r="L78" s="147" t="str">
        <f t="shared" si="19"/>
        <v>-</v>
      </c>
    </row>
    <row r="79" spans="1:13" x14ac:dyDescent="0.25">
      <c r="A79" s="1">
        <v>5</v>
      </c>
      <c r="B79" s="145" t="s">
        <v>84</v>
      </c>
      <c r="C79" s="146">
        <v>0</v>
      </c>
      <c r="D79" s="147" t="s">
        <v>233</v>
      </c>
      <c r="E79" s="146">
        <v>0</v>
      </c>
      <c r="F79" s="147" t="str">
        <f t="shared" si="18"/>
        <v>-</v>
      </c>
      <c r="G79" s="146">
        <v>0</v>
      </c>
      <c r="H79" s="147" t="str">
        <f t="shared" si="18"/>
        <v>-</v>
      </c>
      <c r="I79" s="146">
        <v>0</v>
      </c>
      <c r="J79" s="147" t="str">
        <f t="shared" si="18"/>
        <v>-</v>
      </c>
      <c r="K79" s="146">
        <v>0</v>
      </c>
      <c r="L79" s="147" t="str">
        <f t="shared" si="19"/>
        <v>-</v>
      </c>
    </row>
    <row r="80" spans="1:13" x14ac:dyDescent="0.25">
      <c r="A80" s="1">
        <v>6</v>
      </c>
      <c r="B80" s="145" t="s">
        <v>86</v>
      </c>
      <c r="C80" s="146">
        <v>0</v>
      </c>
      <c r="D80" s="147" t="s">
        <v>233</v>
      </c>
      <c r="E80" s="146">
        <v>0</v>
      </c>
      <c r="F80" s="147" t="str">
        <f t="shared" si="18"/>
        <v>-</v>
      </c>
      <c r="G80" s="146">
        <v>0</v>
      </c>
      <c r="H80" s="147" t="str">
        <f t="shared" si="18"/>
        <v>-</v>
      </c>
      <c r="I80" s="146">
        <v>0</v>
      </c>
      <c r="J80" s="147" t="str">
        <f t="shared" si="18"/>
        <v>-</v>
      </c>
      <c r="K80" s="146">
        <v>0</v>
      </c>
      <c r="L80" s="147" t="str">
        <f t="shared" si="19"/>
        <v>-</v>
      </c>
    </row>
    <row r="81" spans="1:13" x14ac:dyDescent="0.25">
      <c r="A81" s="1">
        <v>7</v>
      </c>
      <c r="B81" s="145" t="s">
        <v>88</v>
      </c>
      <c r="C81" s="146">
        <v>0</v>
      </c>
      <c r="D81" s="147" t="s">
        <v>233</v>
      </c>
      <c r="E81" s="146">
        <v>0</v>
      </c>
      <c r="F81" s="147" t="str">
        <f t="shared" si="18"/>
        <v>-</v>
      </c>
      <c r="G81" s="146">
        <v>0</v>
      </c>
      <c r="H81" s="147" t="str">
        <f t="shared" si="18"/>
        <v>-</v>
      </c>
      <c r="I81" s="146">
        <v>0</v>
      </c>
      <c r="J81" s="147" t="str">
        <f t="shared" si="18"/>
        <v>-</v>
      </c>
      <c r="K81" s="146">
        <v>0</v>
      </c>
      <c r="L81" s="147" t="str">
        <f t="shared" si="19"/>
        <v>-</v>
      </c>
    </row>
    <row r="82" spans="1:13" x14ac:dyDescent="0.25">
      <c r="A82" s="1">
        <v>8</v>
      </c>
      <c r="B82" s="145" t="s">
        <v>90</v>
      </c>
      <c r="C82" s="146">
        <v>0</v>
      </c>
      <c r="D82" s="147" t="s">
        <v>233</v>
      </c>
      <c r="E82" s="146">
        <v>0</v>
      </c>
      <c r="F82" s="147" t="str">
        <f t="shared" si="18"/>
        <v>-</v>
      </c>
      <c r="G82" s="146">
        <v>0</v>
      </c>
      <c r="H82" s="147" t="str">
        <f t="shared" si="18"/>
        <v>-</v>
      </c>
      <c r="I82" s="146">
        <v>0</v>
      </c>
      <c r="J82" s="147" t="str">
        <f t="shared" si="18"/>
        <v>-</v>
      </c>
      <c r="K82" s="146">
        <v>0</v>
      </c>
      <c r="L82" s="147" t="str">
        <f t="shared" si="19"/>
        <v>-</v>
      </c>
    </row>
    <row r="83" spans="1:13" x14ac:dyDescent="0.25">
      <c r="A83" s="1">
        <v>9</v>
      </c>
      <c r="B83" s="145" t="s">
        <v>92</v>
      </c>
      <c r="C83" s="146">
        <v>0</v>
      </c>
      <c r="D83" s="147" t="s">
        <v>233</v>
      </c>
      <c r="E83" s="146">
        <v>0</v>
      </c>
      <c r="F83" s="147" t="str">
        <f t="shared" si="18"/>
        <v>-</v>
      </c>
      <c r="G83" s="146">
        <v>0</v>
      </c>
      <c r="H83" s="147" t="str">
        <f t="shared" si="18"/>
        <v>-</v>
      </c>
      <c r="I83" s="146">
        <v>0</v>
      </c>
      <c r="J83" s="147" t="str">
        <f t="shared" si="18"/>
        <v>-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0</v>
      </c>
      <c r="D84" s="147" t="s">
        <v>233</v>
      </c>
      <c r="E84" s="146">
        <v>0</v>
      </c>
      <c r="F84" s="147" t="str">
        <f t="shared" si="18"/>
        <v>-</v>
      </c>
      <c r="G84" s="146">
        <v>0</v>
      </c>
      <c r="H84" s="147" t="str">
        <f t="shared" si="18"/>
        <v>-</v>
      </c>
      <c r="I84" s="146">
        <v>0</v>
      </c>
      <c r="J84" s="147" t="str">
        <f t="shared" si="18"/>
        <v>-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0</v>
      </c>
      <c r="D85" s="147" t="s">
        <v>233</v>
      </c>
      <c r="E85" s="146">
        <v>0</v>
      </c>
      <c r="F85" s="147" t="str">
        <f t="shared" si="18"/>
        <v>-</v>
      </c>
      <c r="G85" s="146">
        <v>0</v>
      </c>
      <c r="H85" s="147" t="str">
        <f t="shared" si="18"/>
        <v>-</v>
      </c>
      <c r="I85" s="146">
        <v>0</v>
      </c>
      <c r="J85" s="147" t="str">
        <f t="shared" si="18"/>
        <v>-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0</v>
      </c>
      <c r="D86" s="147" t="s">
        <v>233</v>
      </c>
      <c r="E86" s="146">
        <v>0</v>
      </c>
      <c r="F86" s="147" t="str">
        <f t="shared" si="18"/>
        <v>-</v>
      </c>
      <c r="G86" s="146">
        <v>0</v>
      </c>
      <c r="H86" s="147" t="str">
        <f t="shared" si="18"/>
        <v>-</v>
      </c>
      <c r="I86" s="146">
        <v>0</v>
      </c>
      <c r="J86" s="147" t="str">
        <f t="shared" si="18"/>
        <v>-</v>
      </c>
      <c r="K86" s="146"/>
      <c r="L86" s="147"/>
    </row>
    <row r="87" spans="1:13" ht="15.75" x14ac:dyDescent="0.25">
      <c r="B87" s="148" t="s">
        <v>32</v>
      </c>
      <c r="C87" s="149">
        <v>0</v>
      </c>
      <c r="D87" s="150" t="s">
        <v>233</v>
      </c>
      <c r="E87" s="149">
        <v>0</v>
      </c>
      <c r="F87" s="150" t="str">
        <f t="shared" si="18"/>
        <v>-</v>
      </c>
      <c r="G87" s="149">
        <v>0</v>
      </c>
      <c r="H87" s="150" t="str">
        <f t="shared" si="18"/>
        <v>-</v>
      </c>
      <c r="I87" s="149">
        <v>0</v>
      </c>
      <c r="J87" s="150" t="str">
        <f t="shared" si="18"/>
        <v>-</v>
      </c>
      <c r="K87" s="149">
        <v>0</v>
      </c>
      <c r="L87" s="150" t="s">
        <v>233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258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119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120</v>
      </c>
    </row>
    <row r="94" spans="1:13" ht="22.5" thickTop="1" thickBot="1" x14ac:dyDescent="0.3">
      <c r="B94" s="152" t="s">
        <v>101</v>
      </c>
      <c r="C94" s="136" t="s">
        <v>34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8">
        <f t="shared" ref="C95" si="20">E95-1</f>
        <v>2022</v>
      </c>
      <c r="D95" s="140"/>
      <c r="E95" s="139">
        <f t="shared" ref="E95" si="21">G95-1</f>
        <v>2023</v>
      </c>
      <c r="F95" s="140"/>
      <c r="G95" s="139">
        <f t="shared" ref="G95" si="22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 t="s">
        <v>233</v>
      </c>
      <c r="D97" s="147" t="s">
        <v>233</v>
      </c>
      <c r="E97" s="146" t="s">
        <v>233</v>
      </c>
      <c r="F97" s="147" t="str">
        <f t="shared" ref="F97:J109" si="23">IFERROR(E97/C97-1,"-")</f>
        <v>-</v>
      </c>
      <c r="G97" s="146" t="s">
        <v>233</v>
      </c>
      <c r="H97" s="147" t="str">
        <f t="shared" si="23"/>
        <v>-</v>
      </c>
      <c r="I97" s="146" t="s">
        <v>233</v>
      </c>
      <c r="J97" s="147" t="str">
        <f t="shared" si="23"/>
        <v>-</v>
      </c>
      <c r="K97" s="146" t="s">
        <v>233</v>
      </c>
      <c r="L97" s="147" t="str">
        <f t="shared" ref="L97:L104" si="24">IFERROR(K97/I97-1,"-")</f>
        <v>-</v>
      </c>
    </row>
    <row r="98" spans="2:12" x14ac:dyDescent="0.25">
      <c r="B98" s="145" t="s">
        <v>78</v>
      </c>
      <c r="C98" s="146" t="s">
        <v>233</v>
      </c>
      <c r="D98" s="147" t="s">
        <v>233</v>
      </c>
      <c r="E98" s="146" t="s">
        <v>233</v>
      </c>
      <c r="F98" s="147" t="str">
        <f t="shared" si="23"/>
        <v>-</v>
      </c>
      <c r="G98" s="146" t="s">
        <v>233</v>
      </c>
      <c r="H98" s="147" t="str">
        <f t="shared" si="23"/>
        <v>-</v>
      </c>
      <c r="I98" s="146" t="s">
        <v>233</v>
      </c>
      <c r="J98" s="147" t="str">
        <f t="shared" si="23"/>
        <v>-</v>
      </c>
      <c r="K98" s="146" t="s">
        <v>233</v>
      </c>
      <c r="L98" s="147" t="str">
        <f t="shared" si="24"/>
        <v>-</v>
      </c>
    </row>
    <row r="99" spans="2:12" x14ac:dyDescent="0.25">
      <c r="B99" s="145" t="s">
        <v>80</v>
      </c>
      <c r="C99" s="146" t="s">
        <v>233</v>
      </c>
      <c r="D99" s="147" t="s">
        <v>233</v>
      </c>
      <c r="E99" s="146" t="s">
        <v>233</v>
      </c>
      <c r="F99" s="147" t="str">
        <f t="shared" si="23"/>
        <v>-</v>
      </c>
      <c r="G99" s="146" t="s">
        <v>233</v>
      </c>
      <c r="H99" s="147" t="str">
        <f t="shared" si="23"/>
        <v>-</v>
      </c>
      <c r="I99" s="146" t="s">
        <v>233</v>
      </c>
      <c r="J99" s="147" t="str">
        <f t="shared" si="23"/>
        <v>-</v>
      </c>
      <c r="K99" s="146" t="s">
        <v>233</v>
      </c>
      <c r="L99" s="147" t="str">
        <f t="shared" si="24"/>
        <v>-</v>
      </c>
    </row>
    <row r="100" spans="2:12" x14ac:dyDescent="0.25">
      <c r="B100" s="145" t="s">
        <v>82</v>
      </c>
      <c r="C100" s="146" t="s">
        <v>233</v>
      </c>
      <c r="D100" s="147" t="s">
        <v>233</v>
      </c>
      <c r="E100" s="146" t="s">
        <v>233</v>
      </c>
      <c r="F100" s="147" t="str">
        <f t="shared" si="23"/>
        <v>-</v>
      </c>
      <c r="G100" s="146" t="s">
        <v>233</v>
      </c>
      <c r="H100" s="147" t="str">
        <f t="shared" si="23"/>
        <v>-</v>
      </c>
      <c r="I100" s="146" t="s">
        <v>233</v>
      </c>
      <c r="J100" s="147" t="str">
        <f t="shared" si="23"/>
        <v>-</v>
      </c>
      <c r="K100" s="146" t="s">
        <v>233</v>
      </c>
      <c r="L100" s="147" t="str">
        <f t="shared" si="24"/>
        <v>-</v>
      </c>
    </row>
    <row r="101" spans="2:12" x14ac:dyDescent="0.25">
      <c r="B101" s="145" t="s">
        <v>84</v>
      </c>
      <c r="C101" s="146" t="s">
        <v>233</v>
      </c>
      <c r="D101" s="147" t="s">
        <v>233</v>
      </c>
      <c r="E101" s="146" t="s">
        <v>233</v>
      </c>
      <c r="F101" s="147" t="str">
        <f t="shared" si="23"/>
        <v>-</v>
      </c>
      <c r="G101" s="146" t="s">
        <v>233</v>
      </c>
      <c r="H101" s="147" t="str">
        <f t="shared" si="23"/>
        <v>-</v>
      </c>
      <c r="I101" s="146" t="s">
        <v>233</v>
      </c>
      <c r="J101" s="147" t="str">
        <f t="shared" si="23"/>
        <v>-</v>
      </c>
      <c r="K101" s="146" t="s">
        <v>233</v>
      </c>
      <c r="L101" s="147" t="str">
        <f t="shared" si="24"/>
        <v>-</v>
      </c>
    </row>
    <row r="102" spans="2:12" x14ac:dyDescent="0.25">
      <c r="B102" s="145" t="s">
        <v>86</v>
      </c>
      <c r="C102" s="146" t="s">
        <v>233</v>
      </c>
      <c r="D102" s="147" t="s">
        <v>233</v>
      </c>
      <c r="E102" s="146" t="s">
        <v>233</v>
      </c>
      <c r="F102" s="147" t="str">
        <f t="shared" si="23"/>
        <v>-</v>
      </c>
      <c r="G102" s="146" t="s">
        <v>233</v>
      </c>
      <c r="H102" s="147" t="str">
        <f t="shared" si="23"/>
        <v>-</v>
      </c>
      <c r="I102" s="146" t="s">
        <v>233</v>
      </c>
      <c r="J102" s="147" t="str">
        <f t="shared" si="23"/>
        <v>-</v>
      </c>
      <c r="K102" s="146" t="s">
        <v>233</v>
      </c>
      <c r="L102" s="147" t="str">
        <f t="shared" si="24"/>
        <v>-</v>
      </c>
    </row>
    <row r="103" spans="2:12" x14ac:dyDescent="0.25">
      <c r="B103" s="145" t="s">
        <v>88</v>
      </c>
      <c r="C103" s="146" t="s">
        <v>233</v>
      </c>
      <c r="D103" s="147" t="s">
        <v>233</v>
      </c>
      <c r="E103" s="146" t="s">
        <v>233</v>
      </c>
      <c r="F103" s="147" t="str">
        <f t="shared" si="23"/>
        <v>-</v>
      </c>
      <c r="G103" s="146" t="s">
        <v>233</v>
      </c>
      <c r="H103" s="147" t="str">
        <f t="shared" si="23"/>
        <v>-</v>
      </c>
      <c r="I103" s="146" t="s">
        <v>233</v>
      </c>
      <c r="J103" s="147" t="str">
        <f t="shared" si="23"/>
        <v>-</v>
      </c>
      <c r="K103" s="146" t="s">
        <v>233</v>
      </c>
      <c r="L103" s="147" t="str">
        <f t="shared" si="24"/>
        <v>-</v>
      </c>
    </row>
    <row r="104" spans="2:12" x14ac:dyDescent="0.25">
      <c r="B104" s="145" t="s">
        <v>90</v>
      </c>
      <c r="C104" s="146" t="s">
        <v>233</v>
      </c>
      <c r="D104" s="147" t="s">
        <v>233</v>
      </c>
      <c r="E104" s="146" t="s">
        <v>233</v>
      </c>
      <c r="F104" s="147" t="str">
        <f t="shared" si="23"/>
        <v>-</v>
      </c>
      <c r="G104" s="146" t="s">
        <v>233</v>
      </c>
      <c r="H104" s="147" t="str">
        <f t="shared" si="23"/>
        <v>-</v>
      </c>
      <c r="I104" s="146" t="s">
        <v>233</v>
      </c>
      <c r="J104" s="147" t="str">
        <f t="shared" si="23"/>
        <v>-</v>
      </c>
      <c r="K104" s="146" t="s">
        <v>233</v>
      </c>
      <c r="L104" s="147" t="str">
        <f t="shared" si="24"/>
        <v>-</v>
      </c>
    </row>
    <row r="105" spans="2:12" x14ac:dyDescent="0.25">
      <c r="B105" s="145" t="s">
        <v>92</v>
      </c>
      <c r="C105" s="146" t="s">
        <v>233</v>
      </c>
      <c r="D105" s="147" t="s">
        <v>233</v>
      </c>
      <c r="E105" s="146" t="s">
        <v>233</v>
      </c>
      <c r="F105" s="147" t="str">
        <f t="shared" si="23"/>
        <v>-</v>
      </c>
      <c r="G105" s="146" t="s">
        <v>233</v>
      </c>
      <c r="H105" s="147" t="str">
        <f t="shared" si="23"/>
        <v>-</v>
      </c>
      <c r="I105" s="146" t="s">
        <v>233</v>
      </c>
      <c r="J105" s="147" t="str">
        <f t="shared" si="23"/>
        <v>-</v>
      </c>
      <c r="K105" s="146"/>
      <c r="L105" s="147"/>
    </row>
    <row r="106" spans="2:12" x14ac:dyDescent="0.25">
      <c r="B106" s="145" t="s">
        <v>94</v>
      </c>
      <c r="C106" s="146" t="s">
        <v>233</v>
      </c>
      <c r="D106" s="147" t="s">
        <v>233</v>
      </c>
      <c r="E106" s="146" t="s">
        <v>233</v>
      </c>
      <c r="F106" s="147" t="str">
        <f t="shared" si="23"/>
        <v>-</v>
      </c>
      <c r="G106" s="146" t="s">
        <v>233</v>
      </c>
      <c r="H106" s="147" t="str">
        <f t="shared" si="23"/>
        <v>-</v>
      </c>
      <c r="I106" s="146" t="s">
        <v>233</v>
      </c>
      <c r="J106" s="147" t="str">
        <f t="shared" si="23"/>
        <v>-</v>
      </c>
      <c r="K106" s="146"/>
      <c r="L106" s="147"/>
    </row>
    <row r="107" spans="2:12" x14ac:dyDescent="0.25">
      <c r="B107" s="145" t="s">
        <v>96</v>
      </c>
      <c r="C107" s="146" t="s">
        <v>233</v>
      </c>
      <c r="D107" s="147" t="s">
        <v>233</v>
      </c>
      <c r="E107" s="146" t="s">
        <v>233</v>
      </c>
      <c r="F107" s="147" t="str">
        <f t="shared" si="23"/>
        <v>-</v>
      </c>
      <c r="G107" s="146" t="s">
        <v>233</v>
      </c>
      <c r="H107" s="147" t="str">
        <f t="shared" si="23"/>
        <v>-</v>
      </c>
      <c r="I107" s="146" t="s">
        <v>233</v>
      </c>
      <c r="J107" s="147" t="str">
        <f t="shared" si="23"/>
        <v>-</v>
      </c>
      <c r="K107" s="146"/>
      <c r="L107" s="147"/>
    </row>
    <row r="108" spans="2:12" x14ac:dyDescent="0.25">
      <c r="B108" s="145" t="s">
        <v>98</v>
      </c>
      <c r="C108" s="146" t="s">
        <v>233</v>
      </c>
      <c r="D108" s="147" t="s">
        <v>233</v>
      </c>
      <c r="E108" s="146" t="s">
        <v>233</v>
      </c>
      <c r="F108" s="147" t="str">
        <f t="shared" si="23"/>
        <v>-</v>
      </c>
      <c r="G108" s="146" t="s">
        <v>233</v>
      </c>
      <c r="H108" s="147" t="str">
        <f t="shared" si="23"/>
        <v>-</v>
      </c>
      <c r="I108" s="146" t="s">
        <v>233</v>
      </c>
      <c r="J108" s="147" t="str">
        <f t="shared" si="23"/>
        <v>-</v>
      </c>
      <c r="K108" s="146"/>
      <c r="L108" s="147"/>
    </row>
    <row r="109" spans="2:12" ht="15.75" x14ac:dyDescent="0.25">
      <c r="B109" s="148" t="s">
        <v>32</v>
      </c>
      <c r="C109" s="149" t="s">
        <v>233</v>
      </c>
      <c r="D109" s="150" t="s">
        <v>233</v>
      </c>
      <c r="E109" s="149" t="s">
        <v>233</v>
      </c>
      <c r="F109" s="150" t="str">
        <f t="shared" si="23"/>
        <v>-</v>
      </c>
      <c r="G109" s="149" t="s">
        <v>233</v>
      </c>
      <c r="H109" s="150" t="str">
        <f t="shared" si="23"/>
        <v>-</v>
      </c>
      <c r="I109" s="149" t="s">
        <v>233</v>
      </c>
      <c r="J109" s="150" t="str">
        <f t="shared" si="23"/>
        <v>-</v>
      </c>
      <c r="K109" s="149" t="s">
        <v>233</v>
      </c>
      <c r="L109" s="150" t="s">
        <v>233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9:9" x14ac:dyDescent="0.25">
      <c r="I114" s="151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DFAF-F2F8-4366-ACD1-35B24AA3BB6B}">
  <sheetPr>
    <tabColor theme="7" tint="0.79998168889431442"/>
  </sheetPr>
  <dimension ref="A4:M5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254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8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9896</v>
      </c>
      <c r="D9" s="147">
        <v>7.2673350041771094</v>
      </c>
      <c r="E9" s="146">
        <v>17947</v>
      </c>
      <c r="F9" s="147">
        <f t="shared" ref="F9:J21" si="3">IFERROR(E9/C9-1,"-")</f>
        <v>0.81356103476151986</v>
      </c>
      <c r="G9" s="146">
        <v>15841</v>
      </c>
      <c r="H9" s="147">
        <f t="shared" si="3"/>
        <v>-0.11734551735666132</v>
      </c>
      <c r="I9" s="146">
        <v>14788</v>
      </c>
      <c r="J9" s="147">
        <f t="shared" si="3"/>
        <v>-6.6473076194684677E-2</v>
      </c>
      <c r="K9" s="146">
        <v>15932</v>
      </c>
      <c r="L9" s="147">
        <f t="shared" ref="L9:L16" si="4">IFERROR(K9/I9-1,"-")</f>
        <v>7.7360021639166998E-2</v>
      </c>
    </row>
    <row r="10" spans="1:13" x14ac:dyDescent="0.25">
      <c r="A10" s="1" t="s">
        <v>77</v>
      </c>
      <c r="B10" s="145" t="s">
        <v>78</v>
      </c>
      <c r="C10" s="146">
        <v>10397</v>
      </c>
      <c r="D10" s="147">
        <v>5.6904761904761907</v>
      </c>
      <c r="E10" s="146">
        <v>18389</v>
      </c>
      <c r="F10" s="147">
        <f t="shared" si="3"/>
        <v>0.76868327402135228</v>
      </c>
      <c r="G10" s="146">
        <v>24407</v>
      </c>
      <c r="H10" s="147">
        <f t="shared" si="3"/>
        <v>0.32726086247213004</v>
      </c>
      <c r="I10" s="146">
        <v>15773</v>
      </c>
      <c r="J10" s="147">
        <f t="shared" si="3"/>
        <v>-0.35375097308149306</v>
      </c>
      <c r="K10" s="146">
        <v>16379</v>
      </c>
      <c r="L10" s="147">
        <f t="shared" si="4"/>
        <v>3.8420084955303357E-2</v>
      </c>
    </row>
    <row r="11" spans="1:13" x14ac:dyDescent="0.25">
      <c r="A11" s="1" t="s">
        <v>79</v>
      </c>
      <c r="B11" s="145" t="s">
        <v>80</v>
      </c>
      <c r="C11" s="146">
        <v>10842</v>
      </c>
      <c r="D11" s="147">
        <v>2.6260869565217391</v>
      </c>
      <c r="E11" s="146">
        <v>16137</v>
      </c>
      <c r="F11" s="147">
        <f t="shared" si="3"/>
        <v>0.48837852794687331</v>
      </c>
      <c r="G11" s="146">
        <v>20474</v>
      </c>
      <c r="H11" s="147">
        <f t="shared" si="3"/>
        <v>0.2687612319514161</v>
      </c>
      <c r="I11" s="146">
        <v>15653</v>
      </c>
      <c r="J11" s="147">
        <f t="shared" si="3"/>
        <v>-0.23546937579368954</v>
      </c>
      <c r="K11" s="146">
        <v>17122</v>
      </c>
      <c r="L11" s="147">
        <f t="shared" si="4"/>
        <v>9.3847824698140903E-2</v>
      </c>
    </row>
    <row r="12" spans="1:13" x14ac:dyDescent="0.25">
      <c r="A12" s="1" t="s">
        <v>81</v>
      </c>
      <c r="B12" s="145" t="s">
        <v>82</v>
      </c>
      <c r="C12" s="146">
        <v>13123</v>
      </c>
      <c r="D12" s="147">
        <v>2.6161476990906585</v>
      </c>
      <c r="E12" s="146">
        <v>11699</v>
      </c>
      <c r="F12" s="147">
        <f t="shared" si="3"/>
        <v>-0.10851177322258632</v>
      </c>
      <c r="G12" s="146">
        <v>17811</v>
      </c>
      <c r="H12" s="147">
        <f t="shared" si="3"/>
        <v>0.52243781519788013</v>
      </c>
      <c r="I12" s="146">
        <v>15445</v>
      </c>
      <c r="J12" s="147">
        <f t="shared" si="3"/>
        <v>-0.13283925663915552</v>
      </c>
      <c r="K12" s="146">
        <v>15554</v>
      </c>
      <c r="L12" s="147">
        <f t="shared" si="4"/>
        <v>7.0573000971188016E-3</v>
      </c>
    </row>
    <row r="13" spans="1:13" x14ac:dyDescent="0.25">
      <c r="A13" s="1" t="s">
        <v>83</v>
      </c>
      <c r="B13" s="145" t="s">
        <v>84</v>
      </c>
      <c r="C13" s="146">
        <v>12688</v>
      </c>
      <c r="D13" s="147">
        <v>1.9322856482551423</v>
      </c>
      <c r="E13" s="146">
        <v>7550</v>
      </c>
      <c r="F13" s="147">
        <f t="shared" si="3"/>
        <v>-0.40494955863808324</v>
      </c>
      <c r="G13" s="146">
        <v>22267</v>
      </c>
      <c r="H13" s="147">
        <f t="shared" si="3"/>
        <v>1.9492715231788078</v>
      </c>
      <c r="I13" s="146">
        <v>16341</v>
      </c>
      <c r="J13" s="147">
        <f t="shared" si="3"/>
        <v>-0.26613374051286653</v>
      </c>
      <c r="K13" s="146">
        <v>14916</v>
      </c>
      <c r="L13" s="147">
        <f t="shared" si="4"/>
        <v>-8.7203965485588397E-2</v>
      </c>
    </row>
    <row r="14" spans="1:13" x14ac:dyDescent="0.25">
      <c r="A14" s="1" t="s">
        <v>85</v>
      </c>
      <c r="B14" s="145" t="s">
        <v>86</v>
      </c>
      <c r="C14" s="146">
        <v>10420</v>
      </c>
      <c r="D14" s="147">
        <v>2.1556632344033919</v>
      </c>
      <c r="E14" s="146">
        <v>14934</v>
      </c>
      <c r="F14" s="147">
        <f t="shared" si="3"/>
        <v>0.43320537428023043</v>
      </c>
      <c r="G14" s="146">
        <v>16055</v>
      </c>
      <c r="H14" s="147">
        <f t="shared" si="3"/>
        <v>7.5063613231552084E-2</v>
      </c>
      <c r="I14" s="146">
        <v>16193</v>
      </c>
      <c r="J14" s="147">
        <f t="shared" si="3"/>
        <v>8.595453129865982E-3</v>
      </c>
      <c r="K14" s="146">
        <v>14066</v>
      </c>
      <c r="L14" s="147">
        <f t="shared" si="4"/>
        <v>-0.13135305378867412</v>
      </c>
    </row>
    <row r="15" spans="1:13" x14ac:dyDescent="0.25">
      <c r="A15" s="1" t="s">
        <v>87</v>
      </c>
      <c r="B15" s="145" t="s">
        <v>88</v>
      </c>
      <c r="C15" s="146">
        <v>24503</v>
      </c>
      <c r="D15" s="147">
        <v>9.299705758722153</v>
      </c>
      <c r="E15" s="146">
        <v>17055</v>
      </c>
      <c r="F15" s="147">
        <f t="shared" si="3"/>
        <v>-0.3039627800677468</v>
      </c>
      <c r="G15" s="146">
        <v>16852</v>
      </c>
      <c r="H15" s="147">
        <f t="shared" si="3"/>
        <v>-1.190266783934335E-2</v>
      </c>
      <c r="I15" s="146">
        <v>17502</v>
      </c>
      <c r="J15" s="147">
        <f t="shared" si="3"/>
        <v>3.8571089484927601E-2</v>
      </c>
      <c r="K15" s="146">
        <v>17086</v>
      </c>
      <c r="L15" s="147">
        <f t="shared" si="4"/>
        <v>-2.3768712147183124E-2</v>
      </c>
    </row>
    <row r="16" spans="1:13" x14ac:dyDescent="0.25">
      <c r="A16" s="1" t="s">
        <v>89</v>
      </c>
      <c r="B16" s="145" t="s">
        <v>90</v>
      </c>
      <c r="C16" s="146">
        <v>14928</v>
      </c>
      <c r="D16" s="147">
        <v>1.3158547936704932</v>
      </c>
      <c r="E16" s="146">
        <v>11309</v>
      </c>
      <c r="F16" s="147">
        <f t="shared" si="3"/>
        <v>-0.242430332261522</v>
      </c>
      <c r="G16" s="146">
        <v>25050</v>
      </c>
      <c r="H16" s="147">
        <f t="shared" si="3"/>
        <v>1.2150499602086833</v>
      </c>
      <c r="I16" s="146">
        <v>16404</v>
      </c>
      <c r="J16" s="147">
        <f t="shared" si="3"/>
        <v>-0.34514970059880234</v>
      </c>
      <c r="K16" s="146">
        <v>18786</v>
      </c>
      <c r="L16" s="147">
        <f t="shared" si="4"/>
        <v>0.14520848573518652</v>
      </c>
    </row>
    <row r="17" spans="1:13" x14ac:dyDescent="0.25">
      <c r="A17" s="1" t="s">
        <v>91</v>
      </c>
      <c r="B17" s="145" t="s">
        <v>92</v>
      </c>
      <c r="C17" s="146">
        <v>10763</v>
      </c>
      <c r="D17" s="147">
        <v>0.28744019138755972</v>
      </c>
      <c r="E17" s="146">
        <v>16386</v>
      </c>
      <c r="F17" s="147">
        <f t="shared" si="3"/>
        <v>0.52243798197528579</v>
      </c>
      <c r="G17" s="146">
        <v>17100</v>
      </c>
      <c r="H17" s="147">
        <f t="shared" si="3"/>
        <v>4.3573782497253744E-2</v>
      </c>
      <c r="I17" s="146">
        <v>13666</v>
      </c>
      <c r="J17" s="147">
        <f t="shared" si="3"/>
        <v>-0.20081871345029245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14777</v>
      </c>
      <c r="D18" s="147">
        <v>8.1850794348048872E-2</v>
      </c>
      <c r="E18" s="146">
        <v>17351</v>
      </c>
      <c r="F18" s="147">
        <f t="shared" si="3"/>
        <v>0.17418961900250385</v>
      </c>
      <c r="G18" s="146">
        <v>24595</v>
      </c>
      <c r="H18" s="147">
        <f t="shared" si="3"/>
        <v>0.41749755057345395</v>
      </c>
      <c r="I18" s="146">
        <v>16756</v>
      </c>
      <c r="J18" s="147">
        <f t="shared" si="3"/>
        <v>-0.31872331774750962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14622</v>
      </c>
      <c r="D19" s="147">
        <v>0.12754472547809992</v>
      </c>
      <c r="E19" s="146">
        <v>12399</v>
      </c>
      <c r="F19" s="147">
        <f t="shared" si="3"/>
        <v>-0.15203118588428399</v>
      </c>
      <c r="G19" s="146">
        <v>15829</v>
      </c>
      <c r="H19" s="147">
        <f t="shared" si="3"/>
        <v>0.27663521251713852</v>
      </c>
      <c r="I19" s="146">
        <v>15073</v>
      </c>
      <c r="J19" s="147">
        <f t="shared" si="3"/>
        <v>-4.7760439699286117E-2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14121</v>
      </c>
      <c r="D20" s="147">
        <v>0.48751711787633001</v>
      </c>
      <c r="E20" s="146">
        <v>12492</v>
      </c>
      <c r="F20" s="147">
        <f t="shared" si="3"/>
        <v>-0.11536010197578073</v>
      </c>
      <c r="G20" s="146">
        <v>15575</v>
      </c>
      <c r="H20" s="147">
        <f t="shared" si="3"/>
        <v>0.24679795068844057</v>
      </c>
      <c r="I20" s="146">
        <v>15082</v>
      </c>
      <c r="J20" s="147">
        <f t="shared" si="3"/>
        <v>-3.1653290529695011E-2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161080</v>
      </c>
      <c r="D21" s="150">
        <v>1.2911925352753757</v>
      </c>
      <c r="E21" s="149">
        <v>173648</v>
      </c>
      <c r="F21" s="150">
        <f t="shared" si="3"/>
        <v>7.8023342438539922E-2</v>
      </c>
      <c r="G21" s="149">
        <v>231856</v>
      </c>
      <c r="H21" s="150">
        <f t="shared" si="3"/>
        <v>0.33520685524739702</v>
      </c>
      <c r="I21" s="149">
        <v>188676</v>
      </c>
      <c r="J21" s="150">
        <f t="shared" si="3"/>
        <v>-0.1862362845904354</v>
      </c>
      <c r="K21" s="149">
        <v>129841</v>
      </c>
      <c r="L21" s="150">
        <v>1.3598857133935383E-2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46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255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8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7546</v>
      </c>
      <c r="D31" s="147">
        <v>5.5617391304347823</v>
      </c>
      <c r="E31" s="146">
        <v>17462</v>
      </c>
      <c r="F31" s="147">
        <f t="shared" ref="F31:J43" si="8">IFERROR(E31/C31-1,"-")</f>
        <v>1.31407368142062</v>
      </c>
      <c r="G31" s="146">
        <v>12086</v>
      </c>
      <c r="H31" s="147">
        <f t="shared" si="8"/>
        <v>-0.30786851448860386</v>
      </c>
      <c r="I31" s="146">
        <v>11355</v>
      </c>
      <c r="J31" s="147">
        <f t="shared" si="8"/>
        <v>-6.0483203706768185E-2</v>
      </c>
      <c r="K31" s="146">
        <v>13273</v>
      </c>
      <c r="L31" s="147">
        <f t="shared" ref="L31:L38" si="9">IFERROR(K31/I31-1,"-")</f>
        <v>0.16891237340378695</v>
      </c>
    </row>
    <row r="32" spans="1:13" x14ac:dyDescent="0.25">
      <c r="B32" s="145" t="s">
        <v>78</v>
      </c>
      <c r="C32" s="146">
        <v>9937</v>
      </c>
      <c r="D32" s="147">
        <v>5.6423796791443852</v>
      </c>
      <c r="E32" s="146">
        <v>17660</v>
      </c>
      <c r="F32" s="147">
        <f t="shared" si="8"/>
        <v>0.77719633692261247</v>
      </c>
      <c r="G32" s="146">
        <v>20778</v>
      </c>
      <c r="H32" s="147">
        <f t="shared" si="8"/>
        <v>0.17655719139297843</v>
      </c>
      <c r="I32" s="146">
        <v>12705</v>
      </c>
      <c r="J32" s="147">
        <f t="shared" si="8"/>
        <v>-0.38853595148714992</v>
      </c>
      <c r="K32" s="146">
        <v>13088</v>
      </c>
      <c r="L32" s="147">
        <f t="shared" si="9"/>
        <v>3.0145611963793728E-2</v>
      </c>
    </row>
    <row r="33" spans="2:12" x14ac:dyDescent="0.25">
      <c r="B33" s="145" t="s">
        <v>80</v>
      </c>
      <c r="C33" s="146">
        <v>10258</v>
      </c>
      <c r="D33" s="147">
        <v>2.5118110236220472</v>
      </c>
      <c r="E33" s="146">
        <v>15316</v>
      </c>
      <c r="F33" s="147">
        <f t="shared" si="8"/>
        <v>0.49307857282121281</v>
      </c>
      <c r="G33" s="146">
        <v>16717</v>
      </c>
      <c r="H33" s="147">
        <f t="shared" si="8"/>
        <v>9.1472969443719077E-2</v>
      </c>
      <c r="I33" s="146">
        <v>12400</v>
      </c>
      <c r="J33" s="147">
        <f t="shared" si="8"/>
        <v>-0.25824011485314347</v>
      </c>
      <c r="K33" s="146">
        <v>13557</v>
      </c>
      <c r="L33" s="147">
        <f t="shared" si="9"/>
        <v>9.3306451612903185E-2</v>
      </c>
    </row>
    <row r="34" spans="2:12" x14ac:dyDescent="0.25">
      <c r="B34" s="145" t="s">
        <v>82</v>
      </c>
      <c r="C34" s="146">
        <v>12235</v>
      </c>
      <c r="D34" s="147">
        <v>2.4474499859115242</v>
      </c>
      <c r="E34" s="146">
        <v>10715</v>
      </c>
      <c r="F34" s="147">
        <f t="shared" si="8"/>
        <v>-0.12423375561912542</v>
      </c>
      <c r="G34" s="146">
        <v>15251</v>
      </c>
      <c r="H34" s="147">
        <f t="shared" si="8"/>
        <v>0.42333177788147447</v>
      </c>
      <c r="I34" s="146">
        <v>11996</v>
      </c>
      <c r="J34" s="147">
        <f t="shared" si="8"/>
        <v>-0.21342862763097503</v>
      </c>
      <c r="K34" s="146">
        <v>12834</v>
      </c>
      <c r="L34" s="147">
        <f t="shared" si="9"/>
        <v>6.9856618872957688E-2</v>
      </c>
    </row>
    <row r="35" spans="2:12" x14ac:dyDescent="0.25">
      <c r="B35" s="145" t="s">
        <v>84</v>
      </c>
      <c r="C35" s="146">
        <v>12175</v>
      </c>
      <c r="D35" s="147">
        <v>1.8660546139359697</v>
      </c>
      <c r="E35" s="146">
        <v>6778</v>
      </c>
      <c r="F35" s="147">
        <f t="shared" si="8"/>
        <v>-0.44328542094455847</v>
      </c>
      <c r="G35" s="146">
        <v>19282</v>
      </c>
      <c r="H35" s="147">
        <f t="shared" si="8"/>
        <v>1.844791974033638</v>
      </c>
      <c r="I35" s="146">
        <v>13628</v>
      </c>
      <c r="J35" s="147">
        <f t="shared" si="8"/>
        <v>-0.29322684368841412</v>
      </c>
      <c r="K35" s="146">
        <v>12578</v>
      </c>
      <c r="L35" s="147">
        <f t="shared" si="9"/>
        <v>-7.704725565013204E-2</v>
      </c>
    </row>
    <row r="36" spans="2:12" x14ac:dyDescent="0.25">
      <c r="B36" s="145" t="s">
        <v>86</v>
      </c>
      <c r="C36" s="146">
        <v>10004</v>
      </c>
      <c r="D36" s="147">
        <v>2.0886075949367089</v>
      </c>
      <c r="E36" s="146">
        <v>14510</v>
      </c>
      <c r="F36" s="147">
        <f t="shared" si="8"/>
        <v>0.45041983206717306</v>
      </c>
      <c r="G36" s="146">
        <v>12747</v>
      </c>
      <c r="H36" s="147">
        <f t="shared" si="8"/>
        <v>-0.12150241212956581</v>
      </c>
      <c r="I36" s="146">
        <v>13316</v>
      </c>
      <c r="J36" s="147">
        <f t="shared" si="8"/>
        <v>4.4637954028398763E-2</v>
      </c>
      <c r="K36" s="146">
        <v>11902</v>
      </c>
      <c r="L36" s="147">
        <f t="shared" si="9"/>
        <v>-0.10618804445779517</v>
      </c>
    </row>
    <row r="37" spans="2:12" x14ac:dyDescent="0.25">
      <c r="B37" s="145" t="s">
        <v>88</v>
      </c>
      <c r="C37" s="146">
        <v>23736</v>
      </c>
      <c r="D37" s="147">
        <v>9.2976138828633399</v>
      </c>
      <c r="E37" s="146">
        <v>16301</v>
      </c>
      <c r="F37" s="147">
        <f t="shared" si="8"/>
        <v>-0.31323727671048196</v>
      </c>
      <c r="G37" s="146">
        <v>13444</v>
      </c>
      <c r="H37" s="147">
        <f t="shared" si="8"/>
        <v>-0.17526532114594195</v>
      </c>
      <c r="I37" s="146">
        <v>14555</v>
      </c>
      <c r="J37" s="147">
        <f t="shared" si="8"/>
        <v>8.2639095507289539E-2</v>
      </c>
      <c r="K37" s="146">
        <v>14318</v>
      </c>
      <c r="L37" s="147">
        <f t="shared" si="9"/>
        <v>-1.6283064239093092E-2</v>
      </c>
    </row>
    <row r="38" spans="2:12" x14ac:dyDescent="0.25">
      <c r="B38" s="145" t="s">
        <v>90</v>
      </c>
      <c r="C38" s="146">
        <v>14117</v>
      </c>
      <c r="D38" s="147">
        <v>1.2312312312312312</v>
      </c>
      <c r="E38" s="146">
        <v>10339</v>
      </c>
      <c r="F38" s="147">
        <f t="shared" si="8"/>
        <v>-0.26762059927746684</v>
      </c>
      <c r="G38" s="146">
        <v>21855</v>
      </c>
      <c r="H38" s="147">
        <f t="shared" si="8"/>
        <v>1.1138407969822999</v>
      </c>
      <c r="I38" s="146">
        <v>12946</v>
      </c>
      <c r="J38" s="147">
        <f t="shared" si="8"/>
        <v>-0.40764127202013267</v>
      </c>
      <c r="K38" s="146">
        <v>15739</v>
      </c>
      <c r="L38" s="147">
        <f t="shared" si="9"/>
        <v>0.21574231422833301</v>
      </c>
    </row>
    <row r="39" spans="2:12" x14ac:dyDescent="0.25">
      <c r="B39" s="145" t="s">
        <v>92</v>
      </c>
      <c r="C39" s="146">
        <v>10282</v>
      </c>
      <c r="D39" s="147">
        <v>0.37111614881984267</v>
      </c>
      <c r="E39" s="146">
        <v>15797</v>
      </c>
      <c r="F39" s="147">
        <f t="shared" si="8"/>
        <v>0.53637424625559227</v>
      </c>
      <c r="G39" s="146">
        <v>14091</v>
      </c>
      <c r="H39" s="147">
        <f t="shared" si="8"/>
        <v>-0.1079951889599291</v>
      </c>
      <c r="I39" s="146">
        <v>10779</v>
      </c>
      <c r="J39" s="147">
        <f t="shared" si="8"/>
        <v>-0.23504364487971041</v>
      </c>
      <c r="K39" s="146"/>
      <c r="L39" s="147"/>
    </row>
    <row r="40" spans="2:12" x14ac:dyDescent="0.25">
      <c r="B40" s="145" t="s">
        <v>94</v>
      </c>
      <c r="C40" s="146">
        <v>13795</v>
      </c>
      <c r="D40" s="147">
        <v>0.19364887081422522</v>
      </c>
      <c r="E40" s="146">
        <v>16481</v>
      </c>
      <c r="F40" s="147">
        <f t="shared" si="8"/>
        <v>0.19470822761870243</v>
      </c>
      <c r="G40" s="146">
        <v>21060</v>
      </c>
      <c r="H40" s="147">
        <f t="shared" si="8"/>
        <v>0.27783508282264435</v>
      </c>
      <c r="I40" s="146">
        <v>13418</v>
      </c>
      <c r="J40" s="147">
        <f t="shared" si="8"/>
        <v>-0.36286799620132959</v>
      </c>
      <c r="K40" s="146"/>
      <c r="L40" s="147"/>
    </row>
    <row r="41" spans="2:12" x14ac:dyDescent="0.25">
      <c r="B41" s="145" t="s">
        <v>96</v>
      </c>
      <c r="C41" s="146">
        <v>14034</v>
      </c>
      <c r="D41" s="147">
        <v>0.37669217186580339</v>
      </c>
      <c r="E41" s="146">
        <v>11754</v>
      </c>
      <c r="F41" s="147">
        <f t="shared" si="8"/>
        <v>-0.16246259085079096</v>
      </c>
      <c r="G41" s="146">
        <v>12134</v>
      </c>
      <c r="H41" s="147">
        <f t="shared" si="8"/>
        <v>3.2329419771992551E-2</v>
      </c>
      <c r="I41" s="146">
        <v>12144</v>
      </c>
      <c r="J41" s="147">
        <f t="shared" si="8"/>
        <v>8.2413054227781224E-4</v>
      </c>
      <c r="K41" s="146"/>
      <c r="L41" s="147"/>
    </row>
    <row r="42" spans="2:12" x14ac:dyDescent="0.25">
      <c r="B42" s="145" t="s">
        <v>98</v>
      </c>
      <c r="C42" s="146">
        <v>13354</v>
      </c>
      <c r="D42" s="147">
        <v>0.77226277372262775</v>
      </c>
      <c r="E42" s="146">
        <v>11656</v>
      </c>
      <c r="F42" s="147">
        <f t="shared" si="8"/>
        <v>-0.12715291298487341</v>
      </c>
      <c r="G42" s="146">
        <v>12150</v>
      </c>
      <c r="H42" s="147">
        <f t="shared" si="8"/>
        <v>4.2381606039807895E-2</v>
      </c>
      <c r="I42" s="146">
        <v>12233</v>
      </c>
      <c r="J42" s="147">
        <f t="shared" si="8"/>
        <v>6.8312757201645091E-3</v>
      </c>
      <c r="K42" s="146"/>
      <c r="L42" s="147"/>
    </row>
    <row r="43" spans="2:12" ht="15.75" x14ac:dyDescent="0.25">
      <c r="B43" s="148" t="s">
        <v>32</v>
      </c>
      <c r="C43" s="149">
        <v>151473</v>
      </c>
      <c r="D43" s="150">
        <v>1.4423250564334085</v>
      </c>
      <c r="E43" s="149">
        <v>164769</v>
      </c>
      <c r="F43" s="150">
        <f t="shared" si="8"/>
        <v>8.7778019845121014E-2</v>
      </c>
      <c r="G43" s="149">
        <v>191595</v>
      </c>
      <c r="H43" s="150">
        <f t="shared" si="8"/>
        <v>0.16280975183438628</v>
      </c>
      <c r="I43" s="149">
        <v>151475</v>
      </c>
      <c r="J43" s="150">
        <f t="shared" si="8"/>
        <v>-0.20940003653540018</v>
      </c>
      <c r="K43" s="149">
        <v>107289</v>
      </c>
      <c r="L43" s="150">
        <v>4.2642928640149291E-2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2" x14ac:dyDescent="0.25">
      <c r="I46" s="103"/>
    </row>
    <row r="49" spans="9:12" x14ac:dyDescent="0.25">
      <c r="K49" s="4"/>
      <c r="L49" s="4"/>
    </row>
    <row r="50" spans="9:12" x14ac:dyDescent="0.25">
      <c r="I50" s="151"/>
    </row>
  </sheetData>
  <mergeCells count="14"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D115-11FD-46D9-BE87-B261047AC1EC}">
  <sheetPr>
    <tabColor theme="7" tint="0.79998168889431442"/>
  </sheetPr>
  <dimension ref="A4:E47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259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137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188676</v>
      </c>
      <c r="D8" s="147">
        <f t="shared" ref="D8:D10" si="0">C8/C9-1</f>
        <v>-0.1862362845904354</v>
      </c>
    </row>
    <row r="9" spans="1:5" x14ac:dyDescent="0.25">
      <c r="A9" s="1"/>
      <c r="B9" s="145">
        <f>B8-1</f>
        <v>2024</v>
      </c>
      <c r="C9" s="146">
        <v>231856</v>
      </c>
      <c r="D9" s="147">
        <f t="shared" si="0"/>
        <v>0.33520685524739702</v>
      </c>
    </row>
    <row r="10" spans="1:5" x14ac:dyDescent="0.25">
      <c r="A10" s="1"/>
      <c r="B10" s="145">
        <f t="shared" ref="B10:B22" si="1">B9-1</f>
        <v>2023</v>
      </c>
      <c r="C10" s="146">
        <v>173648</v>
      </c>
      <c r="D10" s="147">
        <f t="shared" si="0"/>
        <v>7.8023342438539922E-2</v>
      </c>
    </row>
    <row r="11" spans="1:5" x14ac:dyDescent="0.25">
      <c r="A11" s="1"/>
      <c r="B11" s="145">
        <f t="shared" si="1"/>
        <v>2022</v>
      </c>
      <c r="C11" s="146">
        <v>161080</v>
      </c>
      <c r="D11" s="147">
        <f>C11/C12-1</f>
        <v>1.2911925352753757</v>
      </c>
    </row>
    <row r="12" spans="1:5" x14ac:dyDescent="0.25">
      <c r="A12" s="1" t="s">
        <v>77</v>
      </c>
      <c r="B12" s="145">
        <f t="shared" si="1"/>
        <v>2021</v>
      </c>
      <c r="C12" s="146">
        <v>70304</v>
      </c>
      <c r="D12" s="147">
        <f t="shared" ref="D12:D21" si="2">C12/C13-1</f>
        <v>0.27102127890369343</v>
      </c>
    </row>
    <row r="13" spans="1:5" x14ac:dyDescent="0.25">
      <c r="A13" s="1" t="s">
        <v>79</v>
      </c>
      <c r="B13" s="145">
        <f t="shared" si="1"/>
        <v>2020</v>
      </c>
      <c r="C13" s="146">
        <v>55313</v>
      </c>
      <c r="D13" s="147">
        <f t="shared" si="2"/>
        <v>-0.59662646033574962</v>
      </c>
    </row>
    <row r="14" spans="1:5" x14ac:dyDescent="0.25">
      <c r="A14" s="1" t="s">
        <v>81</v>
      </c>
      <c r="B14" s="145">
        <f t="shared" si="1"/>
        <v>2019</v>
      </c>
      <c r="C14" s="146">
        <v>137126</v>
      </c>
      <c r="D14" s="147">
        <f t="shared" si="2"/>
        <v>1.7898758775871659E-3</v>
      </c>
    </row>
    <row r="15" spans="1:5" x14ac:dyDescent="0.25">
      <c r="A15" s="1" t="s">
        <v>83</v>
      </c>
      <c r="B15" s="145">
        <f t="shared" si="1"/>
        <v>2018</v>
      </c>
      <c r="C15" s="146">
        <v>136881</v>
      </c>
      <c r="D15" s="147">
        <f>C15/C16-1</f>
        <v>-1.1675258848503178E-2</v>
      </c>
    </row>
    <row r="16" spans="1:5" x14ac:dyDescent="0.25">
      <c r="A16" s="1" t="s">
        <v>85</v>
      </c>
      <c r="B16" s="145">
        <f t="shared" si="1"/>
        <v>2017</v>
      </c>
      <c r="C16" s="146">
        <v>138498</v>
      </c>
      <c r="D16" s="147">
        <f>C16/C17-1</f>
        <v>1.9920025332675451E-2</v>
      </c>
    </row>
    <row r="17" spans="1:5" x14ac:dyDescent="0.25">
      <c r="A17" s="1" t="s">
        <v>87</v>
      </c>
      <c r="B17" s="145">
        <f t="shared" si="1"/>
        <v>2016</v>
      </c>
      <c r="C17" s="146">
        <v>135793</v>
      </c>
      <c r="D17" s="147">
        <f t="shared" si="2"/>
        <v>-2.5168881327216952E-2</v>
      </c>
    </row>
    <row r="18" spans="1:5" x14ac:dyDescent="0.25">
      <c r="A18" s="1" t="s">
        <v>89</v>
      </c>
      <c r="B18" s="145">
        <f t="shared" si="1"/>
        <v>2015</v>
      </c>
      <c r="C18" s="146">
        <v>139299</v>
      </c>
      <c r="D18" s="147">
        <f t="shared" si="2"/>
        <v>5.4113569634046677E-2</v>
      </c>
    </row>
    <row r="19" spans="1:5" x14ac:dyDescent="0.25">
      <c r="A19" s="1" t="s">
        <v>91</v>
      </c>
      <c r="B19" s="145">
        <f t="shared" si="1"/>
        <v>2014</v>
      </c>
      <c r="C19" s="146">
        <v>132148</v>
      </c>
      <c r="D19" s="147">
        <f t="shared" si="2"/>
        <v>6.8110096186568825E-5</v>
      </c>
    </row>
    <row r="20" spans="1:5" x14ac:dyDescent="0.25">
      <c r="A20" s="1" t="s">
        <v>93</v>
      </c>
      <c r="B20" s="145">
        <f t="shared" si="1"/>
        <v>2013</v>
      </c>
      <c r="C20" s="146">
        <v>132139</v>
      </c>
      <c r="D20" s="147">
        <f>C20/C21-1</f>
        <v>5.9663670117643175E-2</v>
      </c>
    </row>
    <row r="21" spans="1:5" x14ac:dyDescent="0.25">
      <c r="A21" s="1" t="s">
        <v>95</v>
      </c>
      <c r="B21" s="145">
        <f t="shared" si="1"/>
        <v>2012</v>
      </c>
      <c r="C21" s="146">
        <v>124699</v>
      </c>
      <c r="D21" s="147">
        <f t="shared" si="2"/>
        <v>6.8882164868038664E-2</v>
      </c>
    </row>
    <row r="22" spans="1:5" x14ac:dyDescent="0.25">
      <c r="A22" s="1" t="s">
        <v>97</v>
      </c>
      <c r="B22" s="145">
        <f t="shared" si="1"/>
        <v>2011</v>
      </c>
      <c r="C22" s="146">
        <v>116663</v>
      </c>
      <c r="D22" s="147"/>
    </row>
    <row r="23" spans="1:5" ht="6" customHeight="1" x14ac:dyDescent="0.25"/>
    <row r="24" spans="1:5" x14ac:dyDescent="0.25">
      <c r="B24" s="131" t="s">
        <v>57</v>
      </c>
      <c r="C24" s="131"/>
      <c r="D24" s="131"/>
    </row>
    <row r="27" spans="1:5" ht="48.75" customHeight="1" thickBot="1" x14ac:dyDescent="0.3">
      <c r="B27" s="12" t="s">
        <v>260</v>
      </c>
      <c r="C27" s="12"/>
      <c r="D27" s="12"/>
      <c r="E27" s="1" t="s">
        <v>99</v>
      </c>
    </row>
    <row r="28" spans="1:5" ht="10.5" customHeight="1" thickBot="1" x14ac:dyDescent="0.3">
      <c r="B28" s="133"/>
      <c r="C28" s="134"/>
      <c r="D28" s="133"/>
      <c r="E28" s="1" t="s">
        <v>100</v>
      </c>
    </row>
    <row r="29" spans="1:5" ht="22.5" thickTop="1" thickBot="1" x14ac:dyDescent="0.3">
      <c r="B29" s="152" t="s">
        <v>101</v>
      </c>
      <c r="C29" s="136" t="s">
        <v>142</v>
      </c>
      <c r="D29" s="137"/>
    </row>
    <row r="30" spans="1:5" ht="16.5" thickTop="1" thickBot="1" x14ac:dyDescent="0.3">
      <c r="B30" s="109"/>
      <c r="C30" s="142" t="s">
        <v>145</v>
      </c>
      <c r="D30" s="143" t="s">
        <v>146</v>
      </c>
    </row>
    <row r="31" spans="1:5" x14ac:dyDescent="0.25">
      <c r="B31" s="145">
        <v>2025</v>
      </c>
      <c r="C31" s="146">
        <v>151475</v>
      </c>
      <c r="D31" s="147">
        <f t="shared" ref="D31:D44" si="3">C31/C32-1</f>
        <v>-0.20940003653540018</v>
      </c>
    </row>
    <row r="32" spans="1:5" x14ac:dyDescent="0.25">
      <c r="B32" s="145">
        <f>B31-1</f>
        <v>2024</v>
      </c>
      <c r="C32" s="146">
        <v>191595</v>
      </c>
      <c r="D32" s="147">
        <f t="shared" si="3"/>
        <v>0.16280975183438628</v>
      </c>
    </row>
    <row r="33" spans="2:4" x14ac:dyDescent="0.25">
      <c r="B33" s="145">
        <f t="shared" ref="B33:B45" si="4">B32-1</f>
        <v>2023</v>
      </c>
      <c r="C33" s="146">
        <v>164769</v>
      </c>
      <c r="D33" s="147">
        <f t="shared" si="3"/>
        <v>8.7778019845121014E-2</v>
      </c>
    </row>
    <row r="34" spans="2:4" x14ac:dyDescent="0.25">
      <c r="B34" s="145">
        <f t="shared" si="4"/>
        <v>2022</v>
      </c>
      <c r="C34" s="146">
        <v>151473</v>
      </c>
      <c r="D34" s="147">
        <f t="shared" si="3"/>
        <v>1.4423250564334085</v>
      </c>
    </row>
    <row r="35" spans="2:4" x14ac:dyDescent="0.25">
      <c r="B35" s="145">
        <f t="shared" si="4"/>
        <v>2021</v>
      </c>
      <c r="C35" s="146">
        <v>62020</v>
      </c>
      <c r="D35" s="147">
        <f t="shared" si="3"/>
        <v>0.14696798772030406</v>
      </c>
    </row>
    <row r="36" spans="2:4" x14ac:dyDescent="0.25">
      <c r="B36" s="145">
        <f t="shared" si="4"/>
        <v>2020</v>
      </c>
      <c r="C36" s="146">
        <v>54073</v>
      </c>
      <c r="D36" s="147">
        <f t="shared" si="3"/>
        <v>-0.60050091612979495</v>
      </c>
    </row>
    <row r="37" spans="2:4" x14ac:dyDescent="0.25">
      <c r="B37" s="145">
        <f t="shared" si="4"/>
        <v>2019</v>
      </c>
      <c r="C37" s="146">
        <v>135352</v>
      </c>
      <c r="D37" s="147">
        <f t="shared" si="3"/>
        <v>4.2216006469659728E-3</v>
      </c>
    </row>
    <row r="38" spans="2:4" x14ac:dyDescent="0.25">
      <c r="B38" s="145">
        <f t="shared" si="4"/>
        <v>2018</v>
      </c>
      <c r="C38" s="146">
        <v>134783</v>
      </c>
      <c r="D38" s="147">
        <f>C38/C39-1</f>
        <v>-6.611143867924496E-3</v>
      </c>
    </row>
    <row r="39" spans="2:4" x14ac:dyDescent="0.25">
      <c r="B39" s="145">
        <f t="shared" si="4"/>
        <v>2017</v>
      </c>
      <c r="C39" s="146">
        <v>135680</v>
      </c>
      <c r="D39" s="147">
        <f>C39/C40-1</f>
        <v>1.7610176101761077E-2</v>
      </c>
    </row>
    <row r="40" spans="2:4" x14ac:dyDescent="0.25">
      <c r="B40" s="145">
        <f t="shared" si="4"/>
        <v>2016</v>
      </c>
      <c r="C40" s="146">
        <v>133332</v>
      </c>
      <c r="D40" s="147">
        <f t="shared" si="3"/>
        <v>-3.1629710865949567E-2</v>
      </c>
    </row>
    <row r="41" spans="2:4" x14ac:dyDescent="0.25">
      <c r="B41" s="145">
        <f t="shared" si="4"/>
        <v>2015</v>
      </c>
      <c r="C41" s="146">
        <v>137687</v>
      </c>
      <c r="D41" s="147">
        <f t="shared" si="3"/>
        <v>5.9049303899699979E-2</v>
      </c>
    </row>
    <row r="42" spans="2:4" x14ac:dyDescent="0.25">
      <c r="B42" s="145">
        <f t="shared" si="4"/>
        <v>2014</v>
      </c>
      <c r="C42" s="146">
        <v>130010</v>
      </c>
      <c r="D42" s="147">
        <f t="shared" si="3"/>
        <v>-3.3118167461400061E-3</v>
      </c>
    </row>
    <row r="43" spans="2:4" x14ac:dyDescent="0.25">
      <c r="B43" s="145">
        <f t="shared" si="4"/>
        <v>2013</v>
      </c>
      <c r="C43" s="146">
        <v>130442</v>
      </c>
      <c r="D43" s="147">
        <f>C43/C44-1</f>
        <v>5.8808250200897749E-2</v>
      </c>
    </row>
    <row r="44" spans="2:4" x14ac:dyDescent="0.25">
      <c r="B44" s="145">
        <f t="shared" si="4"/>
        <v>2012</v>
      </c>
      <c r="C44" s="146">
        <v>123197</v>
      </c>
      <c r="D44" s="147">
        <f t="shared" si="3"/>
        <v>6.8574303284731686E-2</v>
      </c>
    </row>
    <row r="45" spans="2:4" x14ac:dyDescent="0.25">
      <c r="B45" s="145">
        <f t="shared" si="4"/>
        <v>2011</v>
      </c>
      <c r="C45" s="146">
        <v>115291</v>
      </c>
      <c r="D45" s="147"/>
    </row>
    <row r="46" spans="2:4" ht="6" customHeight="1" x14ac:dyDescent="0.25"/>
    <row r="47" spans="2:4" x14ac:dyDescent="0.25">
      <c r="B47" s="131" t="s">
        <v>57</v>
      </c>
      <c r="C47" s="131"/>
      <c r="D47" s="131"/>
    </row>
  </sheetData>
  <mergeCells count="4">
    <mergeCell ref="B4:D4"/>
    <mergeCell ref="C6:D6"/>
    <mergeCell ref="B27:D27"/>
    <mergeCell ref="C29:D29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0CB7-7F03-48BD-A879-866F8117E32C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59"/>
      <c r="C2" s="159"/>
      <c r="D2" s="159"/>
      <c r="E2" s="159"/>
      <c r="F2" s="159"/>
    </row>
    <row r="3" spans="1:22" ht="40.5" customHeight="1" thickBot="1" x14ac:dyDescent="0.3">
      <c r="B3" s="85" t="s">
        <v>147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ht="8.25" customHeight="1" thickBot="1" x14ac:dyDescent="0.3">
      <c r="B4" s="107"/>
      <c r="C4" s="107"/>
      <c r="D4" s="107"/>
      <c r="E4" s="107"/>
      <c r="F4" s="107"/>
      <c r="G4" s="107"/>
      <c r="H4" s="107"/>
      <c r="I4" s="107"/>
      <c r="J4" s="108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</row>
    <row r="5" spans="1:22" ht="60.75" thickBot="1" x14ac:dyDescent="0.3">
      <c r="A5" s="1"/>
      <c r="B5" s="109"/>
      <c r="C5" s="160" t="s">
        <v>261</v>
      </c>
      <c r="D5" s="160" t="s">
        <v>234</v>
      </c>
      <c r="E5" s="160" t="s">
        <v>235</v>
      </c>
      <c r="F5" s="160" t="s">
        <v>236</v>
      </c>
      <c r="G5" s="160" t="s">
        <v>237</v>
      </c>
      <c r="H5" s="160" t="s">
        <v>238</v>
      </c>
      <c r="I5" s="161" t="str">
        <f>CONCATENATE("var. ",RIGHT(H5,2),"/",RIGHT(G5,2))</f>
        <v>var. 26/25</v>
      </c>
      <c r="J5" s="161" t="str">
        <f>CONCATENATE("dif. ",RIGHT(H5,2),"/",RIGHT(G5,2))</f>
        <v>dif. 26/25</v>
      </c>
      <c r="K5" s="15" t="str">
        <f>CONCATENATE("cuota ",H5)</f>
        <v>cuota acumulado a agosto 2026</v>
      </c>
      <c r="L5" s="15" t="str">
        <f>CONCATENATE("cuota/ total municipio ",RIGHT(H5,2))</f>
        <v>cuota/ total municipio 26</v>
      </c>
      <c r="M5" s="14" t="s">
        <v>262</v>
      </c>
      <c r="N5" s="14" t="s">
        <v>228</v>
      </c>
      <c r="O5" s="14" t="s">
        <v>229</v>
      </c>
      <c r="P5" s="14" t="s">
        <v>230</v>
      </c>
      <c r="Q5" s="14" t="s">
        <v>231</v>
      </c>
      <c r="R5" s="14" t="s">
        <v>232</v>
      </c>
      <c r="S5" s="161" t="str">
        <f>CONCATENATE("var. ",RIGHT(R5,2),"/",RIGHT(Q5,2))</f>
        <v>var. 26/25</v>
      </c>
      <c r="T5" s="161" t="str">
        <f>CONCATENATE("dif. ",RIGHT(R5,2),"/",RIGHT(Q5,2))</f>
        <v>dif. 26/25</v>
      </c>
      <c r="U5" s="15" t="str">
        <f>CONCATENATE("cuota ",R5)</f>
        <v>cuota agosto 2026</v>
      </c>
      <c r="V5" s="162" t="str">
        <f>CONCATENATE("cuota/ total municipio ",RIGHT(R5,2))</f>
        <v>cuota/ total municipio 26</v>
      </c>
    </row>
    <row r="6" spans="1:22" ht="15.75" x14ac:dyDescent="0.25">
      <c r="A6" s="1"/>
      <c r="B6" s="163" t="s">
        <v>45</v>
      </c>
      <c r="C6" s="164">
        <v>1031934</v>
      </c>
      <c r="D6" s="164">
        <v>3101117</v>
      </c>
      <c r="E6" s="164">
        <v>3425441</v>
      </c>
      <c r="F6" s="164">
        <v>3663677</v>
      </c>
      <c r="G6" s="164">
        <v>3636256</v>
      </c>
      <c r="H6" s="164">
        <v>3644409</v>
      </c>
      <c r="I6" s="165">
        <f>IFERROR(H6/G6-1,"-")</f>
        <v>2.2421413673845425E-3</v>
      </c>
      <c r="J6" s="164">
        <f>IFERROR(H6-G6,"-")</f>
        <v>8153</v>
      </c>
      <c r="K6" s="165">
        <f t="shared" ref="K6:K57" si="0">IFERROR(H6/$H$6,"-")</f>
        <v>1</v>
      </c>
      <c r="L6" s="166">
        <f>H6/H6</f>
        <v>1</v>
      </c>
      <c r="M6" s="164">
        <v>286184</v>
      </c>
      <c r="N6" s="164">
        <v>442299</v>
      </c>
      <c r="O6" s="164">
        <v>447853</v>
      </c>
      <c r="P6" s="164">
        <v>494247</v>
      </c>
      <c r="Q6" s="164">
        <v>484410</v>
      </c>
      <c r="R6" s="164">
        <v>500621</v>
      </c>
      <c r="S6" s="165">
        <f>IFERROR(R6/Q6-1,"-")</f>
        <v>3.3465452818893127E-2</v>
      </c>
      <c r="T6" s="164">
        <f t="shared" ref="T6:T57" si="1">R6-Q6</f>
        <v>16211</v>
      </c>
      <c r="U6" s="165">
        <f>IFERROR(P6/$P$6,"-")</f>
        <v>1</v>
      </c>
      <c r="V6" s="166">
        <f>IFERROR(R6/R6,"-")</f>
        <v>1</v>
      </c>
    </row>
    <row r="7" spans="1:22" ht="15.75" x14ac:dyDescent="0.25">
      <c r="A7" s="1"/>
      <c r="B7" s="167" t="s">
        <v>62</v>
      </c>
      <c r="C7" s="168">
        <v>808744</v>
      </c>
      <c r="D7" s="168">
        <v>2458403</v>
      </c>
      <c r="E7" s="168">
        <v>2698251</v>
      </c>
      <c r="F7" s="168">
        <v>2860359</v>
      </c>
      <c r="G7" s="168">
        <v>2796345</v>
      </c>
      <c r="H7" s="168">
        <v>2824038</v>
      </c>
      <c r="I7" s="169">
        <f t="shared" ref="I7:I57" si="2">IFERROR(H7/G7-1,"-")</f>
        <v>9.9032844659725505E-3</v>
      </c>
      <c r="J7" s="168">
        <f t="shared" ref="J7:J57" si="3">IFERROR(H7-G7,"-")</f>
        <v>27693</v>
      </c>
      <c r="K7" s="169">
        <f t="shared" si="0"/>
        <v>0.7748960119459698</v>
      </c>
      <c r="L7" s="169">
        <f>H7/H6</f>
        <v>0.7748960119459698</v>
      </c>
      <c r="M7" s="168">
        <v>230328</v>
      </c>
      <c r="N7" s="168">
        <v>347304</v>
      </c>
      <c r="O7" s="168">
        <v>346742</v>
      </c>
      <c r="P7" s="168">
        <v>384377</v>
      </c>
      <c r="Q7" s="168">
        <v>365975</v>
      </c>
      <c r="R7" s="168">
        <v>385154</v>
      </c>
      <c r="S7" s="169">
        <f t="shared" ref="S7:S57" si="4">IFERROR(R7/Q7-1,"-")</f>
        <v>5.2405218935719589E-2</v>
      </c>
      <c r="T7" s="168">
        <f t="shared" si="1"/>
        <v>19179</v>
      </c>
      <c r="U7" s="169">
        <f t="shared" ref="U7:U57" si="5">IFERROR(P7/$P$6,"-")</f>
        <v>0.77770224199641069</v>
      </c>
      <c r="V7" s="169">
        <f>IFERROR(R7/R6,"-")</f>
        <v>0.76935246423941461</v>
      </c>
    </row>
    <row r="8" spans="1:22" x14ac:dyDescent="0.25">
      <c r="A8" s="132" t="s">
        <v>68</v>
      </c>
      <c r="B8" s="123" t="s">
        <v>63</v>
      </c>
      <c r="C8" s="70">
        <v>664620</v>
      </c>
      <c r="D8" s="70">
        <v>2023705</v>
      </c>
      <c r="E8" s="70">
        <v>2208219</v>
      </c>
      <c r="F8" s="70">
        <v>2355318</v>
      </c>
      <c r="G8" s="70">
        <v>2294310</v>
      </c>
      <c r="H8" s="70">
        <v>2324173</v>
      </c>
      <c r="I8" s="124">
        <f t="shared" si="2"/>
        <v>1.301611377712697E-2</v>
      </c>
      <c r="J8" s="70">
        <f t="shared" si="3"/>
        <v>29863</v>
      </c>
      <c r="K8" s="124">
        <f t="shared" si="0"/>
        <v>0.63773659871874977</v>
      </c>
      <c r="L8" s="124">
        <f>H8/H6</f>
        <v>0.63773659871874977</v>
      </c>
      <c r="M8" s="70">
        <v>193973</v>
      </c>
      <c r="N8" s="70">
        <v>285837</v>
      </c>
      <c r="O8" s="70">
        <v>291854</v>
      </c>
      <c r="P8" s="70">
        <v>320782</v>
      </c>
      <c r="Q8" s="70">
        <v>302751</v>
      </c>
      <c r="R8" s="70">
        <v>322894</v>
      </c>
      <c r="S8" s="124">
        <f t="shared" si="4"/>
        <v>6.6533223672258668E-2</v>
      </c>
      <c r="T8" s="70">
        <f t="shared" si="1"/>
        <v>20143</v>
      </c>
      <c r="U8" s="124">
        <f t="shared" si="5"/>
        <v>0.64903175942393176</v>
      </c>
      <c r="V8" s="124">
        <f>IFERROR(R8/R6,"-")</f>
        <v>0.64498692623761289</v>
      </c>
    </row>
    <row r="9" spans="1:22" x14ac:dyDescent="0.25">
      <c r="A9" s="132" t="s">
        <v>69</v>
      </c>
      <c r="B9" s="123" t="s">
        <v>64</v>
      </c>
      <c r="C9" s="70">
        <v>144124</v>
      </c>
      <c r="D9" s="70">
        <v>434698</v>
      </c>
      <c r="E9" s="70">
        <v>490032</v>
      </c>
      <c r="F9" s="70">
        <v>505041</v>
      </c>
      <c r="G9" s="70">
        <v>502035</v>
      </c>
      <c r="H9" s="70">
        <v>499865</v>
      </c>
      <c r="I9" s="124">
        <f t="shared" si="2"/>
        <v>-4.3224078002529476E-3</v>
      </c>
      <c r="J9" s="70">
        <f t="shared" si="3"/>
        <v>-2170</v>
      </c>
      <c r="K9" s="124">
        <f t="shared" si="0"/>
        <v>0.13715941322722011</v>
      </c>
      <c r="L9" s="124">
        <f>H9/H6</f>
        <v>0.13715941322722011</v>
      </c>
      <c r="M9" s="70">
        <v>36355</v>
      </c>
      <c r="N9" s="70">
        <v>61467</v>
      </c>
      <c r="O9" s="70">
        <v>54888</v>
      </c>
      <c r="P9" s="70">
        <v>63595</v>
      </c>
      <c r="Q9" s="70">
        <v>63224</v>
      </c>
      <c r="R9" s="70">
        <v>62260</v>
      </c>
      <c r="S9" s="124">
        <f t="shared" si="4"/>
        <v>-1.5247374414779191E-2</v>
      </c>
      <c r="T9" s="70">
        <f t="shared" si="1"/>
        <v>-964</v>
      </c>
      <c r="U9" s="124">
        <f t="shared" si="5"/>
        <v>0.12867048257247896</v>
      </c>
      <c r="V9" s="124">
        <f>IFERROR(R9/R6,"-")</f>
        <v>0.12436553800180176</v>
      </c>
    </row>
    <row r="10" spans="1:22" ht="16.5" thickBot="1" x14ac:dyDescent="0.3">
      <c r="A10" s="1"/>
      <c r="B10" s="170" t="s">
        <v>65</v>
      </c>
      <c r="C10" s="171">
        <v>223190</v>
      </c>
      <c r="D10" s="171">
        <v>642714</v>
      </c>
      <c r="E10" s="171">
        <v>727190</v>
      </c>
      <c r="F10" s="171">
        <v>803318</v>
      </c>
      <c r="G10" s="171">
        <v>839911</v>
      </c>
      <c r="H10" s="171">
        <v>820371</v>
      </c>
      <c r="I10" s="172">
        <f t="shared" si="2"/>
        <v>-2.3264369677263419E-2</v>
      </c>
      <c r="J10" s="171">
        <f t="shared" si="3"/>
        <v>-19540</v>
      </c>
      <c r="K10" s="172">
        <f t="shared" si="0"/>
        <v>0.22510398805403015</v>
      </c>
      <c r="L10" s="172">
        <f>H10/H6</f>
        <v>0.22510398805403015</v>
      </c>
      <c r="M10" s="171">
        <v>55856</v>
      </c>
      <c r="N10" s="171">
        <v>94995</v>
      </c>
      <c r="O10" s="171">
        <v>101111</v>
      </c>
      <c r="P10" s="171">
        <v>109870</v>
      </c>
      <c r="Q10" s="171">
        <v>118435</v>
      </c>
      <c r="R10" s="171">
        <v>115467</v>
      </c>
      <c r="S10" s="172">
        <f t="shared" si="4"/>
        <v>-2.5060159581204888E-2</v>
      </c>
      <c r="T10" s="171">
        <f t="shared" si="1"/>
        <v>-2968</v>
      </c>
      <c r="U10" s="172">
        <f t="shared" si="5"/>
        <v>0.22229775800358931</v>
      </c>
      <c r="V10" s="172">
        <f>IFERROR(R10/R6,"-")</f>
        <v>0.23064753576058536</v>
      </c>
    </row>
    <row r="11" spans="1:22" ht="15.75" x14ac:dyDescent="0.25">
      <c r="A11" s="173">
        <f>G11/$G$11</f>
        <v>1</v>
      </c>
      <c r="B11" s="163" t="s">
        <v>46</v>
      </c>
      <c r="C11" s="164">
        <v>400181</v>
      </c>
      <c r="D11" s="164">
        <v>1157727</v>
      </c>
      <c r="E11" s="164">
        <v>1247409</v>
      </c>
      <c r="F11" s="164">
        <v>1301142</v>
      </c>
      <c r="G11" s="164">
        <v>1237425</v>
      </c>
      <c r="H11" s="164">
        <v>1247710</v>
      </c>
      <c r="I11" s="165">
        <f t="shared" si="2"/>
        <v>8.3116148453441507E-3</v>
      </c>
      <c r="J11" s="164">
        <f t="shared" si="3"/>
        <v>10285</v>
      </c>
      <c r="K11" s="165">
        <f t="shared" si="0"/>
        <v>0.34236278090631428</v>
      </c>
      <c r="L11" s="166">
        <f>H11/H11</f>
        <v>1</v>
      </c>
      <c r="M11" s="164">
        <v>118184</v>
      </c>
      <c r="N11" s="164">
        <v>164674</v>
      </c>
      <c r="O11" s="164">
        <v>166974</v>
      </c>
      <c r="P11" s="164">
        <v>175399</v>
      </c>
      <c r="Q11" s="164">
        <v>164094</v>
      </c>
      <c r="R11" s="164">
        <v>170104</v>
      </c>
      <c r="S11" s="165">
        <f t="shared" si="4"/>
        <v>3.6625348885394926E-2</v>
      </c>
      <c r="T11" s="164">
        <f t="shared" si="1"/>
        <v>6010</v>
      </c>
      <c r="U11" s="165">
        <f t="shared" si="5"/>
        <v>0.35488126382153051</v>
      </c>
      <c r="V11" s="166">
        <f>IFERROR(R11/R11,"-")</f>
        <v>1</v>
      </c>
    </row>
    <row r="12" spans="1:22" ht="15.75" x14ac:dyDescent="0.25">
      <c r="A12" s="173">
        <f>G12/$G$11</f>
        <v>0.79625755096268458</v>
      </c>
      <c r="B12" s="167" t="s">
        <v>62</v>
      </c>
      <c r="C12" s="168">
        <v>332691</v>
      </c>
      <c r="D12" s="168">
        <v>990351</v>
      </c>
      <c r="E12" s="168">
        <v>1020136</v>
      </c>
      <c r="F12" s="168">
        <v>1059161</v>
      </c>
      <c r="G12" s="168">
        <v>985309</v>
      </c>
      <c r="H12" s="168">
        <v>1009211</v>
      </c>
      <c r="I12" s="169">
        <f t="shared" si="2"/>
        <v>2.4258379858501211E-2</v>
      </c>
      <c r="J12" s="168">
        <f t="shared" si="3"/>
        <v>23902</v>
      </c>
      <c r="K12" s="169">
        <f t="shared" si="0"/>
        <v>0.27692034565823981</v>
      </c>
      <c r="L12" s="169">
        <f>H12/H11</f>
        <v>0.80885061432544425</v>
      </c>
      <c r="M12" s="168">
        <v>100580</v>
      </c>
      <c r="N12" s="168">
        <v>138022</v>
      </c>
      <c r="O12" s="168">
        <v>134916</v>
      </c>
      <c r="P12" s="168">
        <v>143446</v>
      </c>
      <c r="Q12" s="168">
        <v>124990</v>
      </c>
      <c r="R12" s="168">
        <v>134695</v>
      </c>
      <c r="S12" s="169">
        <f t="shared" si="4"/>
        <v>7.7646211696935863E-2</v>
      </c>
      <c r="T12" s="168">
        <f t="shared" si="1"/>
        <v>9705</v>
      </c>
      <c r="U12" s="169">
        <f t="shared" si="5"/>
        <v>0.29023140251736479</v>
      </c>
      <c r="V12" s="169">
        <f>IFERROR(R12/R11,"-")</f>
        <v>0.79183911019141229</v>
      </c>
    </row>
    <row r="13" spans="1:22" x14ac:dyDescent="0.25">
      <c r="A13" s="132" t="s">
        <v>68</v>
      </c>
      <c r="B13" s="123" t="s">
        <v>63</v>
      </c>
      <c r="C13" s="70">
        <v>314175</v>
      </c>
      <c r="D13" s="70">
        <v>883564</v>
      </c>
      <c r="E13" s="70">
        <v>909147</v>
      </c>
      <c r="F13" s="70">
        <v>955648</v>
      </c>
      <c r="G13" s="70">
        <v>877983</v>
      </c>
      <c r="H13" s="70">
        <v>909569</v>
      </c>
      <c r="I13" s="124">
        <f t="shared" si="2"/>
        <v>3.5975639619445943E-2</v>
      </c>
      <c r="J13" s="70">
        <f t="shared" si="3"/>
        <v>31586</v>
      </c>
      <c r="K13" s="124">
        <f t="shared" si="0"/>
        <v>0.24957928706684679</v>
      </c>
      <c r="L13" s="124">
        <f>H13/H11</f>
        <v>0.72899071098252</v>
      </c>
      <c r="M13" s="70">
        <v>92057</v>
      </c>
      <c r="N13" s="70">
        <v>121901</v>
      </c>
      <c r="O13" s="70">
        <v>120435</v>
      </c>
      <c r="P13" s="70">
        <v>130238</v>
      </c>
      <c r="Q13" s="70">
        <v>110862</v>
      </c>
      <c r="R13" s="70">
        <v>123286</v>
      </c>
      <c r="S13" s="124">
        <f t="shared" si="4"/>
        <v>0.11206725478522839</v>
      </c>
      <c r="T13" s="70">
        <f t="shared" si="1"/>
        <v>12424</v>
      </c>
      <c r="U13" s="124">
        <f t="shared" si="5"/>
        <v>0.26350792215228419</v>
      </c>
      <c r="V13" s="124">
        <f>IFERROR(R13/R11,"-")</f>
        <v>0.72476837699289842</v>
      </c>
    </row>
    <row r="14" spans="1:22" x14ac:dyDescent="0.25">
      <c r="A14" s="132" t="s">
        <v>69</v>
      </c>
      <c r="B14" s="123" t="s">
        <v>64</v>
      </c>
      <c r="C14" s="70">
        <v>18516</v>
      </c>
      <c r="D14" s="70">
        <v>106787</v>
      </c>
      <c r="E14" s="70">
        <v>110989</v>
      </c>
      <c r="F14" s="70">
        <v>103513</v>
      </c>
      <c r="G14" s="70">
        <v>107326</v>
      </c>
      <c r="H14" s="70">
        <v>99642</v>
      </c>
      <c r="I14" s="124">
        <f t="shared" si="2"/>
        <v>-7.1594953692488361E-2</v>
      </c>
      <c r="J14" s="70">
        <f t="shared" si="3"/>
        <v>-7684</v>
      </c>
      <c r="K14" s="124">
        <f t="shared" si="0"/>
        <v>2.7341058591393009E-2</v>
      </c>
      <c r="L14" s="124">
        <f>H14/H11</f>
        <v>7.9859903342924241E-2</v>
      </c>
      <c r="M14" s="70">
        <v>8523</v>
      </c>
      <c r="N14" s="70">
        <v>16121</v>
      </c>
      <c r="O14" s="70">
        <v>14481</v>
      </c>
      <c r="P14" s="70">
        <v>13208</v>
      </c>
      <c r="Q14" s="70">
        <v>14128</v>
      </c>
      <c r="R14" s="70">
        <v>11409</v>
      </c>
      <c r="S14" s="124">
        <f t="shared" si="4"/>
        <v>-0.19245469988674968</v>
      </c>
      <c r="T14" s="70">
        <f t="shared" si="1"/>
        <v>-2719</v>
      </c>
      <c r="U14" s="124">
        <f t="shared" si="5"/>
        <v>2.6723480365080616E-2</v>
      </c>
      <c r="V14" s="124">
        <f>IFERROR(R14/R11,"-")</f>
        <v>6.7070733198513852E-2</v>
      </c>
    </row>
    <row r="15" spans="1:22" ht="16.5" thickBot="1" x14ac:dyDescent="0.3">
      <c r="A15" s="173">
        <f>G15/$G$11</f>
        <v>0.20374244903731539</v>
      </c>
      <c r="B15" s="170" t="s">
        <v>65</v>
      </c>
      <c r="C15" s="171">
        <v>67490</v>
      </c>
      <c r="D15" s="171">
        <v>167376</v>
      </c>
      <c r="E15" s="171">
        <v>227273</v>
      </c>
      <c r="F15" s="171">
        <v>241981</v>
      </c>
      <c r="G15" s="171">
        <v>252116</v>
      </c>
      <c r="H15" s="171">
        <v>238499</v>
      </c>
      <c r="I15" s="172">
        <f t="shared" si="2"/>
        <v>-5.4010852147424182E-2</v>
      </c>
      <c r="J15" s="171">
        <f t="shared" si="3"/>
        <v>-13617</v>
      </c>
      <c r="K15" s="172">
        <f t="shared" si="0"/>
        <v>6.5442435248074513E-2</v>
      </c>
      <c r="L15" s="172">
        <f>H15/H11</f>
        <v>0.19114938567455578</v>
      </c>
      <c r="M15" s="171">
        <v>17604</v>
      </c>
      <c r="N15" s="171">
        <v>26652</v>
      </c>
      <c r="O15" s="171">
        <v>32058</v>
      </c>
      <c r="P15" s="171">
        <v>31953</v>
      </c>
      <c r="Q15" s="171">
        <v>39104</v>
      </c>
      <c r="R15" s="171">
        <v>35409</v>
      </c>
      <c r="S15" s="172">
        <f t="shared" si="4"/>
        <v>-9.4491612111292977E-2</v>
      </c>
      <c r="T15" s="171">
        <f t="shared" si="1"/>
        <v>-3695</v>
      </c>
      <c r="U15" s="172">
        <f t="shared" si="5"/>
        <v>6.4649861304165737E-2</v>
      </c>
      <c r="V15" s="172">
        <f>IFERROR(R15/R11,"-")</f>
        <v>0.20816088980858768</v>
      </c>
    </row>
    <row r="16" spans="1:22" ht="15.75" x14ac:dyDescent="0.25">
      <c r="A16" s="173"/>
      <c r="B16" s="163" t="s">
        <v>47</v>
      </c>
      <c r="C16" s="164">
        <v>176500</v>
      </c>
      <c r="D16" s="164">
        <v>810745</v>
      </c>
      <c r="E16" s="164">
        <v>867925</v>
      </c>
      <c r="F16" s="164">
        <v>922199</v>
      </c>
      <c r="G16" s="164">
        <v>945846</v>
      </c>
      <c r="H16" s="164">
        <v>978332</v>
      </c>
      <c r="I16" s="165">
        <f t="shared" si="2"/>
        <v>3.4345971754387028E-2</v>
      </c>
      <c r="J16" s="164">
        <f t="shared" si="3"/>
        <v>32486</v>
      </c>
      <c r="K16" s="165">
        <f t="shared" si="0"/>
        <v>0.26844736691189164</v>
      </c>
      <c r="L16" s="166">
        <f>H16/H16</f>
        <v>1</v>
      </c>
      <c r="M16" s="164">
        <v>53067</v>
      </c>
      <c r="N16" s="164">
        <v>117894</v>
      </c>
      <c r="O16" s="164">
        <v>116797</v>
      </c>
      <c r="P16" s="164">
        <v>126181</v>
      </c>
      <c r="Q16" s="164">
        <v>123588</v>
      </c>
      <c r="R16" s="164">
        <v>134205</v>
      </c>
      <c r="S16" s="165">
        <f t="shared" si="4"/>
        <v>8.5906398679483464E-2</v>
      </c>
      <c r="T16" s="164">
        <f t="shared" si="1"/>
        <v>10617</v>
      </c>
      <c r="U16" s="165">
        <f t="shared" si="5"/>
        <v>0.25529947576818879</v>
      </c>
      <c r="V16" s="166">
        <f>IFERROR(R16/R16,"-")</f>
        <v>1</v>
      </c>
    </row>
    <row r="17" spans="1:22" ht="15.75" x14ac:dyDescent="0.25">
      <c r="A17" s="1"/>
      <c r="B17" s="167" t="s">
        <v>62</v>
      </c>
      <c r="C17" s="168">
        <v>70768</v>
      </c>
      <c r="D17" s="168">
        <v>482585</v>
      </c>
      <c r="E17" s="168">
        <v>531499</v>
      </c>
      <c r="F17" s="168">
        <v>567628</v>
      </c>
      <c r="G17" s="168">
        <v>582561</v>
      </c>
      <c r="H17" s="168">
        <v>603566</v>
      </c>
      <c r="I17" s="169">
        <f t="shared" si="2"/>
        <v>3.6056309982988921E-2</v>
      </c>
      <c r="J17" s="168">
        <f t="shared" si="3"/>
        <v>21005</v>
      </c>
      <c r="K17" s="169">
        <f t="shared" si="0"/>
        <v>0.16561423265061634</v>
      </c>
      <c r="L17" s="169">
        <f>H17/H16</f>
        <v>0.61693371984152623</v>
      </c>
      <c r="M17" s="168">
        <v>28251</v>
      </c>
      <c r="N17" s="168">
        <v>71571</v>
      </c>
      <c r="O17" s="168">
        <v>69694</v>
      </c>
      <c r="P17" s="168">
        <v>78502</v>
      </c>
      <c r="Q17" s="168">
        <v>77343</v>
      </c>
      <c r="R17" s="168">
        <v>83232</v>
      </c>
      <c r="S17" s="169">
        <f t="shared" si="4"/>
        <v>7.6141344400915356E-2</v>
      </c>
      <c r="T17" s="168">
        <f t="shared" si="1"/>
        <v>5889</v>
      </c>
      <c r="U17" s="169">
        <f t="shared" si="5"/>
        <v>0.15883151541638088</v>
      </c>
      <c r="V17" s="169">
        <f>IFERROR(R17/R16,"-")</f>
        <v>0.62018553705152568</v>
      </c>
    </row>
    <row r="18" spans="1:22" x14ac:dyDescent="0.25">
      <c r="A18" s="132" t="s">
        <v>68</v>
      </c>
      <c r="B18" s="123" t="s">
        <v>63</v>
      </c>
      <c r="C18" s="70">
        <v>58109</v>
      </c>
      <c r="D18" s="70">
        <v>366448</v>
      </c>
      <c r="E18" s="70">
        <v>402099</v>
      </c>
      <c r="F18" s="70">
        <v>428386</v>
      </c>
      <c r="G18" s="70">
        <v>457275</v>
      </c>
      <c r="H18" s="70">
        <v>475814</v>
      </c>
      <c r="I18" s="124">
        <f t="shared" si="2"/>
        <v>4.0542343228910482E-2</v>
      </c>
      <c r="J18" s="70">
        <f t="shared" si="3"/>
        <v>18539</v>
      </c>
      <c r="K18" s="124">
        <f t="shared" si="0"/>
        <v>0.13055998928770068</v>
      </c>
      <c r="L18" s="124">
        <f>H18/H16</f>
        <v>0.48635228122968482</v>
      </c>
      <c r="M18" s="70">
        <v>22858</v>
      </c>
      <c r="N18" s="70">
        <v>54395</v>
      </c>
      <c r="O18" s="70">
        <v>55335</v>
      </c>
      <c r="P18" s="70">
        <v>59369</v>
      </c>
      <c r="Q18" s="70">
        <v>62832</v>
      </c>
      <c r="R18" s="70">
        <v>67824</v>
      </c>
      <c r="S18" s="124">
        <f t="shared" si="4"/>
        <v>7.944996180290298E-2</v>
      </c>
      <c r="T18" s="70">
        <f t="shared" si="1"/>
        <v>4992</v>
      </c>
      <c r="U18" s="124">
        <f t="shared" si="5"/>
        <v>0.12012010189237365</v>
      </c>
      <c r="V18" s="124">
        <f>IFERROR(R18/R16,"-")</f>
        <v>0.50537610372191799</v>
      </c>
    </row>
    <row r="19" spans="1:22" x14ac:dyDescent="0.25">
      <c r="A19" s="132" t="s">
        <v>69</v>
      </c>
      <c r="B19" s="123" t="s">
        <v>64</v>
      </c>
      <c r="C19" s="70">
        <v>12659</v>
      </c>
      <c r="D19" s="70">
        <v>116137</v>
      </c>
      <c r="E19" s="70">
        <v>129400</v>
      </c>
      <c r="F19" s="70">
        <v>139242</v>
      </c>
      <c r="G19" s="70">
        <v>125286</v>
      </c>
      <c r="H19" s="70">
        <v>127752</v>
      </c>
      <c r="I19" s="124">
        <f t="shared" si="2"/>
        <v>1.9682965375221517E-2</v>
      </c>
      <c r="J19" s="70">
        <f t="shared" si="3"/>
        <v>2466</v>
      </c>
      <c r="K19" s="124">
        <f t="shared" si="0"/>
        <v>3.5054243362915634E-2</v>
      </c>
      <c r="L19" s="124">
        <f>H19/H16</f>
        <v>0.13058143861184138</v>
      </c>
      <c r="M19" s="70">
        <v>5393</v>
      </c>
      <c r="N19" s="70">
        <v>17176</v>
      </c>
      <c r="O19" s="70">
        <v>14359</v>
      </c>
      <c r="P19" s="70">
        <v>19133</v>
      </c>
      <c r="Q19" s="70">
        <v>14511</v>
      </c>
      <c r="R19" s="70">
        <v>15408</v>
      </c>
      <c r="S19" s="124">
        <f t="shared" si="4"/>
        <v>6.1815174695058817E-2</v>
      </c>
      <c r="T19" s="70">
        <f t="shared" si="1"/>
        <v>897</v>
      </c>
      <c r="U19" s="124">
        <f t="shared" si="5"/>
        <v>3.8711413524007227E-2</v>
      </c>
      <c r="V19" s="124">
        <f>IFERROR(R19/R16,"-")</f>
        <v>0.11480943332960769</v>
      </c>
    </row>
    <row r="20" spans="1:22" ht="16.5" thickBot="1" x14ac:dyDescent="0.3">
      <c r="A20" s="1"/>
      <c r="B20" s="170" t="s">
        <v>65</v>
      </c>
      <c r="C20" s="171">
        <v>105732</v>
      </c>
      <c r="D20" s="171">
        <v>328160</v>
      </c>
      <c r="E20" s="171">
        <v>336426</v>
      </c>
      <c r="F20" s="171">
        <v>354571</v>
      </c>
      <c r="G20" s="171">
        <v>363285</v>
      </c>
      <c r="H20" s="171">
        <v>374766</v>
      </c>
      <c r="I20" s="172">
        <f t="shared" si="2"/>
        <v>3.1603286675750519E-2</v>
      </c>
      <c r="J20" s="171">
        <f t="shared" si="3"/>
        <v>11481</v>
      </c>
      <c r="K20" s="172">
        <f t="shared" si="0"/>
        <v>0.10283313426127529</v>
      </c>
      <c r="L20" s="172">
        <f>H20/H16</f>
        <v>0.38306628015847383</v>
      </c>
      <c r="M20" s="171">
        <v>24816</v>
      </c>
      <c r="N20" s="171">
        <v>46323</v>
      </c>
      <c r="O20" s="171">
        <v>47103</v>
      </c>
      <c r="P20" s="171">
        <v>47679</v>
      </c>
      <c r="Q20" s="171">
        <v>46245</v>
      </c>
      <c r="R20" s="171">
        <v>50973</v>
      </c>
      <c r="S20" s="172">
        <f t="shared" si="4"/>
        <v>0.10223807979241006</v>
      </c>
      <c r="T20" s="171">
        <f t="shared" si="1"/>
        <v>4728</v>
      </c>
      <c r="U20" s="172">
        <f t="shared" si="5"/>
        <v>9.6467960351807908E-2</v>
      </c>
      <c r="V20" s="172">
        <f>IFERROR(R20/R16,"-")</f>
        <v>0.37981446294847437</v>
      </c>
    </row>
    <row r="21" spans="1:22" ht="15.75" x14ac:dyDescent="0.25">
      <c r="A21" s="1"/>
      <c r="B21" s="163" t="s">
        <v>48</v>
      </c>
      <c r="C21" s="164">
        <v>9212</v>
      </c>
      <c r="D21" s="164">
        <v>22508</v>
      </c>
      <c r="E21" s="164">
        <v>33371</v>
      </c>
      <c r="F21" s="164">
        <v>30214</v>
      </c>
      <c r="G21" s="164">
        <v>27983</v>
      </c>
      <c r="H21" s="164">
        <v>33914</v>
      </c>
      <c r="I21" s="165">
        <f t="shared" si="2"/>
        <v>0.21195011256834517</v>
      </c>
      <c r="J21" s="164">
        <f t="shared" si="3"/>
        <v>5931</v>
      </c>
      <c r="K21" s="165">
        <f t="shared" si="0"/>
        <v>9.305761235909581E-3</v>
      </c>
      <c r="L21" s="166">
        <f>H21/H21</f>
        <v>1</v>
      </c>
      <c r="M21" s="164">
        <v>2316</v>
      </c>
      <c r="N21" s="164">
        <v>3343</v>
      </c>
      <c r="O21" s="164">
        <v>3080</v>
      </c>
      <c r="P21" s="164">
        <v>3161</v>
      </c>
      <c r="Q21" s="164">
        <v>3513</v>
      </c>
      <c r="R21" s="164">
        <v>4183</v>
      </c>
      <c r="S21" s="165">
        <f t="shared" si="4"/>
        <v>0.19072018218047249</v>
      </c>
      <c r="T21" s="164">
        <f t="shared" si="1"/>
        <v>670</v>
      </c>
      <c r="U21" s="165">
        <f t="shared" si="5"/>
        <v>6.3955876312855719E-3</v>
      </c>
      <c r="V21" s="166">
        <f>IFERROR(R21/R21,"-")</f>
        <v>1</v>
      </c>
    </row>
    <row r="22" spans="1:22" ht="15.75" x14ac:dyDescent="0.25">
      <c r="A22" s="1"/>
      <c r="B22" s="167" t="s">
        <v>62</v>
      </c>
      <c r="C22" s="168">
        <v>9212</v>
      </c>
      <c r="D22" s="168">
        <v>22508</v>
      </c>
      <c r="E22" s="168">
        <v>32968</v>
      </c>
      <c r="F22" s="168">
        <v>29808</v>
      </c>
      <c r="G22" s="168">
        <v>27551</v>
      </c>
      <c r="H22" s="168">
        <v>33631</v>
      </c>
      <c r="I22" s="169">
        <f t="shared" si="2"/>
        <v>0.22068164494936671</v>
      </c>
      <c r="J22" s="168">
        <f t="shared" si="3"/>
        <v>6080</v>
      </c>
      <c r="K22" s="169">
        <f t="shared" si="0"/>
        <v>9.2281080416605279E-3</v>
      </c>
      <c r="L22" s="169">
        <f>H22/H21</f>
        <v>0.99165536356666861</v>
      </c>
      <c r="M22" s="168">
        <v>2316</v>
      </c>
      <c r="N22" s="168">
        <v>3343</v>
      </c>
      <c r="O22" s="168">
        <v>3033</v>
      </c>
      <c r="P22" s="168">
        <v>3098</v>
      </c>
      <c r="Q22" s="168">
        <v>3442</v>
      </c>
      <c r="R22" s="168">
        <v>4132</v>
      </c>
      <c r="S22" s="169">
        <f t="shared" si="4"/>
        <v>0.200464846019756</v>
      </c>
      <c r="T22" s="168">
        <f t="shared" si="1"/>
        <v>690</v>
      </c>
      <c r="U22" s="169">
        <f t="shared" si="5"/>
        <v>6.2681210002286302E-3</v>
      </c>
      <c r="V22" s="169">
        <f>IFERROR(R22/R21,"-")</f>
        <v>0.98780779344967728</v>
      </c>
    </row>
    <row r="23" spans="1:22" x14ac:dyDescent="0.25">
      <c r="A23" s="132" t="s">
        <v>68</v>
      </c>
      <c r="B23" s="123" t="s">
        <v>63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124" t="str">
        <f t="shared" si="2"/>
        <v>-</v>
      </c>
      <c r="J23" s="70">
        <f t="shared" si="3"/>
        <v>0</v>
      </c>
      <c r="K23" s="124">
        <f t="shared" si="0"/>
        <v>0</v>
      </c>
      <c r="L23" s="124">
        <f>H23/H21</f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124" t="str">
        <f t="shared" si="4"/>
        <v>-</v>
      </c>
      <c r="T23" s="70">
        <f t="shared" si="1"/>
        <v>0</v>
      </c>
      <c r="U23" s="124">
        <f t="shared" si="5"/>
        <v>0</v>
      </c>
      <c r="V23" s="124">
        <f>IFERROR(R23/R21,"-")</f>
        <v>0</v>
      </c>
    </row>
    <row r="24" spans="1:22" x14ac:dyDescent="0.25">
      <c r="A24" s="132" t="s">
        <v>69</v>
      </c>
      <c r="B24" s="123" t="s">
        <v>64</v>
      </c>
      <c r="C24" s="70">
        <v>3463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124" t="str">
        <f t="shared" si="2"/>
        <v>-</v>
      </c>
      <c r="J24" s="70">
        <f t="shared" si="3"/>
        <v>0</v>
      </c>
      <c r="K24" s="124">
        <f t="shared" si="0"/>
        <v>0</v>
      </c>
      <c r="L24" s="124">
        <f>H24/H21</f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124" t="str">
        <f t="shared" si="4"/>
        <v>-</v>
      </c>
      <c r="T24" s="70">
        <f t="shared" si="1"/>
        <v>0</v>
      </c>
      <c r="U24" s="124">
        <f t="shared" si="5"/>
        <v>0</v>
      </c>
      <c r="V24" s="124">
        <f>IFERROR(R24/R21,"-")</f>
        <v>0</v>
      </c>
    </row>
    <row r="25" spans="1:22" ht="16.5" thickBot="1" x14ac:dyDescent="0.3">
      <c r="A25" s="1"/>
      <c r="B25" s="170" t="s">
        <v>65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2" t="str">
        <f t="shared" si="2"/>
        <v>-</v>
      </c>
      <c r="J25" s="171">
        <f t="shared" si="3"/>
        <v>0</v>
      </c>
      <c r="K25" s="172">
        <f t="shared" si="0"/>
        <v>0</v>
      </c>
      <c r="L25" s="172">
        <f>H25/H21</f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2" t="str">
        <f t="shared" si="4"/>
        <v>-</v>
      </c>
      <c r="T25" s="171">
        <f t="shared" si="1"/>
        <v>0</v>
      </c>
      <c r="U25" s="172">
        <f t="shared" si="5"/>
        <v>0</v>
      </c>
      <c r="V25" s="172">
        <f>IFERROR(R25/R21,"-")</f>
        <v>0</v>
      </c>
    </row>
    <row r="26" spans="1:22" ht="15.75" x14ac:dyDescent="0.25">
      <c r="A26" s="1"/>
      <c r="B26" s="163" t="s">
        <v>49</v>
      </c>
      <c r="C26" s="164">
        <v>25824</v>
      </c>
      <c r="D26" s="164">
        <v>106797</v>
      </c>
      <c r="E26" s="164">
        <v>115020</v>
      </c>
      <c r="F26" s="164">
        <v>158757</v>
      </c>
      <c r="G26" s="164">
        <v>128099</v>
      </c>
      <c r="H26" s="164">
        <v>129841</v>
      </c>
      <c r="I26" s="165">
        <f t="shared" si="2"/>
        <v>1.3598857133935383E-2</v>
      </c>
      <c r="J26" s="164">
        <f t="shared" si="3"/>
        <v>1742</v>
      </c>
      <c r="K26" s="165">
        <f t="shared" si="0"/>
        <v>3.5627450157213421E-2</v>
      </c>
      <c r="L26" s="166">
        <f>H26/H26</f>
        <v>1</v>
      </c>
      <c r="M26" s="164">
        <v>6446</v>
      </c>
      <c r="N26" s="164">
        <v>14928</v>
      </c>
      <c r="O26" s="164">
        <v>11309</v>
      </c>
      <c r="P26" s="164">
        <v>25050</v>
      </c>
      <c r="Q26" s="164">
        <v>16404</v>
      </c>
      <c r="R26" s="164">
        <v>18786</v>
      </c>
      <c r="S26" s="165">
        <f t="shared" si="4"/>
        <v>0.14520848573518652</v>
      </c>
      <c r="T26" s="164">
        <f t="shared" si="1"/>
        <v>2382</v>
      </c>
      <c r="U26" s="165">
        <f t="shared" si="5"/>
        <v>5.0683160444069467E-2</v>
      </c>
      <c r="V26" s="166">
        <f>IFERROR(R26/R26,"-")</f>
        <v>1</v>
      </c>
    </row>
    <row r="27" spans="1:22" ht="15.75" x14ac:dyDescent="0.25">
      <c r="A27" s="1"/>
      <c r="B27" s="167" t="s">
        <v>62</v>
      </c>
      <c r="C27" s="168">
        <v>25235</v>
      </c>
      <c r="D27" s="168">
        <v>100008</v>
      </c>
      <c r="E27" s="168">
        <v>109081</v>
      </c>
      <c r="F27" s="168">
        <v>132160</v>
      </c>
      <c r="G27" s="168">
        <v>102901</v>
      </c>
      <c r="H27" s="168">
        <v>107289</v>
      </c>
      <c r="I27" s="169">
        <f t="shared" si="2"/>
        <v>4.2642928640149291E-2</v>
      </c>
      <c r="J27" s="168">
        <f t="shared" si="3"/>
        <v>4388</v>
      </c>
      <c r="K27" s="169">
        <f t="shared" si="0"/>
        <v>2.9439341193592705E-2</v>
      </c>
      <c r="L27" s="169">
        <f>H27/H26</f>
        <v>0.82631064147688327</v>
      </c>
      <c r="M27" s="168">
        <v>6327</v>
      </c>
      <c r="N27" s="168">
        <v>14117</v>
      </c>
      <c r="O27" s="168">
        <v>10339</v>
      </c>
      <c r="P27" s="168">
        <v>21855</v>
      </c>
      <c r="Q27" s="168">
        <v>12946</v>
      </c>
      <c r="R27" s="168">
        <v>15739</v>
      </c>
      <c r="S27" s="169">
        <f t="shared" si="4"/>
        <v>0.21574231422833301</v>
      </c>
      <c r="T27" s="168">
        <f t="shared" si="1"/>
        <v>2793</v>
      </c>
      <c r="U27" s="169">
        <f t="shared" si="5"/>
        <v>4.4218781297610303E-2</v>
      </c>
      <c r="V27" s="169">
        <f>IFERROR(R27/R26,"-")</f>
        <v>0.83780474821675721</v>
      </c>
    </row>
    <row r="28" spans="1:22" x14ac:dyDescent="0.25">
      <c r="A28" s="132" t="s">
        <v>68</v>
      </c>
      <c r="B28" s="123" t="s">
        <v>63</v>
      </c>
      <c r="C28" s="70">
        <v>25235</v>
      </c>
      <c r="D28" s="70">
        <v>0</v>
      </c>
      <c r="E28" s="70">
        <v>41150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 t="shared" si="0"/>
        <v>0</v>
      </c>
      <c r="L28" s="124">
        <f>H28/H26</f>
        <v>0</v>
      </c>
      <c r="M28" s="70">
        <v>6327</v>
      </c>
      <c r="N28" s="70">
        <v>0</v>
      </c>
      <c r="O28" s="70">
        <v>10339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70">
        <f t="shared" si="1"/>
        <v>0</v>
      </c>
      <c r="U28" s="124">
        <f t="shared" si="5"/>
        <v>0</v>
      </c>
      <c r="V28" s="124">
        <f>IFERROR(R28/R26,"-")</f>
        <v>0</v>
      </c>
    </row>
    <row r="29" spans="1:22" ht="15.75" thickBot="1" x14ac:dyDescent="0.3">
      <c r="A29" s="132" t="s">
        <v>69</v>
      </c>
      <c r="B29" s="123" t="s">
        <v>64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124" t="str">
        <f t="shared" si="2"/>
        <v>-</v>
      </c>
      <c r="J29" s="70">
        <f t="shared" si="3"/>
        <v>0</v>
      </c>
      <c r="K29" s="124">
        <f t="shared" si="0"/>
        <v>0</v>
      </c>
      <c r="L29" s="124">
        <f>H29/H26</f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124" t="str">
        <f t="shared" si="4"/>
        <v>-</v>
      </c>
      <c r="T29" s="70">
        <f t="shared" si="1"/>
        <v>0</v>
      </c>
      <c r="U29" s="124">
        <f t="shared" si="5"/>
        <v>0</v>
      </c>
      <c r="V29" s="124">
        <f>IFERROR(R29/R26,"-")</f>
        <v>0</v>
      </c>
    </row>
    <row r="30" spans="1:22" ht="15.75" x14ac:dyDescent="0.25">
      <c r="A30" s="1"/>
      <c r="B30" s="163" t="s">
        <v>50</v>
      </c>
      <c r="C30" s="164">
        <v>161693</v>
      </c>
      <c r="D30" s="164">
        <v>461029</v>
      </c>
      <c r="E30" s="164">
        <v>528893</v>
      </c>
      <c r="F30" s="164">
        <v>615315</v>
      </c>
      <c r="G30" s="164">
        <v>632703</v>
      </c>
      <c r="H30" s="164">
        <v>609447</v>
      </c>
      <c r="I30" s="165">
        <f t="shared" si="2"/>
        <v>-3.6756582472344812E-2</v>
      </c>
      <c r="J30" s="164">
        <f t="shared" si="3"/>
        <v>-23256</v>
      </c>
      <c r="K30" s="165">
        <f t="shared" si="0"/>
        <v>0.16722793736926891</v>
      </c>
      <c r="L30" s="166">
        <f>H30/H30</f>
        <v>1</v>
      </c>
      <c r="M30" s="164">
        <v>50036</v>
      </c>
      <c r="N30" s="164">
        <v>65748</v>
      </c>
      <c r="O30" s="164">
        <v>73184</v>
      </c>
      <c r="P30" s="164">
        <v>89034</v>
      </c>
      <c r="Q30" s="164">
        <v>94925</v>
      </c>
      <c r="R30" s="164">
        <v>90302</v>
      </c>
      <c r="S30" s="165">
        <f t="shared" si="4"/>
        <v>-4.8701606531472263E-2</v>
      </c>
      <c r="T30" s="164">
        <f t="shared" si="1"/>
        <v>-4623</v>
      </c>
      <c r="U30" s="165">
        <f t="shared" si="5"/>
        <v>0.18014069888132855</v>
      </c>
      <c r="V30" s="166">
        <f>IFERROR(R30/R30,"-")</f>
        <v>1</v>
      </c>
    </row>
    <row r="31" spans="1:22" ht="15.75" x14ac:dyDescent="0.25">
      <c r="A31" s="1"/>
      <c r="B31" s="167" t="s">
        <v>62</v>
      </c>
      <c r="C31" s="168">
        <v>126835</v>
      </c>
      <c r="D31" s="168">
        <v>371684</v>
      </c>
      <c r="E31" s="168">
        <v>431549</v>
      </c>
      <c r="F31" s="168">
        <v>497981</v>
      </c>
      <c r="G31" s="168">
        <v>501562</v>
      </c>
      <c r="H31" s="168">
        <v>490536</v>
      </c>
      <c r="I31" s="169">
        <f t="shared" si="2"/>
        <v>-2.1983324095525614E-2</v>
      </c>
      <c r="J31" s="168">
        <f t="shared" si="3"/>
        <v>-11026</v>
      </c>
      <c r="K31" s="169">
        <f t="shared" si="0"/>
        <v>0.13459960174612673</v>
      </c>
      <c r="L31" s="169">
        <f>H31/H30</f>
        <v>0.8048870533450817</v>
      </c>
      <c r="M31" s="168">
        <v>41535</v>
      </c>
      <c r="N31" s="168">
        <v>52300</v>
      </c>
      <c r="O31" s="168">
        <v>61320</v>
      </c>
      <c r="P31" s="168">
        <v>71470</v>
      </c>
      <c r="Q31" s="168">
        <v>76089</v>
      </c>
      <c r="R31" s="168">
        <v>73280</v>
      </c>
      <c r="S31" s="169">
        <f t="shared" si="4"/>
        <v>-3.6917294221240904E-2</v>
      </c>
      <c r="T31" s="168">
        <f t="shared" si="1"/>
        <v>-2809</v>
      </c>
      <c r="U31" s="169">
        <f t="shared" si="5"/>
        <v>0.14460381145459658</v>
      </c>
      <c r="V31" s="169">
        <f>IFERROR(R31/R30,"-")</f>
        <v>0.81149919160151496</v>
      </c>
    </row>
    <row r="32" spans="1:22" x14ac:dyDescent="0.25">
      <c r="A32" s="132" t="s">
        <v>68</v>
      </c>
      <c r="B32" s="123" t="s">
        <v>63</v>
      </c>
      <c r="C32" s="70">
        <v>92473</v>
      </c>
      <c r="D32" s="70">
        <v>303815</v>
      </c>
      <c r="E32" s="70">
        <v>361128</v>
      </c>
      <c r="F32" s="70">
        <v>419932</v>
      </c>
      <c r="G32" s="70">
        <v>415716</v>
      </c>
      <c r="H32" s="70">
        <v>405241</v>
      </c>
      <c r="I32" s="124">
        <f t="shared" si="2"/>
        <v>-2.5197490594540461E-2</v>
      </c>
      <c r="J32" s="70">
        <f t="shared" si="3"/>
        <v>-10475</v>
      </c>
      <c r="K32" s="124">
        <f t="shared" si="0"/>
        <v>0.11119525827095697</v>
      </c>
      <c r="L32" s="124">
        <f>H32/H30</f>
        <v>0.6649323074853104</v>
      </c>
      <c r="M32" s="70">
        <v>33953</v>
      </c>
      <c r="N32" s="70">
        <v>43951</v>
      </c>
      <c r="O32" s="70">
        <v>52333</v>
      </c>
      <c r="P32" s="70">
        <v>61133</v>
      </c>
      <c r="Q32" s="70">
        <v>63418</v>
      </c>
      <c r="R32" s="70">
        <v>59805</v>
      </c>
      <c r="S32" s="124">
        <f t="shared" si="4"/>
        <v>-5.6971206912863837E-2</v>
      </c>
      <c r="T32" s="70">
        <f t="shared" si="1"/>
        <v>-3613</v>
      </c>
      <c r="U32" s="124">
        <f t="shared" si="5"/>
        <v>0.123689167561968</v>
      </c>
      <c r="V32" s="124">
        <f>IFERROR(R32/R30,"-")</f>
        <v>0.66227769041660212</v>
      </c>
    </row>
    <row r="33" spans="1:22" x14ac:dyDescent="0.25">
      <c r="A33" s="132" t="s">
        <v>69</v>
      </c>
      <c r="B33" s="123" t="s">
        <v>64</v>
      </c>
      <c r="C33" s="70">
        <v>34362</v>
      </c>
      <c r="D33" s="70">
        <v>67869</v>
      </c>
      <c r="E33" s="70">
        <v>70421</v>
      </c>
      <c r="F33" s="70">
        <v>78049</v>
      </c>
      <c r="G33" s="70">
        <v>85846</v>
      </c>
      <c r="H33" s="70">
        <v>85295</v>
      </c>
      <c r="I33" s="124">
        <f t="shared" si="2"/>
        <v>-6.418470283996891E-3</v>
      </c>
      <c r="J33" s="70">
        <f t="shared" si="3"/>
        <v>-551</v>
      </c>
      <c r="K33" s="124">
        <f t="shared" si="0"/>
        <v>2.3404343475169773E-2</v>
      </c>
      <c r="L33" s="124">
        <f>H33/H30</f>
        <v>0.13995474585977125</v>
      </c>
      <c r="M33" s="70">
        <v>7582</v>
      </c>
      <c r="N33" s="70">
        <v>8349</v>
      </c>
      <c r="O33" s="70">
        <v>8987</v>
      </c>
      <c r="P33" s="70">
        <v>10337</v>
      </c>
      <c r="Q33" s="70">
        <v>12671</v>
      </c>
      <c r="R33" s="70">
        <v>13475</v>
      </c>
      <c r="S33" s="124">
        <f t="shared" si="4"/>
        <v>6.3451976955252176E-2</v>
      </c>
      <c r="T33" s="70">
        <f t="shared" si="1"/>
        <v>804</v>
      </c>
      <c r="U33" s="124">
        <f t="shared" si="5"/>
        <v>2.0914643892628586E-2</v>
      </c>
      <c r="V33" s="124">
        <f>IFERROR(R33/R30,"-")</f>
        <v>0.14922150118491284</v>
      </c>
    </row>
    <row r="34" spans="1:22" ht="16.5" thickBot="1" x14ac:dyDescent="0.3">
      <c r="A34" s="1"/>
      <c r="B34" s="170" t="s">
        <v>65</v>
      </c>
      <c r="C34" s="171">
        <v>34858</v>
      </c>
      <c r="D34" s="171">
        <v>89345</v>
      </c>
      <c r="E34" s="171">
        <v>97344</v>
      </c>
      <c r="F34" s="171">
        <v>117334</v>
      </c>
      <c r="G34" s="171">
        <v>131141</v>
      </c>
      <c r="H34" s="171">
        <v>118911</v>
      </c>
      <c r="I34" s="172">
        <f t="shared" si="2"/>
        <v>-9.3258401262762969E-2</v>
      </c>
      <c r="J34" s="171">
        <f t="shared" si="3"/>
        <v>-12230</v>
      </c>
      <c r="K34" s="172">
        <f t="shared" si="0"/>
        <v>3.2628335623142185E-2</v>
      </c>
      <c r="L34" s="172">
        <f>H34/H30</f>
        <v>0.19511294665491832</v>
      </c>
      <c r="M34" s="171">
        <v>8501</v>
      </c>
      <c r="N34" s="171">
        <v>13448</v>
      </c>
      <c r="O34" s="171">
        <v>11864</v>
      </c>
      <c r="P34" s="171">
        <v>17564</v>
      </c>
      <c r="Q34" s="171">
        <v>18836</v>
      </c>
      <c r="R34" s="171">
        <v>17022</v>
      </c>
      <c r="S34" s="172">
        <f t="shared" si="4"/>
        <v>-9.6304947971968535E-2</v>
      </c>
      <c r="T34" s="171">
        <f t="shared" si="1"/>
        <v>-1814</v>
      </c>
      <c r="U34" s="172">
        <f t="shared" si="5"/>
        <v>3.5536887426731979E-2</v>
      </c>
      <c r="V34" s="172">
        <f>IFERROR(R34/R30,"-")</f>
        <v>0.18850080839848507</v>
      </c>
    </row>
    <row r="35" spans="1:22" ht="15.75" x14ac:dyDescent="0.25">
      <c r="A35" s="1"/>
      <c r="B35" s="163" t="s">
        <v>51</v>
      </c>
      <c r="C35" s="164">
        <v>17159</v>
      </c>
      <c r="D35" s="164">
        <v>32878</v>
      </c>
      <c r="E35" s="164">
        <v>39668</v>
      </c>
      <c r="F35" s="164">
        <v>36690</v>
      </c>
      <c r="G35" s="164">
        <v>36026</v>
      </c>
      <c r="H35" s="164">
        <v>34664</v>
      </c>
      <c r="I35" s="165">
        <f t="shared" si="2"/>
        <v>-3.7806028979070705E-2</v>
      </c>
      <c r="J35" s="164">
        <f t="shared" si="3"/>
        <v>-1362</v>
      </c>
      <c r="K35" s="165">
        <f t="shared" si="0"/>
        <v>9.5115559203152004E-3</v>
      </c>
      <c r="L35" s="166">
        <f>H35/H35</f>
        <v>1</v>
      </c>
      <c r="M35" s="164">
        <v>2929</v>
      </c>
      <c r="N35" s="164">
        <v>3932</v>
      </c>
      <c r="O35" s="164">
        <v>4645</v>
      </c>
      <c r="P35" s="164">
        <v>2899</v>
      </c>
      <c r="Q35" s="164">
        <v>4117</v>
      </c>
      <c r="R35" s="164">
        <v>3552</v>
      </c>
      <c r="S35" s="165">
        <f t="shared" si="4"/>
        <v>-0.13723585134806893</v>
      </c>
      <c r="T35" s="164">
        <f t="shared" si="1"/>
        <v>-565</v>
      </c>
      <c r="U35" s="165">
        <f t="shared" si="5"/>
        <v>5.8654883084773403E-3</v>
      </c>
      <c r="V35" s="166">
        <f>IFERROR(R35/R35,"-")</f>
        <v>1</v>
      </c>
    </row>
    <row r="36" spans="1:22" ht="15.75" x14ac:dyDescent="0.25">
      <c r="A36" s="1"/>
      <c r="B36" s="167" t="s">
        <v>62</v>
      </c>
      <c r="C36" s="168">
        <v>17159</v>
      </c>
      <c r="D36" s="168">
        <v>32878</v>
      </c>
      <c r="E36" s="168">
        <v>39668</v>
      </c>
      <c r="F36" s="168">
        <v>36690</v>
      </c>
      <c r="G36" s="168">
        <v>36026</v>
      </c>
      <c r="H36" s="168">
        <v>34664</v>
      </c>
      <c r="I36" s="169">
        <f t="shared" si="2"/>
        <v>-3.7806028979070705E-2</v>
      </c>
      <c r="J36" s="168">
        <f t="shared" si="3"/>
        <v>-1362</v>
      </c>
      <c r="K36" s="169">
        <f t="shared" si="0"/>
        <v>9.5115559203152004E-3</v>
      </c>
      <c r="L36" s="169">
        <f>H36/H35</f>
        <v>1</v>
      </c>
      <c r="M36" s="168">
        <v>2929</v>
      </c>
      <c r="N36" s="168">
        <v>3932</v>
      </c>
      <c r="O36" s="168">
        <v>4645</v>
      </c>
      <c r="P36" s="168">
        <v>2899</v>
      </c>
      <c r="Q36" s="168">
        <v>4117</v>
      </c>
      <c r="R36" s="168">
        <v>3552</v>
      </c>
      <c r="S36" s="169">
        <f t="shared" si="4"/>
        <v>-0.13723585134806893</v>
      </c>
      <c r="T36" s="168">
        <f t="shared" si="1"/>
        <v>-565</v>
      </c>
      <c r="U36" s="169">
        <f t="shared" si="5"/>
        <v>5.8654883084773403E-3</v>
      </c>
      <c r="V36" s="169">
        <f>IFERROR(R36/R35,"-")</f>
        <v>1</v>
      </c>
    </row>
    <row r="37" spans="1:22" x14ac:dyDescent="0.25">
      <c r="A37" s="132" t="s">
        <v>68</v>
      </c>
      <c r="B37" s="123" t="s">
        <v>63</v>
      </c>
      <c r="C37" s="70">
        <v>0</v>
      </c>
      <c r="D37" s="70">
        <v>18103</v>
      </c>
      <c r="E37" s="70">
        <v>30513</v>
      </c>
      <c r="F37" s="70">
        <v>31881</v>
      </c>
      <c r="G37" s="70">
        <v>30703</v>
      </c>
      <c r="H37" s="70">
        <v>29076</v>
      </c>
      <c r="I37" s="124">
        <f t="shared" si="2"/>
        <v>-5.2991564342246722E-2</v>
      </c>
      <c r="J37" s="70">
        <f t="shared" si="3"/>
        <v>-1627</v>
      </c>
      <c r="K37" s="124">
        <f t="shared" si="0"/>
        <v>7.9782483250370635E-3</v>
      </c>
      <c r="L37" s="124">
        <f>H37/H35</f>
        <v>0.83879529194553426</v>
      </c>
      <c r="M37" s="70">
        <v>0</v>
      </c>
      <c r="N37" s="70">
        <v>3368</v>
      </c>
      <c r="O37" s="70">
        <v>0</v>
      </c>
      <c r="P37" s="70">
        <v>2669</v>
      </c>
      <c r="Q37" s="70">
        <v>3769</v>
      </c>
      <c r="R37" s="70">
        <v>3241</v>
      </c>
      <c r="S37" s="124">
        <f t="shared" si="4"/>
        <v>-0.14009020960466967</v>
      </c>
      <c r="T37" s="70">
        <f t="shared" si="1"/>
        <v>-528</v>
      </c>
      <c r="U37" s="124">
        <f t="shared" si="5"/>
        <v>5.4001339411266025E-3</v>
      </c>
      <c r="V37" s="124">
        <f>IFERROR(R37/R35,"-")</f>
        <v>0.91244369369369371</v>
      </c>
    </row>
    <row r="38" spans="1:22" ht="15.75" thickBot="1" x14ac:dyDescent="0.3">
      <c r="A38" s="132" t="s">
        <v>69</v>
      </c>
      <c r="B38" s="123" t="s">
        <v>64</v>
      </c>
      <c r="C38" s="70">
        <v>0</v>
      </c>
      <c r="D38" s="70">
        <v>2331</v>
      </c>
      <c r="E38" s="70">
        <v>4510</v>
      </c>
      <c r="F38" s="70">
        <v>4809</v>
      </c>
      <c r="G38" s="70">
        <v>5323</v>
      </c>
      <c r="H38" s="70">
        <v>5588</v>
      </c>
      <c r="I38" s="124">
        <f t="shared" si="2"/>
        <v>4.9783956415555108E-2</v>
      </c>
      <c r="J38" s="70">
        <f t="shared" si="3"/>
        <v>265</v>
      </c>
      <c r="K38" s="124">
        <f t="shared" si="0"/>
        <v>1.5333075952781369E-3</v>
      </c>
      <c r="L38" s="124">
        <f>H38/H35</f>
        <v>0.16120470805446574</v>
      </c>
      <c r="M38" s="70">
        <v>0</v>
      </c>
      <c r="N38" s="70">
        <v>564</v>
      </c>
      <c r="O38" s="70">
        <v>0</v>
      </c>
      <c r="P38" s="70">
        <v>230</v>
      </c>
      <c r="Q38" s="70">
        <v>348</v>
      </c>
      <c r="R38" s="70">
        <v>311</v>
      </c>
      <c r="S38" s="124">
        <f t="shared" si="4"/>
        <v>-0.10632183908045978</v>
      </c>
      <c r="T38" s="70">
        <f t="shared" si="1"/>
        <v>-37</v>
      </c>
      <c r="U38" s="124">
        <f t="shared" si="5"/>
        <v>4.6535436735073757E-4</v>
      </c>
      <c r="V38" s="124">
        <f>IFERROR(R38/R35,"-")</f>
        <v>8.75563063063063E-2</v>
      </c>
    </row>
    <row r="39" spans="1:22" ht="15.75" x14ac:dyDescent="0.25">
      <c r="A39" s="1"/>
      <c r="B39" s="163" t="s">
        <v>52</v>
      </c>
      <c r="C39" s="164">
        <v>56805</v>
      </c>
      <c r="D39" s="164">
        <v>128669</v>
      </c>
      <c r="E39" s="164">
        <v>168871</v>
      </c>
      <c r="F39" s="164">
        <v>160886</v>
      </c>
      <c r="G39" s="164">
        <v>173841</v>
      </c>
      <c r="H39" s="164">
        <v>154839</v>
      </c>
      <c r="I39" s="165">
        <f t="shared" si="2"/>
        <v>-0.1093067803337533</v>
      </c>
      <c r="J39" s="164">
        <f t="shared" si="3"/>
        <v>-19002</v>
      </c>
      <c r="K39" s="165">
        <f t="shared" si="0"/>
        <v>4.2486724184908994E-2</v>
      </c>
      <c r="L39" s="166">
        <f>H39/H39</f>
        <v>1</v>
      </c>
      <c r="M39" s="164">
        <v>13469</v>
      </c>
      <c r="N39" s="164">
        <v>21074</v>
      </c>
      <c r="O39" s="164">
        <v>20367</v>
      </c>
      <c r="P39" s="164">
        <v>22021</v>
      </c>
      <c r="Q39" s="164">
        <v>22682</v>
      </c>
      <c r="R39" s="164">
        <v>22003</v>
      </c>
      <c r="S39" s="165">
        <f t="shared" si="4"/>
        <v>-2.993563177850278E-2</v>
      </c>
      <c r="T39" s="164">
        <f t="shared" si="1"/>
        <v>-679</v>
      </c>
      <c r="U39" s="165">
        <f t="shared" si="5"/>
        <v>4.4554645754046052E-2</v>
      </c>
      <c r="V39" s="166">
        <f>IFERROR(R39/R39,"-")</f>
        <v>1</v>
      </c>
    </row>
    <row r="40" spans="1:22" ht="15.75" x14ac:dyDescent="0.25">
      <c r="A40" s="1"/>
      <c r="B40" s="167" t="s">
        <v>62</v>
      </c>
      <c r="C40" s="168">
        <v>51252</v>
      </c>
      <c r="D40" s="168">
        <v>109813</v>
      </c>
      <c r="E40" s="168">
        <v>147358</v>
      </c>
      <c r="F40" s="168">
        <v>139462</v>
      </c>
      <c r="G40" s="168">
        <v>151078</v>
      </c>
      <c r="H40" s="168">
        <v>132245</v>
      </c>
      <c r="I40" s="169">
        <f t="shared" si="2"/>
        <v>-0.12465746170852143</v>
      </c>
      <c r="J40" s="168">
        <f t="shared" si="3"/>
        <v>-18833</v>
      </c>
      <c r="K40" s="169">
        <f t="shared" si="0"/>
        <v>3.6287090718961565E-2</v>
      </c>
      <c r="L40" s="169">
        <f>H40/H39</f>
        <v>0.85408069026537237</v>
      </c>
      <c r="M40" s="168">
        <v>11133</v>
      </c>
      <c r="N40" s="168">
        <v>17921</v>
      </c>
      <c r="O40" s="168">
        <v>17179</v>
      </c>
      <c r="P40" s="168">
        <v>18498</v>
      </c>
      <c r="Q40" s="168">
        <v>19206</v>
      </c>
      <c r="R40" s="168">
        <v>19063</v>
      </c>
      <c r="S40" s="169">
        <f t="shared" si="4"/>
        <v>-7.4455899198166975E-3</v>
      </c>
      <c r="T40" s="168">
        <f t="shared" si="1"/>
        <v>-143</v>
      </c>
      <c r="U40" s="169">
        <f t="shared" si="5"/>
        <v>3.7426630814147585E-2</v>
      </c>
      <c r="V40" s="169">
        <f>IFERROR(R40/R39,"-")</f>
        <v>0.86638185701949733</v>
      </c>
    </row>
    <row r="41" spans="1:22" x14ac:dyDescent="0.25">
      <c r="A41" s="132" t="s">
        <v>68</v>
      </c>
      <c r="B41" s="123" t="s">
        <v>63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124" t="str">
        <f t="shared" si="2"/>
        <v>-</v>
      </c>
      <c r="J41" s="70">
        <f t="shared" si="3"/>
        <v>0</v>
      </c>
      <c r="K41" s="124">
        <f t="shared" si="0"/>
        <v>0</v>
      </c>
      <c r="L41" s="124">
        <f>H41/H39</f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124" t="str">
        <f t="shared" si="4"/>
        <v>-</v>
      </c>
      <c r="T41" s="70">
        <f t="shared" si="1"/>
        <v>0</v>
      </c>
      <c r="U41" s="124">
        <f t="shared" si="5"/>
        <v>0</v>
      </c>
      <c r="V41" s="124">
        <f>IFERROR(R41/R39,"-")</f>
        <v>0</v>
      </c>
    </row>
    <row r="42" spans="1:22" x14ac:dyDescent="0.25">
      <c r="A42" s="132" t="s">
        <v>69</v>
      </c>
      <c r="B42" s="123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124" t="str">
        <f t="shared" si="2"/>
        <v>-</v>
      </c>
      <c r="J42" s="70">
        <f t="shared" si="3"/>
        <v>0</v>
      </c>
      <c r="K42" s="124">
        <f t="shared" si="0"/>
        <v>0</v>
      </c>
      <c r="L42" s="124">
        <f>H42/H39</f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124" t="str">
        <f t="shared" si="4"/>
        <v>-</v>
      </c>
      <c r="T42" s="70">
        <f t="shared" si="1"/>
        <v>0</v>
      </c>
      <c r="U42" s="124">
        <f t="shared" si="5"/>
        <v>0</v>
      </c>
      <c r="V42" s="124">
        <f>IFERROR(R42/R39,"-")</f>
        <v>0</v>
      </c>
    </row>
    <row r="43" spans="1:22" ht="16.5" thickBot="1" x14ac:dyDescent="0.3">
      <c r="A43" s="1"/>
      <c r="B43" s="170" t="s">
        <v>65</v>
      </c>
      <c r="C43" s="171">
        <v>3628</v>
      </c>
      <c r="D43" s="171">
        <v>18856</v>
      </c>
      <c r="E43" s="171">
        <v>21513</v>
      </c>
      <c r="F43" s="171">
        <v>21424</v>
      </c>
      <c r="G43" s="171">
        <v>22763</v>
      </c>
      <c r="H43" s="171">
        <v>22594</v>
      </c>
      <c r="I43" s="172">
        <f t="shared" si="2"/>
        <v>-7.424328954882875E-3</v>
      </c>
      <c r="J43" s="171">
        <f t="shared" si="3"/>
        <v>-169</v>
      </c>
      <c r="K43" s="172">
        <f t="shared" si="0"/>
        <v>6.1996334659474277E-3</v>
      </c>
      <c r="L43" s="172">
        <f>H43/H39</f>
        <v>0.14591930973462758</v>
      </c>
      <c r="M43" s="171">
        <v>2336</v>
      </c>
      <c r="N43" s="171">
        <v>3153</v>
      </c>
      <c r="O43" s="171">
        <v>3188</v>
      </c>
      <c r="P43" s="171">
        <v>3523</v>
      </c>
      <c r="Q43" s="171">
        <v>3476</v>
      </c>
      <c r="R43" s="171">
        <v>2940</v>
      </c>
      <c r="S43" s="172">
        <f t="shared" si="4"/>
        <v>-0.15420023014959727</v>
      </c>
      <c r="T43" s="171">
        <f t="shared" si="1"/>
        <v>-536</v>
      </c>
      <c r="U43" s="172">
        <f t="shared" si="5"/>
        <v>7.1280149398984718E-3</v>
      </c>
      <c r="V43" s="172">
        <f>IFERROR(R43/R39,"-")</f>
        <v>0.13361814298050265</v>
      </c>
    </row>
    <row r="44" spans="1:22" ht="15.75" x14ac:dyDescent="0.25">
      <c r="A44" s="1"/>
      <c r="B44" s="163" t="s">
        <v>53</v>
      </c>
      <c r="C44" s="164">
        <v>87126</v>
      </c>
      <c r="D44" s="164">
        <v>138024</v>
      </c>
      <c r="E44" s="164">
        <v>159314</v>
      </c>
      <c r="F44" s="164">
        <v>161779</v>
      </c>
      <c r="G44" s="164">
        <v>181603</v>
      </c>
      <c r="H44" s="164">
        <v>186529</v>
      </c>
      <c r="I44" s="165">
        <f t="shared" si="2"/>
        <v>2.7125102558878345E-2</v>
      </c>
      <c r="J44" s="164">
        <f t="shared" si="3"/>
        <v>4926</v>
      </c>
      <c r="K44" s="165">
        <f t="shared" si="0"/>
        <v>5.1182235583327775E-2</v>
      </c>
      <c r="L44" s="166">
        <f>H44/H44</f>
        <v>1</v>
      </c>
      <c r="M44" s="164">
        <v>13925</v>
      </c>
      <c r="N44" s="164">
        <v>15520</v>
      </c>
      <c r="O44" s="164">
        <v>14993</v>
      </c>
      <c r="P44" s="164">
        <v>15201</v>
      </c>
      <c r="Q44" s="164">
        <v>16969</v>
      </c>
      <c r="R44" s="164">
        <v>17992</v>
      </c>
      <c r="S44" s="165">
        <f t="shared" si="4"/>
        <v>6.028640462018986E-2</v>
      </c>
      <c r="T44" s="164">
        <f t="shared" si="1"/>
        <v>1023</v>
      </c>
      <c r="U44" s="165">
        <f t="shared" si="5"/>
        <v>3.0755877122167662E-2</v>
      </c>
      <c r="V44" s="166">
        <f>IFERROR(R44/R44,"-")</f>
        <v>1</v>
      </c>
    </row>
    <row r="45" spans="1:22" ht="15.75" x14ac:dyDescent="0.25">
      <c r="A45" s="1"/>
      <c r="B45" s="167" t="s">
        <v>62</v>
      </c>
      <c r="C45" s="168">
        <v>87126</v>
      </c>
      <c r="D45" s="168">
        <v>138024</v>
      </c>
      <c r="E45" s="168">
        <v>159314</v>
      </c>
      <c r="F45" s="168">
        <v>161779</v>
      </c>
      <c r="G45" s="168">
        <v>181603</v>
      </c>
      <c r="H45" s="168">
        <v>186529</v>
      </c>
      <c r="I45" s="169">
        <f t="shared" si="2"/>
        <v>2.7125102558878345E-2</v>
      </c>
      <c r="J45" s="168">
        <f t="shared" si="3"/>
        <v>4926</v>
      </c>
      <c r="K45" s="169">
        <f t="shared" si="0"/>
        <v>5.1182235583327775E-2</v>
      </c>
      <c r="L45" s="169">
        <f>H45/H44</f>
        <v>1</v>
      </c>
      <c r="M45" s="168">
        <v>13925</v>
      </c>
      <c r="N45" s="168">
        <v>15520</v>
      </c>
      <c r="O45" s="168">
        <v>14993</v>
      </c>
      <c r="P45" s="168">
        <v>15201</v>
      </c>
      <c r="Q45" s="168">
        <v>16969</v>
      </c>
      <c r="R45" s="168">
        <v>17992</v>
      </c>
      <c r="S45" s="169">
        <f t="shared" si="4"/>
        <v>6.028640462018986E-2</v>
      </c>
      <c r="T45" s="168">
        <f t="shared" si="1"/>
        <v>1023</v>
      </c>
      <c r="U45" s="169">
        <f t="shared" si="5"/>
        <v>3.0755877122167662E-2</v>
      </c>
      <c r="V45" s="169">
        <f>IFERROR(R45/R44,"-")</f>
        <v>1</v>
      </c>
    </row>
    <row r="46" spans="1:22" x14ac:dyDescent="0.25">
      <c r="A46" s="132" t="s">
        <v>68</v>
      </c>
      <c r="B46" s="123" t="s">
        <v>63</v>
      </c>
      <c r="C46" s="70">
        <v>54163</v>
      </c>
      <c r="D46" s="70">
        <v>83735</v>
      </c>
      <c r="E46" s="70">
        <v>95087</v>
      </c>
      <c r="F46" s="70">
        <v>94302</v>
      </c>
      <c r="G46" s="70">
        <v>120181</v>
      </c>
      <c r="H46" s="70">
        <v>124648</v>
      </c>
      <c r="I46" s="124">
        <f t="shared" si="2"/>
        <v>3.7168936853579249E-2</v>
      </c>
      <c r="J46" s="70">
        <f t="shared" si="3"/>
        <v>4467</v>
      </c>
      <c r="K46" s="124">
        <f t="shared" si="0"/>
        <v>3.4202527762388905E-2</v>
      </c>
      <c r="L46" s="124">
        <f>H46/H44</f>
        <v>0.66824997721533919</v>
      </c>
      <c r="M46" s="70">
        <v>9293</v>
      </c>
      <c r="N46" s="70">
        <v>8772</v>
      </c>
      <c r="O46" s="70">
        <v>9451</v>
      </c>
      <c r="P46" s="70">
        <v>9290</v>
      </c>
      <c r="Q46" s="70">
        <v>11918</v>
      </c>
      <c r="R46" s="70">
        <v>14112</v>
      </c>
      <c r="S46" s="124">
        <f t="shared" si="4"/>
        <v>0.18409129048498074</v>
      </c>
      <c r="T46" s="70">
        <f t="shared" si="1"/>
        <v>2194</v>
      </c>
      <c r="U46" s="124">
        <f t="shared" si="5"/>
        <v>1.8796269881253706E-2</v>
      </c>
      <c r="V46" s="124">
        <f>IFERROR(R46/R44,"-")</f>
        <v>0.78434859937750112</v>
      </c>
    </row>
    <row r="47" spans="1:22" ht="15.75" thickBot="1" x14ac:dyDescent="0.3">
      <c r="A47" s="132" t="s">
        <v>69</v>
      </c>
      <c r="B47" s="123" t="s">
        <v>64</v>
      </c>
      <c r="C47" s="70">
        <v>32963</v>
      </c>
      <c r="D47" s="70">
        <v>54289</v>
      </c>
      <c r="E47" s="70">
        <v>64227</v>
      </c>
      <c r="F47" s="70">
        <v>67477</v>
      </c>
      <c r="G47" s="70">
        <v>61422</v>
      </c>
      <c r="H47" s="70">
        <v>61881</v>
      </c>
      <c r="I47" s="124">
        <f t="shared" si="2"/>
        <v>7.472892448959767E-3</v>
      </c>
      <c r="J47" s="70">
        <f t="shared" si="3"/>
        <v>459</v>
      </c>
      <c r="K47" s="124">
        <f t="shared" si="0"/>
        <v>1.6979707820938869E-2</v>
      </c>
      <c r="L47" s="124">
        <f>H47/H44</f>
        <v>0.33175002278466081</v>
      </c>
      <c r="M47" s="70">
        <v>4632</v>
      </c>
      <c r="N47" s="70">
        <v>6748</v>
      </c>
      <c r="O47" s="70">
        <v>5542</v>
      </c>
      <c r="P47" s="70">
        <v>5911</v>
      </c>
      <c r="Q47" s="70">
        <v>5051</v>
      </c>
      <c r="R47" s="70">
        <v>3880</v>
      </c>
      <c r="S47" s="124">
        <f t="shared" si="4"/>
        <v>-0.23183528014254606</v>
      </c>
      <c r="T47" s="70">
        <f t="shared" si="1"/>
        <v>-1171</v>
      </c>
      <c r="U47" s="124">
        <f t="shared" si="5"/>
        <v>1.1959607240913956E-2</v>
      </c>
      <c r="V47" s="124">
        <f>IFERROR(R47/R44,"-")</f>
        <v>0.21565140062249888</v>
      </c>
    </row>
    <row r="48" spans="1:22" ht="15.75" x14ac:dyDescent="0.25">
      <c r="A48" s="1"/>
      <c r="B48" s="163" t="s">
        <v>54</v>
      </c>
      <c r="C48" s="164">
        <v>62317</v>
      </c>
      <c r="D48" s="164">
        <v>170296</v>
      </c>
      <c r="E48" s="164">
        <v>185307</v>
      </c>
      <c r="F48" s="164">
        <v>193174</v>
      </c>
      <c r="G48" s="164">
        <v>189476</v>
      </c>
      <c r="H48" s="164">
        <v>197066</v>
      </c>
      <c r="I48" s="165">
        <f t="shared" si="2"/>
        <v>4.0057843737465459E-2</v>
      </c>
      <c r="J48" s="164">
        <f t="shared" si="3"/>
        <v>7590</v>
      </c>
      <c r="K48" s="165">
        <f t="shared" si="0"/>
        <v>5.4073513702770463E-2</v>
      </c>
      <c r="L48" s="166">
        <f>H48/H48</f>
        <v>1</v>
      </c>
      <c r="M48" s="164">
        <v>18239</v>
      </c>
      <c r="N48" s="164">
        <v>24659</v>
      </c>
      <c r="O48" s="164">
        <v>25495</v>
      </c>
      <c r="P48" s="164">
        <v>25319</v>
      </c>
      <c r="Q48" s="164">
        <v>25459</v>
      </c>
      <c r="R48" s="164">
        <v>28346</v>
      </c>
      <c r="S48" s="165">
        <f t="shared" si="4"/>
        <v>0.11339801249067127</v>
      </c>
      <c r="T48" s="164">
        <f t="shared" si="1"/>
        <v>2887</v>
      </c>
      <c r="U48" s="165">
        <f t="shared" si="5"/>
        <v>5.1227422725884021E-2</v>
      </c>
      <c r="V48" s="166">
        <f>IFERROR(R48/R48,"-")</f>
        <v>1</v>
      </c>
    </row>
    <row r="49" spans="1:22" ht="15.75" x14ac:dyDescent="0.25">
      <c r="A49" s="1"/>
      <c r="B49" s="167" t="s">
        <v>62</v>
      </c>
      <c r="C49" s="168">
        <v>51722</v>
      </c>
      <c r="D49" s="168">
        <v>140357</v>
      </c>
      <c r="E49" s="168">
        <v>153016</v>
      </c>
      <c r="F49" s="168">
        <v>159598</v>
      </c>
      <c r="G49" s="168">
        <v>152915</v>
      </c>
      <c r="H49" s="168">
        <v>161363</v>
      </c>
      <c r="I49" s="169">
        <f t="shared" si="2"/>
        <v>5.5246378707124899E-2</v>
      </c>
      <c r="J49" s="168">
        <f t="shared" si="3"/>
        <v>8448</v>
      </c>
      <c r="K49" s="169">
        <f t="shared" si="0"/>
        <v>4.4276863546325346E-2</v>
      </c>
      <c r="L49" s="169">
        <f>H49/H48</f>
        <v>0.81882719494991529</v>
      </c>
      <c r="M49" s="168">
        <v>15840</v>
      </c>
      <c r="N49" s="168">
        <v>20467</v>
      </c>
      <c r="O49" s="168">
        <v>20391</v>
      </c>
      <c r="P49" s="168">
        <v>20545</v>
      </c>
      <c r="Q49" s="168">
        <v>19559</v>
      </c>
      <c r="R49" s="168">
        <v>22703</v>
      </c>
      <c r="S49" s="169">
        <f t="shared" si="4"/>
        <v>0.1607444143361112</v>
      </c>
      <c r="T49" s="168">
        <f t="shared" si="1"/>
        <v>3144</v>
      </c>
      <c r="U49" s="169">
        <f t="shared" si="5"/>
        <v>4.156828468356915E-2</v>
      </c>
      <c r="V49" s="169">
        <f>IFERROR(R49/R48,"-")</f>
        <v>0.80092429266915965</v>
      </c>
    </row>
    <row r="50" spans="1:22" x14ac:dyDescent="0.25">
      <c r="A50" s="132" t="s">
        <v>68</v>
      </c>
      <c r="B50" s="123" t="s">
        <v>63</v>
      </c>
      <c r="C50" s="70">
        <v>15474</v>
      </c>
      <c r="D50" s="70">
        <v>107322</v>
      </c>
      <c r="E50" s="70">
        <v>121039</v>
      </c>
      <c r="F50" s="70">
        <v>123807</v>
      </c>
      <c r="G50" s="70">
        <v>118450</v>
      </c>
      <c r="H50" s="70">
        <v>127566</v>
      </c>
      <c r="I50" s="124">
        <f t="shared" si="2"/>
        <v>7.6960742929506054E-2</v>
      </c>
      <c r="J50" s="70">
        <f t="shared" si="3"/>
        <v>9116</v>
      </c>
      <c r="K50" s="124">
        <f t="shared" si="0"/>
        <v>3.5003206281183037E-2</v>
      </c>
      <c r="L50" s="124">
        <f>H50/H48</f>
        <v>0.64732627647590146</v>
      </c>
      <c r="M50" s="70">
        <v>9978</v>
      </c>
      <c r="N50" s="70">
        <v>15896</v>
      </c>
      <c r="O50" s="70">
        <v>15580</v>
      </c>
      <c r="P50" s="70">
        <v>15273</v>
      </c>
      <c r="Q50" s="70">
        <v>14386</v>
      </c>
      <c r="R50" s="70">
        <v>17421</v>
      </c>
      <c r="S50" s="124">
        <f t="shared" si="4"/>
        <v>0.21096899763659116</v>
      </c>
      <c r="T50" s="70">
        <f t="shared" si="1"/>
        <v>3035</v>
      </c>
      <c r="U50" s="124">
        <f t="shared" si="5"/>
        <v>3.0901553271947022E-2</v>
      </c>
      <c r="V50" s="124">
        <f>IFERROR(R50/R48,"-")</f>
        <v>0.61458406829887813</v>
      </c>
    </row>
    <row r="51" spans="1:22" x14ac:dyDescent="0.25">
      <c r="A51" s="132" t="s">
        <v>69</v>
      </c>
      <c r="B51" s="123" t="s">
        <v>64</v>
      </c>
      <c r="C51" s="70">
        <v>8652</v>
      </c>
      <c r="D51" s="70">
        <v>33035</v>
      </c>
      <c r="E51" s="70">
        <v>31977</v>
      </c>
      <c r="F51" s="70">
        <v>35791</v>
      </c>
      <c r="G51" s="70">
        <v>34465</v>
      </c>
      <c r="H51" s="70">
        <v>33797</v>
      </c>
      <c r="I51" s="124">
        <f t="shared" si="2"/>
        <v>-1.9381981720586139E-2</v>
      </c>
      <c r="J51" s="70">
        <f t="shared" si="3"/>
        <v>-668</v>
      </c>
      <c r="K51" s="124">
        <f t="shared" si="0"/>
        <v>9.2736572651423051E-3</v>
      </c>
      <c r="L51" s="124">
        <f>H51/H48</f>
        <v>0.17150091847401377</v>
      </c>
      <c r="M51" s="70">
        <v>5862</v>
      </c>
      <c r="N51" s="70">
        <v>4571</v>
      </c>
      <c r="O51" s="70">
        <v>4811</v>
      </c>
      <c r="P51" s="70">
        <v>5272</v>
      </c>
      <c r="Q51" s="70">
        <v>5173</v>
      </c>
      <c r="R51" s="70">
        <v>5282</v>
      </c>
      <c r="S51" s="124">
        <f t="shared" si="4"/>
        <v>2.1070945292866794E-2</v>
      </c>
      <c r="T51" s="70">
        <f t="shared" si="1"/>
        <v>109</v>
      </c>
      <c r="U51" s="124">
        <f t="shared" si="5"/>
        <v>1.0666731411622124E-2</v>
      </c>
      <c r="V51" s="124">
        <f>IFERROR(R51/R48,"-")</f>
        <v>0.18634022437028153</v>
      </c>
    </row>
    <row r="52" spans="1:22" ht="16.5" thickBot="1" x14ac:dyDescent="0.3">
      <c r="B52" s="170" t="s">
        <v>65</v>
      </c>
      <c r="C52" s="171">
        <v>10595</v>
      </c>
      <c r="D52" s="171">
        <v>29939</v>
      </c>
      <c r="E52" s="171">
        <v>32291</v>
      </c>
      <c r="F52" s="171">
        <v>33576</v>
      </c>
      <c r="G52" s="171">
        <v>36561</v>
      </c>
      <c r="H52" s="171">
        <v>35703</v>
      </c>
      <c r="I52" s="172">
        <f t="shared" si="2"/>
        <v>-2.3467629441207838E-2</v>
      </c>
      <c r="J52" s="171">
        <f t="shared" si="3"/>
        <v>-858</v>
      </c>
      <c r="K52" s="172">
        <f t="shared" si="0"/>
        <v>9.7966501564451195E-3</v>
      </c>
      <c r="L52" s="172">
        <f>H52/H48</f>
        <v>0.18117280505008473</v>
      </c>
      <c r="M52" s="171">
        <v>2399</v>
      </c>
      <c r="N52" s="171">
        <v>4192</v>
      </c>
      <c r="O52" s="171">
        <v>5104</v>
      </c>
      <c r="P52" s="171">
        <v>4774</v>
      </c>
      <c r="Q52" s="171">
        <v>5900</v>
      </c>
      <c r="R52" s="171">
        <v>5643</v>
      </c>
      <c r="S52" s="172">
        <f t="shared" si="4"/>
        <v>-4.355932203389834E-2</v>
      </c>
      <c r="T52" s="171">
        <f t="shared" si="1"/>
        <v>-257</v>
      </c>
      <c r="U52" s="172">
        <f t="shared" si="5"/>
        <v>9.659138042314875E-3</v>
      </c>
      <c r="V52" s="172">
        <f>IFERROR(R52/R48,"-")</f>
        <v>0.19907570733084032</v>
      </c>
    </row>
    <row r="53" spans="1:22" ht="15.75" x14ac:dyDescent="0.25">
      <c r="B53" s="163" t="s">
        <v>55</v>
      </c>
      <c r="C53" s="164">
        <f t="shared" ref="C53:H56" si="6">C6-C11-C16-C21-C26-C30-C35-C39-C44-C48</f>
        <v>35117</v>
      </c>
      <c r="D53" s="164">
        <f t="shared" si="6"/>
        <v>72444</v>
      </c>
      <c r="E53" s="164">
        <f t="shared" si="6"/>
        <v>79663</v>
      </c>
      <c r="F53" s="164">
        <f t="shared" si="6"/>
        <v>83521</v>
      </c>
      <c r="G53" s="164">
        <f t="shared" si="6"/>
        <v>83254</v>
      </c>
      <c r="H53" s="164">
        <f t="shared" si="6"/>
        <v>72067</v>
      </c>
      <c r="I53" s="165">
        <f t="shared" si="2"/>
        <v>-0.13437192206981041</v>
      </c>
      <c r="J53" s="164">
        <f t="shared" si="3"/>
        <v>-11187</v>
      </c>
      <c r="K53" s="165">
        <f t="shared" si="0"/>
        <v>1.9774674028079725E-2</v>
      </c>
      <c r="L53" s="166">
        <f>H53/H53</f>
        <v>1</v>
      </c>
      <c r="M53" s="164">
        <v>7573</v>
      </c>
      <c r="N53" s="164">
        <v>10527</v>
      </c>
      <c r="O53" s="164">
        <v>11009</v>
      </c>
      <c r="P53" s="164">
        <v>9982</v>
      </c>
      <c r="Q53" s="164">
        <v>12659</v>
      </c>
      <c r="R53" s="164">
        <v>11148</v>
      </c>
      <c r="S53" s="165">
        <f t="shared" si="4"/>
        <v>-0.11936171893514491</v>
      </c>
      <c r="T53" s="164">
        <f t="shared" si="1"/>
        <v>-1511</v>
      </c>
      <c r="U53" s="165">
        <f t="shared" si="5"/>
        <v>2.019637954302201E-2</v>
      </c>
      <c r="V53" s="166">
        <f>IFERROR(R53/R53,"-")</f>
        <v>1</v>
      </c>
    </row>
    <row r="54" spans="1:22" ht="15.75" x14ac:dyDescent="0.25">
      <c r="B54" s="167" t="s">
        <v>62</v>
      </c>
      <c r="C54" s="168">
        <f t="shared" si="6"/>
        <v>36744</v>
      </c>
      <c r="D54" s="168">
        <f t="shared" si="6"/>
        <v>70195</v>
      </c>
      <c r="E54" s="168">
        <f t="shared" si="6"/>
        <v>73662</v>
      </c>
      <c r="F54" s="168">
        <f t="shared" si="6"/>
        <v>76092</v>
      </c>
      <c r="G54" s="168">
        <f t="shared" si="6"/>
        <v>74839</v>
      </c>
      <c r="H54" s="168">
        <f t="shared" si="6"/>
        <v>65004</v>
      </c>
      <c r="I54" s="169">
        <f t="shared" si="2"/>
        <v>-0.13141543847459214</v>
      </c>
      <c r="J54" s="168">
        <f t="shared" si="3"/>
        <v>-9835</v>
      </c>
      <c r="K54" s="169">
        <f t="shared" si="0"/>
        <v>1.7836636886803869E-2</v>
      </c>
      <c r="L54" s="169">
        <f>H54/H53</f>
        <v>0.90199397782618951</v>
      </c>
      <c r="M54" s="168">
        <v>7492</v>
      </c>
      <c r="N54" s="168">
        <v>10111</v>
      </c>
      <c r="O54" s="168">
        <v>10232</v>
      </c>
      <c r="P54" s="168">
        <v>8863</v>
      </c>
      <c r="Q54" s="168">
        <v>11314</v>
      </c>
      <c r="R54" s="168">
        <v>10766</v>
      </c>
      <c r="S54" s="169">
        <f t="shared" si="4"/>
        <v>-4.8435566554710929E-2</v>
      </c>
      <c r="T54" s="168">
        <f t="shared" si="1"/>
        <v>-548</v>
      </c>
      <c r="U54" s="169">
        <f t="shared" si="5"/>
        <v>1.793232938186777E-2</v>
      </c>
      <c r="V54" s="169">
        <f>IFERROR(R54/R53,"-")</f>
        <v>0.96573376390383925</v>
      </c>
    </row>
    <row r="55" spans="1:22" x14ac:dyDescent="0.25">
      <c r="B55" s="123" t="s">
        <v>63</v>
      </c>
      <c r="C55" s="70">
        <f t="shared" si="6"/>
        <v>104991</v>
      </c>
      <c r="D55" s="70">
        <f t="shared" si="6"/>
        <v>260718</v>
      </c>
      <c r="E55" s="70">
        <f t="shared" si="6"/>
        <v>248056</v>
      </c>
      <c r="F55" s="70">
        <f t="shared" si="6"/>
        <v>301362</v>
      </c>
      <c r="G55" s="70">
        <f t="shared" si="6"/>
        <v>274002</v>
      </c>
      <c r="H55" s="70">
        <f t="shared" si="6"/>
        <v>252259</v>
      </c>
      <c r="I55" s="124">
        <f t="shared" si="2"/>
        <v>-7.9353435376384063E-2</v>
      </c>
      <c r="J55" s="70">
        <f t="shared" si="3"/>
        <v>-21743</v>
      </c>
      <c r="K55" s="124">
        <f t="shared" si="0"/>
        <v>6.9218081724636282E-2</v>
      </c>
      <c r="L55" s="124">
        <f>H55/H53</f>
        <v>3.5003399614247854</v>
      </c>
      <c r="M55" s="70" t="e">
        <v>#REF!</v>
      </c>
      <c r="N55" s="70" t="e">
        <v>#REF!</v>
      </c>
      <c r="O55" s="70" t="e">
        <v>#REF!</v>
      </c>
      <c r="P55" s="70" t="e">
        <v>#REF!</v>
      </c>
      <c r="Q55" s="70" t="e">
        <v>#REF!</v>
      </c>
      <c r="R55" s="70" t="e">
        <v>#REF!</v>
      </c>
      <c r="S55" s="124" t="str">
        <f t="shared" si="4"/>
        <v>-</v>
      </c>
      <c r="T55" s="70" t="e">
        <f t="shared" si="1"/>
        <v>#REF!</v>
      </c>
      <c r="U55" s="124" t="str">
        <f t="shared" si="5"/>
        <v>-</v>
      </c>
      <c r="V55" s="124" t="str">
        <f>IFERROR(R55/R53,"-")</f>
        <v>-</v>
      </c>
    </row>
    <row r="56" spans="1:22" x14ac:dyDescent="0.25">
      <c r="B56" s="123" t="s">
        <v>64</v>
      </c>
      <c r="C56" s="70">
        <f t="shared" si="6"/>
        <v>33509</v>
      </c>
      <c r="D56" s="70">
        <f t="shared" si="6"/>
        <v>54250</v>
      </c>
      <c r="E56" s="70">
        <f t="shared" si="6"/>
        <v>78508</v>
      </c>
      <c r="F56" s="70">
        <f t="shared" si="6"/>
        <v>76160</v>
      </c>
      <c r="G56" s="70">
        <f t="shared" si="6"/>
        <v>82367</v>
      </c>
      <c r="H56" s="70">
        <f t="shared" si="6"/>
        <v>85910</v>
      </c>
      <c r="I56" s="124">
        <f t="shared" si="2"/>
        <v>4.301479961635124E-2</v>
      </c>
      <c r="J56" s="70">
        <f t="shared" si="3"/>
        <v>3543</v>
      </c>
      <c r="K56" s="124">
        <f t="shared" si="0"/>
        <v>2.3573095116382382E-2</v>
      </c>
      <c r="L56" s="124">
        <f>H56/H53</f>
        <v>1.1920851429919381</v>
      </c>
      <c r="M56" s="70" t="e">
        <v>#REF!</v>
      </c>
      <c r="N56" s="70" t="e">
        <v>#REF!</v>
      </c>
      <c r="O56" s="70" t="e">
        <v>#REF!</v>
      </c>
      <c r="P56" s="70" t="e">
        <v>#REF!</v>
      </c>
      <c r="Q56" s="70" t="e">
        <v>#REF!</v>
      </c>
      <c r="R56" s="70" t="e">
        <v>#REF!</v>
      </c>
      <c r="S56" s="124" t="str">
        <f t="shared" si="4"/>
        <v>-</v>
      </c>
      <c r="T56" s="70" t="e">
        <f t="shared" si="1"/>
        <v>#REF!</v>
      </c>
      <c r="U56" s="124" t="str">
        <f t="shared" si="5"/>
        <v>-</v>
      </c>
      <c r="V56" s="124" t="str">
        <f>IFERROR(R56/R53,"-")</f>
        <v>-</v>
      </c>
    </row>
    <row r="57" spans="1:22" ht="15.75" x14ac:dyDescent="0.25">
      <c r="B57" s="170" t="s">
        <v>65</v>
      </c>
      <c r="C57" s="171">
        <f>C53-C54</f>
        <v>-1627</v>
      </c>
      <c r="D57" s="171">
        <f t="shared" ref="D57:H57" si="7">D53-D54</f>
        <v>2249</v>
      </c>
      <c r="E57" s="171">
        <f t="shared" si="7"/>
        <v>6001</v>
      </c>
      <c r="F57" s="171">
        <f t="shared" si="7"/>
        <v>7429</v>
      </c>
      <c r="G57" s="171">
        <f t="shared" si="7"/>
        <v>8415</v>
      </c>
      <c r="H57" s="171">
        <f t="shared" si="7"/>
        <v>7063</v>
      </c>
      <c r="I57" s="172">
        <f t="shared" si="2"/>
        <v>-0.16066547831253719</v>
      </c>
      <c r="J57" s="171">
        <f t="shared" si="3"/>
        <v>-1352</v>
      </c>
      <c r="K57" s="172">
        <f t="shared" si="0"/>
        <v>1.9380371412758557E-3</v>
      </c>
      <c r="L57" s="172">
        <f>H57/H53</f>
        <v>9.8006022173810478E-2</v>
      </c>
      <c r="M57" s="171">
        <v>200</v>
      </c>
      <c r="N57" s="171">
        <v>1227</v>
      </c>
      <c r="O57" s="171">
        <v>1794</v>
      </c>
      <c r="P57" s="171">
        <v>4377</v>
      </c>
      <c r="Q57" s="171">
        <v>4874</v>
      </c>
      <c r="R57" s="171">
        <v>3480</v>
      </c>
      <c r="S57" s="172">
        <f t="shared" si="4"/>
        <v>-0.28600738613048826</v>
      </c>
      <c r="T57" s="171">
        <f t="shared" si="1"/>
        <v>-1394</v>
      </c>
      <c r="U57" s="172">
        <f t="shared" si="5"/>
        <v>8.8558959386703402E-3</v>
      </c>
      <c r="V57" s="172">
        <f>IFERROR(R57/R53,"-")</f>
        <v>0.31216361679224974</v>
      </c>
    </row>
    <row r="58" spans="1:22" x14ac:dyDescent="0.25">
      <c r="B58" s="127"/>
      <c r="C58" s="128"/>
      <c r="D58" s="128"/>
      <c r="E58" s="128"/>
      <c r="F58" s="128"/>
      <c r="G58" s="128"/>
      <c r="H58" s="129"/>
      <c r="I58" s="128"/>
      <c r="J58" s="130"/>
      <c r="K58" s="130"/>
      <c r="L58" s="130"/>
    </row>
    <row r="59" spans="1:22" x14ac:dyDescent="0.25">
      <c r="B59" s="131" t="s">
        <v>57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6C83-F243-4835-A38F-5FEC7B808BE7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  <c r="N3" s="174" t="s">
        <v>263</v>
      </c>
      <c r="O3" s="175"/>
      <c r="P3" s="175"/>
      <c r="Q3" s="175"/>
      <c r="R3" s="175"/>
      <c r="S3" s="175"/>
      <c r="T3" s="175"/>
      <c r="U3" s="175"/>
      <c r="V3" s="175"/>
      <c r="W3" s="175"/>
    </row>
    <row r="4" spans="1:23" ht="6" customHeight="1" x14ac:dyDescent="0.25"/>
    <row r="5" spans="1:23" ht="15.75" x14ac:dyDescent="0.25">
      <c r="B5" s="176"/>
      <c r="C5" s="177" t="s">
        <v>45</v>
      </c>
      <c r="D5" s="178"/>
      <c r="E5" s="178"/>
      <c r="F5" s="178"/>
      <c r="G5" s="178"/>
      <c r="H5" s="178"/>
      <c r="I5" s="178"/>
      <c r="J5" s="178"/>
      <c r="K5" s="178"/>
      <c r="N5" s="176"/>
      <c r="O5" s="177" t="s">
        <v>45</v>
      </c>
      <c r="P5" s="178"/>
      <c r="Q5" s="178"/>
      <c r="R5" s="178"/>
      <c r="S5" s="178"/>
      <c r="T5" s="178"/>
      <c r="U5" s="178"/>
      <c r="V5" s="178"/>
      <c r="W5" s="178"/>
    </row>
    <row r="6" spans="1:23" s="179" customFormat="1" ht="72" customHeight="1" x14ac:dyDescent="0.25">
      <c r="B6" s="180"/>
      <c r="C6" s="181">
        <v>2020</v>
      </c>
      <c r="D6" s="182">
        <v>2021</v>
      </c>
      <c r="E6" s="182">
        <v>2022</v>
      </c>
      <c r="F6" s="182">
        <v>2023</v>
      </c>
      <c r="G6" s="182">
        <v>2024</v>
      </c>
      <c r="H6" s="182">
        <v>2025</v>
      </c>
      <c r="I6" s="183" t="str">
        <f>CONCATENATE("var. ",RIGHT(H6,2),"/",RIGHT(G6,2))</f>
        <v>var. 25/24</v>
      </c>
      <c r="J6" s="184" t="str">
        <f>CONCATENATE("dif. ",RIGHT(H6,2),"/",RIGHT(G6,2))</f>
        <v>dif. 25/24</v>
      </c>
      <c r="K6" s="183" t="str">
        <f>CONCATENATE("Cuota s/ total lugares de residencia ",RIGHT(H6,4))</f>
        <v>Cuota s/ total lugares de residencia 2025</v>
      </c>
      <c r="N6" s="180"/>
      <c r="O6" s="181">
        <v>2020</v>
      </c>
      <c r="P6" s="182">
        <v>2021</v>
      </c>
      <c r="Q6" s="182">
        <v>2022</v>
      </c>
      <c r="R6" s="182">
        <v>2023</v>
      </c>
      <c r="S6" s="182">
        <v>2024</v>
      </c>
      <c r="T6" s="182">
        <v>2025</v>
      </c>
      <c r="U6" s="183" t="str">
        <f>CONCATENATE("var. ",RIGHT(T6,2),"/",RIGHT(S6,2))</f>
        <v>var. 25/24</v>
      </c>
      <c r="V6" s="184" t="str">
        <f>CONCATENATE("dif. ",RIGHT(T6,2),"/",RIGHT(S6,2))</f>
        <v>dif. 25/24</v>
      </c>
      <c r="W6" s="183" t="str">
        <f>CONCATENATE("Cuota s/ total lugares de residencia ",RIGHT(T6,4))</f>
        <v>Cuota s/ total lugares de residencia 2025</v>
      </c>
    </row>
    <row r="7" spans="1:23" x14ac:dyDescent="0.25">
      <c r="A7" s="1"/>
      <c r="B7" s="185" t="s">
        <v>45</v>
      </c>
      <c r="C7" s="186"/>
      <c r="D7" s="186"/>
      <c r="E7" s="186"/>
      <c r="F7" s="186"/>
      <c r="G7" s="186"/>
      <c r="H7" s="187"/>
      <c r="I7" s="187"/>
      <c r="J7" s="187"/>
      <c r="K7" s="186"/>
      <c r="L7" s="103"/>
      <c r="N7" s="188" t="s">
        <v>49</v>
      </c>
      <c r="O7" s="186"/>
      <c r="P7" s="186"/>
      <c r="Q7" s="186"/>
      <c r="R7" s="186"/>
      <c r="S7" s="186"/>
      <c r="T7" s="187"/>
      <c r="U7" s="187"/>
      <c r="V7" s="187"/>
      <c r="W7" s="186"/>
    </row>
    <row r="8" spans="1:23" x14ac:dyDescent="0.25">
      <c r="A8" s="1"/>
      <c r="B8" s="189" t="s">
        <v>73</v>
      </c>
      <c r="C8" s="190">
        <v>1565303</v>
      </c>
      <c r="D8" s="190">
        <v>2335438</v>
      </c>
      <c r="E8" s="190">
        <v>4760117</v>
      </c>
      <c r="F8" s="190">
        <v>5189113</v>
      </c>
      <c r="G8" s="190">
        <v>5483293</v>
      </c>
      <c r="H8" s="190">
        <v>5451268</v>
      </c>
      <c r="I8" s="191">
        <f>IFERROR(H8/G8-1,"-")</f>
        <v>-5.8404684921998795E-3</v>
      </c>
      <c r="J8" s="190">
        <f t="shared" ref="J8:J20" si="0">H8-G8</f>
        <v>-32025</v>
      </c>
      <c r="K8" s="191">
        <f t="shared" ref="K8:K20" si="1">H8/H$8</f>
        <v>1</v>
      </c>
      <c r="L8" s="103"/>
      <c r="N8" s="189" t="s">
        <v>73</v>
      </c>
      <c r="O8" s="190">
        <v>55313</v>
      </c>
      <c r="P8" s="190">
        <v>70304</v>
      </c>
      <c r="Q8" s="190">
        <v>161080</v>
      </c>
      <c r="R8" s="190">
        <v>173648</v>
      </c>
      <c r="S8" s="190">
        <v>231856</v>
      </c>
      <c r="T8" s="190">
        <v>188676</v>
      </c>
      <c r="U8" s="191">
        <f>IFERROR(T8/S8-1,"-")</f>
        <v>-0.1862362845904354</v>
      </c>
      <c r="V8" s="190">
        <f>T8-S8</f>
        <v>-43180</v>
      </c>
      <c r="W8" s="191">
        <f>T8/T$8</f>
        <v>1</v>
      </c>
    </row>
    <row r="9" spans="1:23" x14ac:dyDescent="0.25">
      <c r="A9" s="1" t="s">
        <v>101</v>
      </c>
      <c r="B9" s="192" t="s">
        <v>102</v>
      </c>
      <c r="C9" s="193">
        <v>456683</v>
      </c>
      <c r="D9" s="193">
        <v>800301</v>
      </c>
      <c r="E9" s="193">
        <v>1017559</v>
      </c>
      <c r="F9" s="193">
        <v>1042721</v>
      </c>
      <c r="G9" s="193">
        <v>1059034</v>
      </c>
      <c r="H9" s="193">
        <v>1068407</v>
      </c>
      <c r="I9" s="194">
        <f>IFERROR(H9/G9-1,"-")</f>
        <v>8.8505184913798551E-3</v>
      </c>
      <c r="J9" s="193">
        <f t="shared" si="0"/>
        <v>9373</v>
      </c>
      <c r="K9" s="194">
        <f t="shared" si="1"/>
        <v>0.19599238195590457</v>
      </c>
      <c r="L9" s="103"/>
      <c r="N9" s="192" t="s">
        <v>102</v>
      </c>
      <c r="O9" s="193">
        <v>24273</v>
      </c>
      <c r="P9" s="193">
        <v>26311</v>
      </c>
      <c r="Q9" s="193">
        <v>32375</v>
      </c>
      <c r="R9" s="193">
        <v>43847</v>
      </c>
      <c r="S9" s="193">
        <v>61312</v>
      </c>
      <c r="T9" s="193">
        <v>42953</v>
      </c>
      <c r="U9" s="194">
        <f>IFERROR(T9/S9-1,"-")</f>
        <v>-0.29943567327766174</v>
      </c>
      <c r="V9" s="193">
        <f t="shared" ref="V9:V19" si="2">T9-S9</f>
        <v>-18359</v>
      </c>
      <c r="W9" s="194">
        <f>T9/T$8</f>
        <v>0.22765481566282941</v>
      </c>
    </row>
    <row r="10" spans="1:23" x14ac:dyDescent="0.25">
      <c r="A10" s="195" t="s">
        <v>108</v>
      </c>
      <c r="B10" s="196" t="s">
        <v>108</v>
      </c>
      <c r="C10" s="197">
        <v>208389</v>
      </c>
      <c r="D10" s="197">
        <v>416048</v>
      </c>
      <c r="E10" s="197">
        <v>423986</v>
      </c>
      <c r="F10" s="197">
        <v>430319</v>
      </c>
      <c r="G10" s="197">
        <v>422024</v>
      </c>
      <c r="H10" s="197">
        <v>424160</v>
      </c>
      <c r="I10" s="198">
        <f>IFERROR(H10/G10-1,"-")</f>
        <v>5.0613235266241396E-3</v>
      </c>
      <c r="J10" s="197">
        <f t="shared" si="0"/>
        <v>2136</v>
      </c>
      <c r="K10" s="198">
        <f t="shared" si="1"/>
        <v>7.7809419753349124E-2</v>
      </c>
      <c r="L10" s="103"/>
      <c r="N10" s="196" t="s">
        <v>108</v>
      </c>
      <c r="O10" s="197">
        <v>8930</v>
      </c>
      <c r="P10" s="197">
        <v>21567</v>
      </c>
      <c r="Q10" s="197">
        <v>23338</v>
      </c>
      <c r="R10" s="197">
        <v>29399</v>
      </c>
      <c r="S10" s="197">
        <v>37562</v>
      </c>
      <c r="T10" s="197">
        <v>16499</v>
      </c>
      <c r="U10" s="198">
        <f>IFERROR(T10/S10-1,"-")</f>
        <v>-0.56075288855758476</v>
      </c>
      <c r="V10" s="197">
        <f t="shared" si="2"/>
        <v>-21063</v>
      </c>
      <c r="W10" s="198">
        <f>T10/T$8</f>
        <v>8.7446204074710085E-2</v>
      </c>
    </row>
    <row r="11" spans="1:23" x14ac:dyDescent="0.25">
      <c r="A11" s="195" t="s">
        <v>105</v>
      </c>
      <c r="B11" s="196" t="s">
        <v>105</v>
      </c>
      <c r="C11" s="197">
        <v>248294</v>
      </c>
      <c r="D11" s="197">
        <v>384253</v>
      </c>
      <c r="E11" s="197">
        <v>593573</v>
      </c>
      <c r="F11" s="197">
        <v>612402</v>
      </c>
      <c r="G11" s="197">
        <v>637010</v>
      </c>
      <c r="H11" s="197">
        <v>644247</v>
      </c>
      <c r="I11" s="198">
        <f>IFERROR(H11/G11-1,"-")</f>
        <v>1.1360889154016451E-2</v>
      </c>
      <c r="J11" s="197">
        <f t="shared" si="0"/>
        <v>7237</v>
      </c>
      <c r="K11" s="198">
        <f t="shared" si="1"/>
        <v>0.11818296220255545</v>
      </c>
      <c r="L11" s="103"/>
      <c r="N11" s="196" t="s">
        <v>105</v>
      </c>
      <c r="O11" s="197">
        <v>15343</v>
      </c>
      <c r="P11" s="197">
        <v>4744</v>
      </c>
      <c r="Q11" s="197">
        <v>9037</v>
      </c>
      <c r="R11" s="197">
        <v>14448</v>
      </c>
      <c r="S11" s="197">
        <v>23750</v>
      </c>
      <c r="T11" s="197">
        <v>26454</v>
      </c>
      <c r="U11" s="198">
        <f>IFERROR(T11/S11-1,"-")</f>
        <v>0.11385263157894743</v>
      </c>
      <c r="V11" s="197">
        <f t="shared" si="2"/>
        <v>2704</v>
      </c>
      <c r="W11" s="198">
        <f>T11/T$8</f>
        <v>0.14020861158811931</v>
      </c>
    </row>
    <row r="12" spans="1:23" x14ac:dyDescent="0.25">
      <c r="A12" s="1"/>
      <c r="B12" s="192" t="s">
        <v>112</v>
      </c>
      <c r="C12" s="193">
        <v>1108620</v>
      </c>
      <c r="D12" s="193">
        <v>1535137</v>
      </c>
      <c r="E12" s="193">
        <v>3742558</v>
      </c>
      <c r="F12" s="193">
        <v>4146392</v>
      </c>
      <c r="G12" s="193">
        <v>4424259</v>
      </c>
      <c r="H12" s="193">
        <v>4382861</v>
      </c>
      <c r="I12" s="194">
        <f>IFERROR(H12/G12-1,"-")</f>
        <v>-9.3570471348987105E-3</v>
      </c>
      <c r="J12" s="193">
        <f t="shared" si="0"/>
        <v>-41398</v>
      </c>
      <c r="K12" s="194">
        <f t="shared" si="1"/>
        <v>0.80400761804409537</v>
      </c>
      <c r="L12" s="103"/>
      <c r="N12" s="192" t="s">
        <v>112</v>
      </c>
      <c r="O12" s="193">
        <v>31040</v>
      </c>
      <c r="P12" s="193">
        <v>43993</v>
      </c>
      <c r="Q12" s="193">
        <v>128705</v>
      </c>
      <c r="R12" s="193">
        <v>129801</v>
      </c>
      <c r="S12" s="193">
        <v>170544</v>
      </c>
      <c r="T12" s="193">
        <v>145723</v>
      </c>
      <c r="U12" s="194">
        <f>IFERROR(T12/S12-1,"-")</f>
        <v>-0.14554015386058727</v>
      </c>
      <c r="V12" s="193">
        <f t="shared" si="2"/>
        <v>-24821</v>
      </c>
      <c r="W12" s="194">
        <f>T12/T$8</f>
        <v>0.77234518433717059</v>
      </c>
    </row>
    <row r="13" spans="1:23" s="74" customFormat="1" x14ac:dyDescent="0.25">
      <c r="B13" s="196" t="s">
        <v>115</v>
      </c>
      <c r="C13" s="197">
        <v>436137</v>
      </c>
      <c r="D13" s="197">
        <v>446045</v>
      </c>
      <c r="E13" s="197">
        <v>1722453</v>
      </c>
      <c r="F13" s="197">
        <v>1939573</v>
      </c>
      <c r="G13" s="197">
        <v>2075774</v>
      </c>
      <c r="H13" s="197">
        <v>2057896</v>
      </c>
      <c r="I13" s="198">
        <f t="shared" ref="I13:I20" si="3">IFERROR(H13/G13-1,"-")</f>
        <v>-8.61269097695605E-3</v>
      </c>
      <c r="J13" s="197">
        <f t="shared" si="0"/>
        <v>-17878</v>
      </c>
      <c r="K13" s="198">
        <f t="shared" si="1"/>
        <v>0.37750776516582929</v>
      </c>
      <c r="L13" s="199"/>
      <c r="N13" s="196" t="s">
        <v>115</v>
      </c>
      <c r="O13" s="197">
        <v>13899</v>
      </c>
      <c r="P13" s="197">
        <v>12264</v>
      </c>
      <c r="Q13" s="197">
        <v>56081</v>
      </c>
      <c r="R13" s="197">
        <v>49878</v>
      </c>
      <c r="S13" s="197">
        <v>73242</v>
      </c>
      <c r="T13" s="197">
        <v>73188</v>
      </c>
      <c r="U13" s="198">
        <f t="shared" ref="U13:U20" si="4">IFERROR(T13/S13-1,"-")</f>
        <v>-7.3728188744159873E-4</v>
      </c>
      <c r="V13" s="197">
        <f t="shared" si="2"/>
        <v>-54</v>
      </c>
      <c r="W13" s="198">
        <f t="shared" ref="W13:W20" si="5">T13/T$8</f>
        <v>0.38790307193283724</v>
      </c>
    </row>
    <row r="14" spans="1:23" s="74" customFormat="1" x14ac:dyDescent="0.25">
      <c r="B14" s="196" t="s">
        <v>118</v>
      </c>
      <c r="C14" s="197">
        <v>138922</v>
      </c>
      <c r="D14" s="197">
        <v>222501</v>
      </c>
      <c r="E14" s="197">
        <v>385709</v>
      </c>
      <c r="F14" s="197">
        <v>432804</v>
      </c>
      <c r="G14" s="197">
        <v>447422</v>
      </c>
      <c r="H14" s="197">
        <v>442958</v>
      </c>
      <c r="I14" s="198">
        <f t="shared" si="3"/>
        <v>-9.9771580297794982E-3</v>
      </c>
      <c r="J14" s="197">
        <f t="shared" si="0"/>
        <v>-4464</v>
      </c>
      <c r="K14" s="198">
        <f t="shared" si="1"/>
        <v>8.125779176514529E-2</v>
      </c>
      <c r="L14" s="199"/>
      <c r="N14" s="196" t="s">
        <v>118</v>
      </c>
      <c r="O14" s="197">
        <v>3374</v>
      </c>
      <c r="P14" s="197">
        <v>3586</v>
      </c>
      <c r="Q14" s="197">
        <v>7748</v>
      </c>
      <c r="R14" s="197">
        <v>11641</v>
      </c>
      <c r="S14" s="197">
        <v>10731</v>
      </c>
      <c r="T14" s="197">
        <v>10632</v>
      </c>
      <c r="U14" s="198">
        <f t="shared" si="4"/>
        <v>-9.2256080514397931E-3</v>
      </c>
      <c r="V14" s="197">
        <f t="shared" si="2"/>
        <v>-99</v>
      </c>
      <c r="W14" s="198">
        <f t="shared" si="5"/>
        <v>5.6350569229790752E-2</v>
      </c>
    </row>
    <row r="15" spans="1:23" x14ac:dyDescent="0.25">
      <c r="A15" s="1"/>
      <c r="B15" s="196" t="s">
        <v>121</v>
      </c>
      <c r="C15" s="197">
        <v>58766</v>
      </c>
      <c r="D15" s="197">
        <v>128102</v>
      </c>
      <c r="E15" s="197">
        <v>197280</v>
      </c>
      <c r="F15" s="197">
        <v>215579</v>
      </c>
      <c r="G15" s="197">
        <v>230703</v>
      </c>
      <c r="H15" s="197">
        <v>223159</v>
      </c>
      <c r="I15" s="198">
        <f t="shared" si="3"/>
        <v>-3.2700051581470602E-2</v>
      </c>
      <c r="J15" s="197">
        <f t="shared" si="0"/>
        <v>-7544</v>
      </c>
      <c r="K15" s="198">
        <f t="shared" si="1"/>
        <v>4.0937081060773386E-2</v>
      </c>
      <c r="L15" s="103"/>
      <c r="N15" s="196" t="s">
        <v>121</v>
      </c>
      <c r="O15" s="197">
        <v>3449</v>
      </c>
      <c r="P15" s="197">
        <v>6294</v>
      </c>
      <c r="Q15" s="197">
        <v>18047</v>
      </c>
      <c r="R15" s="197">
        <v>14569</v>
      </c>
      <c r="S15" s="197">
        <v>19123</v>
      </c>
      <c r="T15" s="197">
        <v>9824</v>
      </c>
      <c r="U15" s="198">
        <f t="shared" si="4"/>
        <v>-0.48627307430842437</v>
      </c>
      <c r="V15" s="197">
        <f t="shared" si="2"/>
        <v>-9299</v>
      </c>
      <c r="W15" s="198">
        <f t="shared" si="5"/>
        <v>5.2068095571243825E-2</v>
      </c>
    </row>
    <row r="16" spans="1:23" x14ac:dyDescent="0.25">
      <c r="A16" s="1"/>
      <c r="B16" s="196" t="s">
        <v>128</v>
      </c>
      <c r="C16" s="197">
        <v>39662</v>
      </c>
      <c r="D16" s="197">
        <v>93209</v>
      </c>
      <c r="E16" s="197">
        <v>169583</v>
      </c>
      <c r="F16" s="197">
        <v>165266</v>
      </c>
      <c r="G16" s="197">
        <v>174746</v>
      </c>
      <c r="H16" s="197">
        <v>161550</v>
      </c>
      <c r="I16" s="198">
        <f t="shared" si="3"/>
        <v>-7.551531937783984E-2</v>
      </c>
      <c r="J16" s="197">
        <f t="shared" si="0"/>
        <v>-13196</v>
      </c>
      <c r="K16" s="198">
        <f t="shared" si="1"/>
        <v>2.9635306868053452E-2</v>
      </c>
      <c r="L16" s="103"/>
      <c r="N16" s="196" t="s">
        <v>128</v>
      </c>
      <c r="O16" s="197">
        <v>536</v>
      </c>
      <c r="P16" s="197">
        <v>3888</v>
      </c>
      <c r="Q16" s="197">
        <v>3396</v>
      </c>
      <c r="R16" s="197">
        <v>3919</v>
      </c>
      <c r="S16" s="197">
        <v>6454</v>
      </c>
      <c r="T16" s="197">
        <v>5695</v>
      </c>
      <c r="U16" s="198">
        <f t="shared" si="4"/>
        <v>-0.1176014874496436</v>
      </c>
      <c r="V16" s="197">
        <f t="shared" si="2"/>
        <v>-759</v>
      </c>
      <c r="W16" s="198">
        <f t="shared" si="5"/>
        <v>3.0184019165129639E-2</v>
      </c>
    </row>
    <row r="17" spans="1:23" x14ac:dyDescent="0.25">
      <c r="A17" s="1"/>
      <c r="B17" s="196" t="s">
        <v>124</v>
      </c>
      <c r="C17" s="197">
        <v>55544</v>
      </c>
      <c r="D17" s="197">
        <v>93337</v>
      </c>
      <c r="E17" s="197">
        <v>146133</v>
      </c>
      <c r="F17" s="197">
        <v>150942</v>
      </c>
      <c r="G17" s="197">
        <v>157476</v>
      </c>
      <c r="H17" s="197">
        <v>148157</v>
      </c>
      <c r="I17" s="198">
        <f t="shared" si="3"/>
        <v>-5.9177271457237945E-2</v>
      </c>
      <c r="J17" s="197">
        <f t="shared" si="0"/>
        <v>-9319</v>
      </c>
      <c r="K17" s="198">
        <f t="shared" si="1"/>
        <v>2.7178447289694801E-2</v>
      </c>
      <c r="L17" s="103"/>
      <c r="N17" s="196" t="s">
        <v>124</v>
      </c>
      <c r="O17" s="197">
        <v>1278</v>
      </c>
      <c r="P17" s="197">
        <v>1635</v>
      </c>
      <c r="Q17" s="197">
        <v>3248</v>
      </c>
      <c r="R17" s="197">
        <v>2240</v>
      </c>
      <c r="S17" s="197">
        <v>4219</v>
      </c>
      <c r="T17" s="197">
        <v>3080</v>
      </c>
      <c r="U17" s="198">
        <f t="shared" si="4"/>
        <v>-0.26996918701114003</v>
      </c>
      <c r="V17" s="197">
        <f t="shared" si="2"/>
        <v>-1139</v>
      </c>
      <c r="W17" s="198">
        <f t="shared" si="5"/>
        <v>1.6324280777629374E-2</v>
      </c>
    </row>
    <row r="18" spans="1:23" x14ac:dyDescent="0.25">
      <c r="A18" s="1"/>
      <c r="B18" s="196" t="s">
        <v>133</v>
      </c>
      <c r="C18" s="197">
        <v>28784</v>
      </c>
      <c r="D18" s="197">
        <v>25400</v>
      </c>
      <c r="E18" s="197">
        <v>62338</v>
      </c>
      <c r="F18" s="197">
        <v>67941</v>
      </c>
      <c r="G18" s="197">
        <v>63693</v>
      </c>
      <c r="H18" s="197">
        <v>62498</v>
      </c>
      <c r="I18" s="198">
        <f t="shared" si="3"/>
        <v>-1.8761873361279879E-2</v>
      </c>
      <c r="J18" s="197">
        <f t="shared" si="0"/>
        <v>-1195</v>
      </c>
      <c r="K18" s="198">
        <f t="shared" si="1"/>
        <v>1.1464855516184492E-2</v>
      </c>
      <c r="L18" s="103"/>
      <c r="N18" s="196" t="s">
        <v>133</v>
      </c>
      <c r="O18" s="197">
        <v>686</v>
      </c>
      <c r="P18" s="197">
        <v>1848</v>
      </c>
      <c r="Q18" s="197">
        <v>2875</v>
      </c>
      <c r="R18" s="197">
        <v>3767</v>
      </c>
      <c r="S18" s="197">
        <v>3186</v>
      </c>
      <c r="T18" s="197">
        <v>2152</v>
      </c>
      <c r="U18" s="198">
        <f t="shared" si="4"/>
        <v>-0.32454488386691771</v>
      </c>
      <c r="V18" s="197">
        <f t="shared" si="2"/>
        <v>-1034</v>
      </c>
      <c r="W18" s="198">
        <f t="shared" si="5"/>
        <v>1.140579617969429E-2</v>
      </c>
    </row>
    <row r="19" spans="1:23" x14ac:dyDescent="0.25">
      <c r="A19" s="195" t="s">
        <v>148</v>
      </c>
      <c r="B19" s="196" t="s">
        <v>136</v>
      </c>
      <c r="C19" s="197">
        <v>42711</v>
      </c>
      <c r="D19" s="197">
        <v>22147</v>
      </c>
      <c r="E19" s="197">
        <v>56734</v>
      </c>
      <c r="F19" s="197">
        <v>70961</v>
      </c>
      <c r="G19" s="197">
        <v>68906</v>
      </c>
      <c r="H19" s="197">
        <v>58343</v>
      </c>
      <c r="I19" s="198">
        <f t="shared" si="3"/>
        <v>-0.15329579427045537</v>
      </c>
      <c r="J19" s="197">
        <f t="shared" si="0"/>
        <v>-10563</v>
      </c>
      <c r="K19" s="198">
        <f t="shared" si="1"/>
        <v>1.0702647530813014E-2</v>
      </c>
      <c r="L19" s="103"/>
      <c r="N19" s="196" t="s">
        <v>136</v>
      </c>
      <c r="O19" s="197">
        <v>932</v>
      </c>
      <c r="P19" s="197">
        <v>363</v>
      </c>
      <c r="Q19" s="197">
        <v>967</v>
      </c>
      <c r="R19" s="197">
        <v>1109</v>
      </c>
      <c r="S19" s="197">
        <v>3135</v>
      </c>
      <c r="T19" s="197">
        <v>3206</v>
      </c>
      <c r="U19" s="198">
        <f t="shared" si="4"/>
        <v>2.2647527910685916E-2</v>
      </c>
      <c r="V19" s="197">
        <f t="shared" si="2"/>
        <v>71</v>
      </c>
      <c r="W19" s="198">
        <f t="shared" si="5"/>
        <v>1.699209226398694E-2</v>
      </c>
    </row>
    <row r="20" spans="1:23" x14ac:dyDescent="0.25">
      <c r="A20" s="200" t="s">
        <v>149</v>
      </c>
      <c r="B20" s="201" t="s">
        <v>149</v>
      </c>
      <c r="C20" s="202">
        <f t="shared" ref="C20:H20" si="6">C12-SUM(C13:C19)</f>
        <v>308094</v>
      </c>
      <c r="D20" s="202">
        <f t="shared" si="6"/>
        <v>504396</v>
      </c>
      <c r="E20" s="202">
        <f t="shared" si="6"/>
        <v>1002328</v>
      </c>
      <c r="F20" s="202">
        <f t="shared" si="6"/>
        <v>1103326</v>
      </c>
      <c r="G20" s="202">
        <f t="shared" si="6"/>
        <v>1205539</v>
      </c>
      <c r="H20" s="202">
        <f t="shared" si="6"/>
        <v>1228300</v>
      </c>
      <c r="I20" s="203">
        <f t="shared" si="3"/>
        <v>1.8880351444457544E-2</v>
      </c>
      <c r="J20" s="202">
        <f t="shared" si="0"/>
        <v>22761</v>
      </c>
      <c r="K20" s="203">
        <f t="shared" si="1"/>
        <v>0.22532372284760169</v>
      </c>
      <c r="L20" s="103"/>
      <c r="N20" s="201" t="s">
        <v>149</v>
      </c>
      <c r="O20" s="202">
        <f t="shared" ref="O20:T20" si="7">O12-SUM(O13:O19)</f>
        <v>6886</v>
      </c>
      <c r="P20" s="202">
        <f t="shared" si="7"/>
        <v>14115</v>
      </c>
      <c r="Q20" s="202">
        <f t="shared" si="7"/>
        <v>36343</v>
      </c>
      <c r="R20" s="202">
        <f t="shared" si="7"/>
        <v>42678</v>
      </c>
      <c r="S20" s="202">
        <f t="shared" si="7"/>
        <v>50454</v>
      </c>
      <c r="T20" s="202">
        <f t="shared" si="7"/>
        <v>37946</v>
      </c>
      <c r="U20" s="203">
        <f t="shared" si="4"/>
        <v>-0.2479089864034566</v>
      </c>
      <c r="V20" s="202">
        <f>T20-S20</f>
        <v>-12508</v>
      </c>
      <c r="W20" s="203">
        <f t="shared" si="5"/>
        <v>0.20111725921685852</v>
      </c>
    </row>
    <row r="21" spans="1:23" x14ac:dyDescent="0.25">
      <c r="B21" s="188" t="s">
        <v>46</v>
      </c>
      <c r="C21" s="186"/>
      <c r="D21" s="186"/>
      <c r="E21" s="186"/>
      <c r="F21" s="186"/>
      <c r="G21" s="186"/>
      <c r="H21" s="187"/>
      <c r="I21" s="187"/>
      <c r="J21" s="187"/>
      <c r="K21" s="186"/>
      <c r="L21" s="204"/>
      <c r="M21" s="204"/>
      <c r="N21" s="204"/>
    </row>
    <row r="22" spans="1:23" x14ac:dyDescent="0.25">
      <c r="B22" s="189" t="s">
        <v>73</v>
      </c>
      <c r="C22" s="190">
        <v>550867</v>
      </c>
      <c r="D22" s="190">
        <v>881045</v>
      </c>
      <c r="E22" s="190">
        <v>1757098</v>
      </c>
      <c r="F22" s="190">
        <v>1888751</v>
      </c>
      <c r="G22" s="190">
        <v>1938929</v>
      </c>
      <c r="H22" s="190">
        <v>1858237</v>
      </c>
      <c r="I22" s="191">
        <f>IFERROR(H22/G22-1,"-")</f>
        <v>-4.1616789475014349E-2</v>
      </c>
      <c r="J22" s="190">
        <f>H22-G22</f>
        <v>-80692</v>
      </c>
      <c r="K22" s="191">
        <f>H22/H$8</f>
        <v>0.34088160772869724</v>
      </c>
      <c r="L22" s="131"/>
      <c r="M22" s="131"/>
      <c r="N22" s="131"/>
    </row>
    <row r="23" spans="1:23" x14ac:dyDescent="0.25">
      <c r="B23" s="192" t="s">
        <v>102</v>
      </c>
      <c r="C23" s="193">
        <v>117997</v>
      </c>
      <c r="D23" s="193">
        <v>247584</v>
      </c>
      <c r="E23" s="193">
        <v>207257</v>
      </c>
      <c r="F23" s="193">
        <v>181700</v>
      </c>
      <c r="G23" s="193">
        <v>161848</v>
      </c>
      <c r="H23" s="193">
        <v>147955</v>
      </c>
      <c r="I23" s="194">
        <f>IFERROR(H23/G23-1,"-")</f>
        <v>-8.5839800306460434E-2</v>
      </c>
      <c r="J23" s="193">
        <f t="shared" ref="J23:J33" si="8">H23-G23</f>
        <v>-13893</v>
      </c>
      <c r="K23" s="194">
        <f>H23/H$8</f>
        <v>2.7141391690887331E-2</v>
      </c>
    </row>
    <row r="24" spans="1:23" x14ac:dyDescent="0.25">
      <c r="B24" s="196" t="s">
        <v>108</v>
      </c>
      <c r="C24" s="197">
        <v>68476</v>
      </c>
      <c r="D24" s="197">
        <v>126666</v>
      </c>
      <c r="E24" s="197">
        <v>86860</v>
      </c>
      <c r="F24" s="197">
        <v>75361</v>
      </c>
      <c r="G24" s="197">
        <v>60679</v>
      </c>
      <c r="H24" s="197">
        <v>67419</v>
      </c>
      <c r="I24" s="198">
        <f>IFERROR(H24/G24-1,"-")</f>
        <v>0.11107631964930209</v>
      </c>
      <c r="J24" s="197">
        <f t="shared" si="8"/>
        <v>6740</v>
      </c>
      <c r="K24" s="198">
        <f>H24/H$8</f>
        <v>1.236758126733083E-2</v>
      </c>
    </row>
    <row r="25" spans="1:23" x14ac:dyDescent="0.25">
      <c r="B25" s="196" t="s">
        <v>105</v>
      </c>
      <c r="C25" s="197">
        <v>49521</v>
      </c>
      <c r="D25" s="197">
        <v>120918</v>
      </c>
      <c r="E25" s="197">
        <v>120397</v>
      </c>
      <c r="F25" s="197">
        <v>106339</v>
      </c>
      <c r="G25" s="197">
        <v>101169</v>
      </c>
      <c r="H25" s="197">
        <v>80536</v>
      </c>
      <c r="I25" s="198">
        <f>IFERROR(H25/G25-1,"-")</f>
        <v>-0.2039458727475808</v>
      </c>
      <c r="J25" s="197">
        <f t="shared" si="8"/>
        <v>-20633</v>
      </c>
      <c r="K25" s="198">
        <f>H25/H$8</f>
        <v>1.4773810423556501E-2</v>
      </c>
    </row>
    <row r="26" spans="1:23" x14ac:dyDescent="0.25">
      <c r="B26" s="192" t="s">
        <v>112</v>
      </c>
      <c r="C26" s="193">
        <v>432870</v>
      </c>
      <c r="D26" s="193">
        <v>633461</v>
      </c>
      <c r="E26" s="193">
        <v>1549841</v>
      </c>
      <c r="F26" s="193">
        <v>1707051</v>
      </c>
      <c r="G26" s="193">
        <v>1777081</v>
      </c>
      <c r="H26" s="193">
        <v>1710282</v>
      </c>
      <c r="I26" s="194">
        <f>IFERROR(H26/G26-1,"-")</f>
        <v>-3.7589170105358116E-2</v>
      </c>
      <c r="J26" s="193">
        <f t="shared" si="8"/>
        <v>-66799</v>
      </c>
      <c r="K26" s="194">
        <f>H26/H$8</f>
        <v>0.31374021603780994</v>
      </c>
    </row>
    <row r="27" spans="1:23" x14ac:dyDescent="0.25">
      <c r="B27" s="196" t="s">
        <v>115</v>
      </c>
      <c r="C27" s="197">
        <v>187852</v>
      </c>
      <c r="D27" s="197">
        <v>208305</v>
      </c>
      <c r="E27" s="197">
        <v>783677</v>
      </c>
      <c r="F27" s="197">
        <v>883804</v>
      </c>
      <c r="G27" s="197">
        <v>930359</v>
      </c>
      <c r="H27" s="197">
        <v>904858</v>
      </c>
      <c r="I27" s="198">
        <f t="shared" ref="I27:I34" si="9">IFERROR(H27/G27-1,"-")</f>
        <v>-2.7409849316231694E-2</v>
      </c>
      <c r="J27" s="197">
        <f t="shared" si="8"/>
        <v>-25501</v>
      </c>
      <c r="K27" s="198">
        <f t="shared" ref="K27:K34" si="10">H27/H$8</f>
        <v>0.16599037141450393</v>
      </c>
    </row>
    <row r="28" spans="1:23" x14ac:dyDescent="0.25">
      <c r="B28" s="196" t="s">
        <v>118</v>
      </c>
      <c r="C28" s="197">
        <v>57141</v>
      </c>
      <c r="D28" s="197">
        <v>103865</v>
      </c>
      <c r="E28" s="197">
        <v>169299</v>
      </c>
      <c r="F28" s="197">
        <v>182561</v>
      </c>
      <c r="G28" s="197">
        <v>183463</v>
      </c>
      <c r="H28" s="197">
        <v>171611</v>
      </c>
      <c r="I28" s="198">
        <f t="shared" si="9"/>
        <v>-6.4601581790333706E-2</v>
      </c>
      <c r="J28" s="197">
        <f t="shared" si="8"/>
        <v>-11852</v>
      </c>
      <c r="K28" s="198">
        <f t="shared" si="10"/>
        <v>3.14809325096473E-2</v>
      </c>
    </row>
    <row r="29" spans="1:23" x14ac:dyDescent="0.25">
      <c r="B29" s="196" t="s">
        <v>121</v>
      </c>
      <c r="C29" s="197">
        <v>20504</v>
      </c>
      <c r="D29" s="197">
        <v>42447</v>
      </c>
      <c r="E29" s="197">
        <v>63176</v>
      </c>
      <c r="F29" s="197">
        <v>65408</v>
      </c>
      <c r="G29" s="197">
        <v>57978</v>
      </c>
      <c r="H29" s="197">
        <v>51981</v>
      </c>
      <c r="I29" s="198">
        <f t="shared" si="9"/>
        <v>-0.10343578598778846</v>
      </c>
      <c r="J29" s="197">
        <f t="shared" si="8"/>
        <v>-5997</v>
      </c>
      <c r="K29" s="198">
        <f t="shared" si="10"/>
        <v>9.5355796119361586E-3</v>
      </c>
    </row>
    <row r="30" spans="1:23" x14ac:dyDescent="0.25">
      <c r="B30" s="196" t="s">
        <v>128</v>
      </c>
      <c r="C30" s="197">
        <v>17078</v>
      </c>
      <c r="D30" s="197">
        <v>41550</v>
      </c>
      <c r="E30" s="197">
        <v>75901</v>
      </c>
      <c r="F30" s="197">
        <v>70876</v>
      </c>
      <c r="G30" s="197">
        <v>71598</v>
      </c>
      <c r="H30" s="197">
        <v>66696</v>
      </c>
      <c r="I30" s="198">
        <f t="shared" si="9"/>
        <v>-6.8465599597754112E-2</v>
      </c>
      <c r="J30" s="197">
        <f t="shared" si="8"/>
        <v>-4902</v>
      </c>
      <c r="K30" s="198">
        <f t="shared" si="10"/>
        <v>1.223495157456944E-2</v>
      </c>
    </row>
    <row r="31" spans="1:23" x14ac:dyDescent="0.25">
      <c r="B31" s="196" t="s">
        <v>124</v>
      </c>
      <c r="C31" s="197">
        <v>28980</v>
      </c>
      <c r="D31" s="197">
        <v>51893</v>
      </c>
      <c r="E31" s="197">
        <v>82793</v>
      </c>
      <c r="F31" s="197">
        <v>80269</v>
      </c>
      <c r="G31" s="197">
        <v>81717</v>
      </c>
      <c r="H31" s="197">
        <v>77883</v>
      </c>
      <c r="I31" s="198">
        <f t="shared" si="9"/>
        <v>-4.6918021953816225E-2</v>
      </c>
      <c r="J31" s="197">
        <f t="shared" si="8"/>
        <v>-3834</v>
      </c>
      <c r="K31" s="198">
        <f t="shared" si="10"/>
        <v>1.4287134662981163E-2</v>
      </c>
    </row>
    <row r="32" spans="1:23" x14ac:dyDescent="0.25">
      <c r="B32" s="196" t="s">
        <v>133</v>
      </c>
      <c r="C32" s="197">
        <v>11625</v>
      </c>
      <c r="D32" s="197">
        <v>7603</v>
      </c>
      <c r="E32" s="197">
        <v>22864</v>
      </c>
      <c r="F32" s="197">
        <v>24584</v>
      </c>
      <c r="G32" s="197">
        <v>24160</v>
      </c>
      <c r="H32" s="197">
        <v>23072</v>
      </c>
      <c r="I32" s="198">
        <f t="shared" si="9"/>
        <v>-4.503311258278142E-2</v>
      </c>
      <c r="J32" s="197">
        <f t="shared" si="8"/>
        <v>-1088</v>
      </c>
      <c r="K32" s="198">
        <f t="shared" si="10"/>
        <v>4.2324097806235176E-3</v>
      </c>
    </row>
    <row r="33" spans="2:14" x14ac:dyDescent="0.25">
      <c r="B33" s="196" t="s">
        <v>136</v>
      </c>
      <c r="C33" s="197">
        <v>13377</v>
      </c>
      <c r="D33" s="197">
        <v>5465</v>
      </c>
      <c r="E33" s="197">
        <v>19705</v>
      </c>
      <c r="F33" s="197">
        <v>25664</v>
      </c>
      <c r="G33" s="197">
        <v>23273</v>
      </c>
      <c r="H33" s="197">
        <v>20293</v>
      </c>
      <c r="I33" s="198">
        <f t="shared" si="9"/>
        <v>-0.12804537446826791</v>
      </c>
      <c r="J33" s="197">
        <f t="shared" si="8"/>
        <v>-2980</v>
      </c>
      <c r="K33" s="198">
        <f t="shared" si="10"/>
        <v>3.7226201316831239E-3</v>
      </c>
    </row>
    <row r="34" spans="2:14" x14ac:dyDescent="0.25">
      <c r="B34" s="201" t="s">
        <v>149</v>
      </c>
      <c r="C34" s="202">
        <f t="shared" ref="C34:H34" si="11">C26-SUM(C27:C33)</f>
        <v>96313</v>
      </c>
      <c r="D34" s="202">
        <f t="shared" si="11"/>
        <v>172333</v>
      </c>
      <c r="E34" s="202">
        <f t="shared" si="11"/>
        <v>332426</v>
      </c>
      <c r="F34" s="202">
        <f t="shared" si="11"/>
        <v>373885</v>
      </c>
      <c r="G34" s="202">
        <f t="shared" si="11"/>
        <v>404533</v>
      </c>
      <c r="H34" s="202">
        <f t="shared" si="11"/>
        <v>393888</v>
      </c>
      <c r="I34" s="203">
        <f t="shared" si="9"/>
        <v>-2.6314293271500699E-2</v>
      </c>
      <c r="J34" s="202">
        <f>H34-G34</f>
        <v>-10645</v>
      </c>
      <c r="K34" s="203">
        <f t="shared" si="10"/>
        <v>7.2256216351865285E-2</v>
      </c>
    </row>
    <row r="35" spans="2:14" x14ac:dyDescent="0.25">
      <c r="B35" s="188" t="s">
        <v>47</v>
      </c>
      <c r="C35" s="186"/>
      <c r="D35" s="186"/>
      <c r="E35" s="186"/>
      <c r="F35" s="186"/>
      <c r="G35" s="186"/>
      <c r="H35" s="187"/>
      <c r="I35" s="187"/>
      <c r="J35" s="187"/>
      <c r="K35" s="186"/>
      <c r="L35" s="204"/>
      <c r="M35" s="204"/>
      <c r="N35" s="204"/>
    </row>
    <row r="36" spans="2:14" x14ac:dyDescent="0.25">
      <c r="B36" s="189" t="s">
        <v>73</v>
      </c>
      <c r="C36" s="190">
        <v>375345</v>
      </c>
      <c r="D36" s="190">
        <v>492258</v>
      </c>
      <c r="E36" s="190">
        <v>1245331</v>
      </c>
      <c r="F36" s="190">
        <v>1320376</v>
      </c>
      <c r="G36" s="190">
        <v>1387795</v>
      </c>
      <c r="H36" s="190">
        <v>1421549</v>
      </c>
      <c r="I36" s="191">
        <f>IFERROR(H36/G36-1,"-")</f>
        <v>2.4322036035581585E-2</v>
      </c>
      <c r="J36" s="190">
        <f>H36-G36</f>
        <v>33754</v>
      </c>
      <c r="K36" s="191">
        <f>H36/H$8</f>
        <v>0.26077400707505116</v>
      </c>
      <c r="L36" s="131"/>
      <c r="M36" s="131"/>
      <c r="N36" s="131"/>
    </row>
    <row r="37" spans="2:14" x14ac:dyDescent="0.25">
      <c r="B37" s="192" t="s">
        <v>102</v>
      </c>
      <c r="C37" s="193">
        <v>51760</v>
      </c>
      <c r="D37" s="193">
        <v>83468</v>
      </c>
      <c r="E37" s="193">
        <v>124091</v>
      </c>
      <c r="F37" s="193">
        <v>119487</v>
      </c>
      <c r="G37" s="193">
        <v>114632</v>
      </c>
      <c r="H37" s="193">
        <v>118257</v>
      </c>
      <c r="I37" s="194">
        <f>IFERROR(H37/G37-1,"-")</f>
        <v>3.1622932514481228E-2</v>
      </c>
      <c r="J37" s="193">
        <f t="shared" ref="J37:J47" si="12">H37-G37</f>
        <v>3625</v>
      </c>
      <c r="K37" s="194">
        <f>H37/H$8</f>
        <v>2.1693484891955411E-2</v>
      </c>
    </row>
    <row r="38" spans="2:14" x14ac:dyDescent="0.25">
      <c r="B38" s="196" t="s">
        <v>108</v>
      </c>
      <c r="C38" s="197">
        <v>24912</v>
      </c>
      <c r="D38" s="197">
        <v>43482</v>
      </c>
      <c r="E38" s="197">
        <v>48234</v>
      </c>
      <c r="F38" s="197">
        <v>52610</v>
      </c>
      <c r="G38" s="197">
        <v>50222</v>
      </c>
      <c r="H38" s="197">
        <v>51408</v>
      </c>
      <c r="I38" s="198">
        <f>IFERROR(H38/G38-1,"-")</f>
        <v>2.3615148739596137E-2</v>
      </c>
      <c r="J38" s="197">
        <f t="shared" si="12"/>
        <v>1186</v>
      </c>
      <c r="K38" s="198">
        <f>H38/H$8</f>
        <v>9.4304664529426922E-3</v>
      </c>
    </row>
    <row r="39" spans="2:14" x14ac:dyDescent="0.25">
      <c r="B39" s="196" t="s">
        <v>105</v>
      </c>
      <c r="C39" s="197">
        <v>26848</v>
      </c>
      <c r="D39" s="197">
        <v>39986</v>
      </c>
      <c r="E39" s="197">
        <v>75857</v>
      </c>
      <c r="F39" s="197">
        <v>66877</v>
      </c>
      <c r="G39" s="197">
        <v>64410</v>
      </c>
      <c r="H39" s="197">
        <v>66849</v>
      </c>
      <c r="I39" s="198">
        <f>IFERROR(H39/G39-1,"-")</f>
        <v>3.7866790870982658E-2</v>
      </c>
      <c r="J39" s="197">
        <f t="shared" si="12"/>
        <v>2439</v>
      </c>
      <c r="K39" s="198">
        <f>H39/H$8</f>
        <v>1.2263018439012721E-2</v>
      </c>
    </row>
    <row r="40" spans="2:14" x14ac:dyDescent="0.25">
      <c r="B40" s="192" t="s">
        <v>112</v>
      </c>
      <c r="C40" s="193">
        <v>323585</v>
      </c>
      <c r="D40" s="193">
        <v>408790</v>
      </c>
      <c r="E40" s="193">
        <v>1121240</v>
      </c>
      <c r="F40" s="193">
        <v>1200889</v>
      </c>
      <c r="G40" s="193">
        <v>1273163</v>
      </c>
      <c r="H40" s="193">
        <v>1303292</v>
      </c>
      <c r="I40" s="194">
        <f>IFERROR(H40/G40-1,"-")</f>
        <v>2.3664683940705089E-2</v>
      </c>
      <c r="J40" s="193">
        <f t="shared" si="12"/>
        <v>30129</v>
      </c>
      <c r="K40" s="194">
        <f>H40/H$8</f>
        <v>0.23908052218309575</v>
      </c>
    </row>
    <row r="41" spans="2:14" x14ac:dyDescent="0.25">
      <c r="B41" s="196" t="s">
        <v>115</v>
      </c>
      <c r="C41" s="197">
        <v>146501</v>
      </c>
      <c r="D41" s="197">
        <v>142606</v>
      </c>
      <c r="E41" s="197">
        <v>581865</v>
      </c>
      <c r="F41" s="197">
        <v>634686</v>
      </c>
      <c r="G41" s="197">
        <v>683651</v>
      </c>
      <c r="H41" s="197">
        <v>687259</v>
      </c>
      <c r="I41" s="198">
        <f t="shared" ref="I41:I48" si="13">IFERROR(H41/G41-1,"-")</f>
        <v>5.2775465844414615E-3</v>
      </c>
      <c r="J41" s="197">
        <f t="shared" si="12"/>
        <v>3608</v>
      </c>
      <c r="K41" s="198">
        <f t="shared" ref="K41:K48" si="14">H41/H$8</f>
        <v>0.12607323653872823</v>
      </c>
    </row>
    <row r="42" spans="2:14" x14ac:dyDescent="0.25">
      <c r="B42" s="196" t="s">
        <v>118</v>
      </c>
      <c r="C42" s="197">
        <v>16159</v>
      </c>
      <c r="D42" s="197">
        <v>21846</v>
      </c>
      <c r="E42" s="197">
        <v>39072</v>
      </c>
      <c r="F42" s="197">
        <v>45119</v>
      </c>
      <c r="G42" s="197">
        <v>44501</v>
      </c>
      <c r="H42" s="197">
        <v>50301</v>
      </c>
      <c r="I42" s="198">
        <f t="shared" si="13"/>
        <v>0.13033414979438662</v>
      </c>
      <c r="J42" s="197">
        <f t="shared" si="12"/>
        <v>5800</v>
      </c>
      <c r="K42" s="198">
        <f t="shared" si="14"/>
        <v>9.2273944337354172E-3</v>
      </c>
    </row>
    <row r="43" spans="2:14" x14ac:dyDescent="0.25">
      <c r="B43" s="196" t="s">
        <v>121</v>
      </c>
      <c r="C43" s="197">
        <v>9702</v>
      </c>
      <c r="D43" s="197">
        <v>19919</v>
      </c>
      <c r="E43" s="197">
        <v>27268</v>
      </c>
      <c r="F43" s="197">
        <v>28878</v>
      </c>
      <c r="G43" s="197">
        <v>29098</v>
      </c>
      <c r="H43" s="197">
        <v>32407</v>
      </c>
      <c r="I43" s="198">
        <f t="shared" si="13"/>
        <v>0.11371915595573578</v>
      </c>
      <c r="J43" s="197">
        <f t="shared" si="12"/>
        <v>3309</v>
      </c>
      <c r="K43" s="198">
        <f t="shared" si="14"/>
        <v>5.9448553987806142E-3</v>
      </c>
    </row>
    <row r="44" spans="2:14" x14ac:dyDescent="0.25">
      <c r="B44" s="196" t="s">
        <v>128</v>
      </c>
      <c r="C44" s="197">
        <v>15410</v>
      </c>
      <c r="D44" s="197">
        <v>30677</v>
      </c>
      <c r="E44" s="197">
        <v>57015</v>
      </c>
      <c r="F44" s="197">
        <v>55474</v>
      </c>
      <c r="G44" s="197">
        <v>57898</v>
      </c>
      <c r="H44" s="197">
        <v>53524</v>
      </c>
      <c r="I44" s="198">
        <f t="shared" si="13"/>
        <v>-7.5546651006943244E-2</v>
      </c>
      <c r="J44" s="197">
        <f t="shared" si="12"/>
        <v>-4374</v>
      </c>
      <c r="K44" s="198">
        <f t="shared" si="14"/>
        <v>9.8186330226288643E-3</v>
      </c>
    </row>
    <row r="45" spans="2:14" x14ac:dyDescent="0.25">
      <c r="B45" s="196" t="s">
        <v>124</v>
      </c>
      <c r="C45" s="197">
        <v>15534</v>
      </c>
      <c r="D45" s="197">
        <v>22807</v>
      </c>
      <c r="E45" s="197">
        <v>38767</v>
      </c>
      <c r="F45" s="197">
        <v>44183</v>
      </c>
      <c r="G45" s="197">
        <v>44633</v>
      </c>
      <c r="H45" s="197">
        <v>41189</v>
      </c>
      <c r="I45" s="198">
        <f t="shared" si="13"/>
        <v>-7.7162637510362342E-2</v>
      </c>
      <c r="J45" s="197">
        <f t="shared" si="12"/>
        <v>-3444</v>
      </c>
      <c r="K45" s="198">
        <f t="shared" si="14"/>
        <v>7.5558567291132998E-3</v>
      </c>
    </row>
    <row r="46" spans="2:14" x14ac:dyDescent="0.25">
      <c r="B46" s="196" t="s">
        <v>133</v>
      </c>
      <c r="C46" s="197">
        <v>9750</v>
      </c>
      <c r="D46" s="197">
        <v>10533</v>
      </c>
      <c r="E46" s="197">
        <v>22455</v>
      </c>
      <c r="F46" s="197">
        <v>23504</v>
      </c>
      <c r="G46" s="197">
        <v>22219</v>
      </c>
      <c r="H46" s="197">
        <v>22481</v>
      </c>
      <c r="I46" s="198">
        <f t="shared" si="13"/>
        <v>1.1791709797920769E-2</v>
      </c>
      <c r="J46" s="197">
        <f t="shared" si="12"/>
        <v>262</v>
      </c>
      <c r="K46" s="198">
        <f t="shared" si="14"/>
        <v>4.1239946375778991E-3</v>
      </c>
    </row>
    <row r="47" spans="2:14" x14ac:dyDescent="0.25">
      <c r="B47" s="196" t="s">
        <v>136</v>
      </c>
      <c r="C47" s="197">
        <v>16737</v>
      </c>
      <c r="D47" s="197">
        <v>10472</v>
      </c>
      <c r="E47" s="197">
        <v>22542</v>
      </c>
      <c r="F47" s="197">
        <v>26526</v>
      </c>
      <c r="G47" s="197">
        <v>24735</v>
      </c>
      <c r="H47" s="197">
        <v>20288</v>
      </c>
      <c r="I47" s="198">
        <f t="shared" si="13"/>
        <v>-0.17978572872447951</v>
      </c>
      <c r="J47" s="197">
        <f t="shared" si="12"/>
        <v>-4447</v>
      </c>
      <c r="K47" s="198">
        <f t="shared" si="14"/>
        <v>3.72170291389086E-3</v>
      </c>
    </row>
    <row r="48" spans="2:14" x14ac:dyDescent="0.25">
      <c r="B48" s="201" t="s">
        <v>149</v>
      </c>
      <c r="C48" s="202">
        <f t="shared" ref="C48:H48" si="15">C40-SUM(C41:C47)</f>
        <v>93792</v>
      </c>
      <c r="D48" s="202">
        <f t="shared" si="15"/>
        <v>149930</v>
      </c>
      <c r="E48" s="202">
        <f t="shared" si="15"/>
        <v>332256</v>
      </c>
      <c r="F48" s="202">
        <f t="shared" si="15"/>
        <v>342519</v>
      </c>
      <c r="G48" s="202">
        <f t="shared" si="15"/>
        <v>366428</v>
      </c>
      <c r="H48" s="202">
        <f t="shared" si="15"/>
        <v>395843</v>
      </c>
      <c r="I48" s="203">
        <f t="shared" si="13"/>
        <v>8.0274978986321965E-2</v>
      </c>
      <c r="J48" s="202">
        <f>H48-G48</f>
        <v>29415</v>
      </c>
      <c r="K48" s="203">
        <f t="shared" si="14"/>
        <v>7.2614848508640556E-2</v>
      </c>
    </row>
    <row r="49" spans="2:14" x14ac:dyDescent="0.25">
      <c r="B49" s="188" t="s">
        <v>48</v>
      </c>
      <c r="C49" s="186"/>
      <c r="D49" s="186"/>
      <c r="E49" s="186"/>
      <c r="F49" s="186"/>
      <c r="G49" s="186"/>
      <c r="H49" s="187"/>
      <c r="I49" s="187"/>
      <c r="J49" s="187"/>
      <c r="K49" s="186"/>
      <c r="L49" s="204"/>
      <c r="M49" s="204"/>
      <c r="N49" s="204"/>
    </row>
    <row r="50" spans="2:14" x14ac:dyDescent="0.25">
      <c r="B50" s="189" t="s">
        <v>73</v>
      </c>
      <c r="C50" s="190">
        <v>12633</v>
      </c>
      <c r="D50" s="190">
        <v>20161</v>
      </c>
      <c r="E50" s="190">
        <v>37751</v>
      </c>
      <c r="F50" s="190">
        <v>51211</v>
      </c>
      <c r="G50" s="190">
        <v>45051</v>
      </c>
      <c r="H50" s="190">
        <v>44435</v>
      </c>
      <c r="I50" s="191">
        <f>IFERROR(H50/G50-1,"-")</f>
        <v>-1.3673392377527738E-2</v>
      </c>
      <c r="J50" s="190">
        <f>H50-G50</f>
        <v>-616</v>
      </c>
      <c r="K50" s="191">
        <f>H50/H$8</f>
        <v>8.1513145198511619E-3</v>
      </c>
      <c r="L50" s="131"/>
      <c r="M50" s="131"/>
      <c r="N50" s="131"/>
    </row>
    <row r="51" spans="2:14" x14ac:dyDescent="0.25">
      <c r="B51" s="192" t="s">
        <v>102</v>
      </c>
      <c r="C51" s="193">
        <v>2339</v>
      </c>
      <c r="D51" s="193">
        <v>4950</v>
      </c>
      <c r="E51" s="193">
        <v>6762</v>
      </c>
      <c r="F51" s="193">
        <v>20295</v>
      </c>
      <c r="G51" s="193">
        <v>11990</v>
      </c>
      <c r="H51" s="193">
        <v>10059</v>
      </c>
      <c r="I51" s="194">
        <f>IFERROR(H51/G51-1,"-")</f>
        <v>-0.16105087572977483</v>
      </c>
      <c r="J51" s="193">
        <f t="shared" ref="J51:J61" si="16">H51-G51</f>
        <v>-1931</v>
      </c>
      <c r="K51" s="194">
        <f>H51/H$8</f>
        <v>1.8452587544769401E-3</v>
      </c>
    </row>
    <row r="52" spans="2:14" x14ac:dyDescent="0.25">
      <c r="B52" s="196" t="s">
        <v>108</v>
      </c>
      <c r="C52" s="197">
        <v>1658</v>
      </c>
      <c r="D52" s="197">
        <v>2415</v>
      </c>
      <c r="E52" s="197">
        <v>3515</v>
      </c>
      <c r="F52" s="197">
        <v>14856</v>
      </c>
      <c r="G52" s="197">
        <v>7765</v>
      </c>
      <c r="H52" s="197">
        <v>5908</v>
      </c>
      <c r="I52" s="198">
        <f>IFERROR(H52/G52-1,"-")</f>
        <v>-0.23915003219575015</v>
      </c>
      <c r="J52" s="197">
        <f t="shared" si="16"/>
        <v>-1857</v>
      </c>
      <c r="K52" s="198">
        <f>H52/H$8</f>
        <v>1.0837845433392744E-3</v>
      </c>
    </row>
    <row r="53" spans="2:14" x14ac:dyDescent="0.25">
      <c r="B53" s="196" t="s">
        <v>105</v>
      </c>
      <c r="C53" s="197">
        <v>681</v>
      </c>
      <c r="D53" s="197">
        <v>2535</v>
      </c>
      <c r="E53" s="197">
        <v>3247</v>
      </c>
      <c r="F53" s="197">
        <v>5439</v>
      </c>
      <c r="G53" s="197">
        <v>4225</v>
      </c>
      <c r="H53" s="197">
        <v>4151</v>
      </c>
      <c r="I53" s="198">
        <f>IFERROR(H53/G53-1,"-")</f>
        <v>-1.7514792899408271E-2</v>
      </c>
      <c r="J53" s="197">
        <f t="shared" si="16"/>
        <v>-74</v>
      </c>
      <c r="K53" s="198">
        <f>H53/H$8</f>
        <v>7.6147421113766556E-4</v>
      </c>
    </row>
    <row r="54" spans="2:14" x14ac:dyDescent="0.25">
      <c r="B54" s="192" t="s">
        <v>112</v>
      </c>
      <c r="C54" s="193">
        <v>10294</v>
      </c>
      <c r="D54" s="193">
        <v>15211</v>
      </c>
      <c r="E54" s="193">
        <v>30989</v>
      </c>
      <c r="F54" s="193">
        <v>30916</v>
      </c>
      <c r="G54" s="193">
        <v>33061</v>
      </c>
      <c r="H54" s="193">
        <v>34376</v>
      </c>
      <c r="I54" s="194">
        <f>IFERROR(H54/G54-1,"-")</f>
        <v>3.9774961434923428E-2</v>
      </c>
      <c r="J54" s="193">
        <f t="shared" si="16"/>
        <v>1315</v>
      </c>
      <c r="K54" s="194">
        <f>H54/H$8</f>
        <v>6.3060557653742211E-3</v>
      </c>
    </row>
    <row r="55" spans="2:14" x14ac:dyDescent="0.25">
      <c r="B55" s="196" t="s">
        <v>115</v>
      </c>
      <c r="C55" s="197">
        <v>3060</v>
      </c>
      <c r="D55" s="197">
        <v>3030</v>
      </c>
      <c r="E55" s="197">
        <v>10352</v>
      </c>
      <c r="F55" s="197">
        <v>9308</v>
      </c>
      <c r="G55" s="197">
        <v>11059</v>
      </c>
      <c r="H55" s="197">
        <v>11732</v>
      </c>
      <c r="I55" s="198">
        <f t="shared" ref="I55:I62" si="17">IFERROR(H55/G55-1,"-")</f>
        <v>6.0855411881725274E-2</v>
      </c>
      <c r="J55" s="197">
        <f t="shared" si="16"/>
        <v>673</v>
      </c>
      <c r="K55" s="198">
        <f t="shared" ref="K55:K62" si="18">H55/H$8</f>
        <v>2.152159827768512E-3</v>
      </c>
    </row>
    <row r="56" spans="2:14" x14ac:dyDescent="0.25">
      <c r="B56" s="196" t="s">
        <v>118</v>
      </c>
      <c r="C56" s="197">
        <v>2874</v>
      </c>
      <c r="D56" s="197">
        <v>5150</v>
      </c>
      <c r="E56" s="197">
        <v>6811</v>
      </c>
      <c r="F56" s="197">
        <v>6211</v>
      </c>
      <c r="G56" s="197">
        <v>6329</v>
      </c>
      <c r="H56" s="197">
        <v>6972</v>
      </c>
      <c r="I56" s="198">
        <f t="shared" si="17"/>
        <v>0.10159582872491701</v>
      </c>
      <c r="J56" s="197">
        <f t="shared" si="16"/>
        <v>643</v>
      </c>
      <c r="K56" s="198">
        <f t="shared" si="18"/>
        <v>1.2789684895330774E-3</v>
      </c>
    </row>
    <row r="57" spans="2:14" x14ac:dyDescent="0.25">
      <c r="B57" s="196" t="s">
        <v>121</v>
      </c>
      <c r="C57" s="197">
        <v>544</v>
      </c>
      <c r="D57" s="197">
        <v>1642</v>
      </c>
      <c r="E57" s="197">
        <v>2746</v>
      </c>
      <c r="F57" s="197">
        <v>2942</v>
      </c>
      <c r="G57" s="197">
        <v>2495</v>
      </c>
      <c r="H57" s="197">
        <v>2789</v>
      </c>
      <c r="I57" s="198">
        <f t="shared" si="17"/>
        <v>0.11783567134268536</v>
      </c>
      <c r="J57" s="197">
        <f t="shared" si="16"/>
        <v>294</v>
      </c>
      <c r="K57" s="198">
        <f t="shared" si="18"/>
        <v>5.1162408452492159E-4</v>
      </c>
    </row>
    <row r="58" spans="2:14" x14ac:dyDescent="0.25">
      <c r="B58" s="196" t="s">
        <v>128</v>
      </c>
      <c r="C58" s="197">
        <v>284</v>
      </c>
      <c r="D58" s="197">
        <v>377</v>
      </c>
      <c r="E58" s="197">
        <v>868</v>
      </c>
      <c r="F58" s="197">
        <v>832</v>
      </c>
      <c r="G58" s="197">
        <v>1068</v>
      </c>
      <c r="H58" s="197">
        <v>1139</v>
      </c>
      <c r="I58" s="198">
        <f t="shared" si="17"/>
        <v>6.6479400749063666E-2</v>
      </c>
      <c r="J58" s="197">
        <f t="shared" si="16"/>
        <v>71</v>
      </c>
      <c r="K58" s="198">
        <f t="shared" si="18"/>
        <v>2.0894221307776465E-4</v>
      </c>
    </row>
    <row r="59" spans="2:14" x14ac:dyDescent="0.25">
      <c r="B59" s="196" t="s">
        <v>124</v>
      </c>
      <c r="C59" s="197">
        <v>229</v>
      </c>
      <c r="D59" s="197">
        <v>476</v>
      </c>
      <c r="E59" s="197">
        <v>657</v>
      </c>
      <c r="F59" s="197">
        <v>709</v>
      </c>
      <c r="G59" s="197">
        <v>744</v>
      </c>
      <c r="H59" s="197">
        <v>922</v>
      </c>
      <c r="I59" s="198">
        <f t="shared" si="17"/>
        <v>0.239247311827957</v>
      </c>
      <c r="J59" s="197">
        <f t="shared" si="16"/>
        <v>178</v>
      </c>
      <c r="K59" s="198">
        <f t="shared" si="18"/>
        <v>1.691349608935022E-4</v>
      </c>
    </row>
    <row r="60" spans="2:14" x14ac:dyDescent="0.25">
      <c r="B60" s="196" t="s">
        <v>133</v>
      </c>
      <c r="C60" s="197">
        <v>136</v>
      </c>
      <c r="D60" s="197">
        <v>98</v>
      </c>
      <c r="E60" s="197">
        <v>136</v>
      </c>
      <c r="F60" s="197">
        <v>243</v>
      </c>
      <c r="G60" s="197">
        <v>145</v>
      </c>
      <c r="H60" s="197">
        <v>208</v>
      </c>
      <c r="I60" s="198">
        <f t="shared" si="17"/>
        <v>0.43448275862068964</v>
      </c>
      <c r="J60" s="197">
        <f t="shared" si="16"/>
        <v>63</v>
      </c>
      <c r="K60" s="198">
        <f t="shared" si="18"/>
        <v>3.8156260158187052E-5</v>
      </c>
    </row>
    <row r="61" spans="2:14" x14ac:dyDescent="0.25">
      <c r="B61" s="196" t="s">
        <v>136</v>
      </c>
      <c r="C61" s="197">
        <v>217</v>
      </c>
      <c r="D61" s="197">
        <v>91</v>
      </c>
      <c r="E61" s="197">
        <v>153</v>
      </c>
      <c r="F61" s="197">
        <v>195</v>
      </c>
      <c r="G61" s="197">
        <v>160</v>
      </c>
      <c r="H61" s="197">
        <v>480</v>
      </c>
      <c r="I61" s="198">
        <f t="shared" si="17"/>
        <v>2</v>
      </c>
      <c r="J61" s="197">
        <f t="shared" si="16"/>
        <v>320</v>
      </c>
      <c r="K61" s="198">
        <f t="shared" si="18"/>
        <v>8.8052908057354736E-5</v>
      </c>
    </row>
    <row r="62" spans="2:14" x14ac:dyDescent="0.25">
      <c r="B62" s="201" t="s">
        <v>149</v>
      </c>
      <c r="C62" s="202">
        <f t="shared" ref="C62:H62" si="19">C54-SUM(C55:C61)</f>
        <v>2950</v>
      </c>
      <c r="D62" s="202">
        <f t="shared" si="19"/>
        <v>4347</v>
      </c>
      <c r="E62" s="202">
        <f t="shared" si="19"/>
        <v>9266</v>
      </c>
      <c r="F62" s="202">
        <f t="shared" si="19"/>
        <v>10476</v>
      </c>
      <c r="G62" s="202">
        <f t="shared" si="19"/>
        <v>11061</v>
      </c>
      <c r="H62" s="202">
        <f t="shared" si="19"/>
        <v>10134</v>
      </c>
      <c r="I62" s="203">
        <f t="shared" si="17"/>
        <v>-8.3807973962571225E-2</v>
      </c>
      <c r="J62" s="202">
        <f>H62-G62</f>
        <v>-927</v>
      </c>
      <c r="K62" s="203">
        <f t="shared" si="18"/>
        <v>1.8590170213609017E-3</v>
      </c>
    </row>
    <row r="63" spans="2:14" x14ac:dyDescent="0.25">
      <c r="B63" s="188" t="s">
        <v>49</v>
      </c>
      <c r="C63" s="186"/>
      <c r="D63" s="186"/>
      <c r="E63" s="186"/>
      <c r="F63" s="186"/>
      <c r="G63" s="186"/>
      <c r="H63" s="187"/>
      <c r="I63" s="187"/>
      <c r="J63" s="187"/>
      <c r="K63" s="186"/>
      <c r="L63" s="204"/>
      <c r="M63" s="204"/>
      <c r="N63" s="204"/>
    </row>
    <row r="64" spans="2:14" x14ac:dyDescent="0.25">
      <c r="B64" s="189" t="s">
        <v>73</v>
      </c>
      <c r="C64" s="190">
        <v>55313</v>
      </c>
      <c r="D64" s="190">
        <v>70304</v>
      </c>
      <c r="E64" s="190">
        <v>161080</v>
      </c>
      <c r="F64" s="190">
        <v>173648</v>
      </c>
      <c r="G64" s="190">
        <v>231856</v>
      </c>
      <c r="H64" s="190">
        <v>188676</v>
      </c>
      <c r="I64" s="191">
        <f>IFERROR(H64/G64-1,"-")</f>
        <v>-0.1862362845904354</v>
      </c>
      <c r="J64" s="190">
        <f>H64-G64</f>
        <v>-43180</v>
      </c>
      <c r="K64" s="191">
        <f>H64/H$8</f>
        <v>3.461139683464471E-2</v>
      </c>
      <c r="L64" s="131"/>
      <c r="M64" s="131"/>
      <c r="N64" s="131"/>
    </row>
    <row r="65" spans="2:14" x14ac:dyDescent="0.25">
      <c r="B65" s="192" t="s">
        <v>102</v>
      </c>
      <c r="C65" s="193">
        <v>24273</v>
      </c>
      <c r="D65" s="193">
        <v>26311</v>
      </c>
      <c r="E65" s="193">
        <v>32375</v>
      </c>
      <c r="F65" s="193">
        <v>43847</v>
      </c>
      <c r="G65" s="193">
        <v>61312</v>
      </c>
      <c r="H65" s="193">
        <v>42953</v>
      </c>
      <c r="I65" s="194">
        <f>IFERROR(H65/G65-1,"-")</f>
        <v>-0.29943567327766174</v>
      </c>
      <c r="J65" s="193">
        <f t="shared" ref="J65:J75" si="20">H65-G65</f>
        <v>-18359</v>
      </c>
      <c r="K65" s="194">
        <f>H65/H$8</f>
        <v>7.8794511662240788E-3</v>
      </c>
    </row>
    <row r="66" spans="2:14" x14ac:dyDescent="0.25">
      <c r="B66" s="196" t="s">
        <v>108</v>
      </c>
      <c r="C66" s="197">
        <v>8930</v>
      </c>
      <c r="D66" s="197">
        <v>21567</v>
      </c>
      <c r="E66" s="197">
        <v>23338</v>
      </c>
      <c r="F66" s="197">
        <v>29399</v>
      </c>
      <c r="G66" s="197">
        <v>37562</v>
      </c>
      <c r="H66" s="197">
        <v>16499</v>
      </c>
      <c r="I66" s="198">
        <f>IFERROR(H66/G66-1,"-")</f>
        <v>-0.56075288855758476</v>
      </c>
      <c r="J66" s="197">
        <f t="shared" si="20"/>
        <v>-21063</v>
      </c>
      <c r="K66" s="198">
        <f>H66/H$8</f>
        <v>3.0266352709131159E-3</v>
      </c>
    </row>
    <row r="67" spans="2:14" x14ac:dyDescent="0.25">
      <c r="B67" s="196" t="s">
        <v>105</v>
      </c>
      <c r="C67" s="197">
        <v>15343</v>
      </c>
      <c r="D67" s="197">
        <v>4744</v>
      </c>
      <c r="E67" s="197">
        <v>9037</v>
      </c>
      <c r="F67" s="197">
        <v>14448</v>
      </c>
      <c r="G67" s="197">
        <v>23750</v>
      </c>
      <c r="H67" s="197">
        <v>26454</v>
      </c>
      <c r="I67" s="198">
        <f>IFERROR(H67/G67-1,"-")</f>
        <v>0.11385263157894743</v>
      </c>
      <c r="J67" s="197">
        <f t="shared" si="20"/>
        <v>2704</v>
      </c>
      <c r="K67" s="198">
        <f>H67/H$8</f>
        <v>4.8528158953109624E-3</v>
      </c>
    </row>
    <row r="68" spans="2:14" x14ac:dyDescent="0.25">
      <c r="B68" s="192" t="s">
        <v>112</v>
      </c>
      <c r="C68" s="193">
        <v>31040</v>
      </c>
      <c r="D68" s="193">
        <v>43993</v>
      </c>
      <c r="E68" s="193">
        <v>128705</v>
      </c>
      <c r="F68" s="193">
        <v>129801</v>
      </c>
      <c r="G68" s="193">
        <v>170544</v>
      </c>
      <c r="H68" s="193">
        <v>145723</v>
      </c>
      <c r="I68" s="194">
        <f>IFERROR(H68/G68-1,"-")</f>
        <v>-0.14554015386058727</v>
      </c>
      <c r="J68" s="193">
        <f t="shared" si="20"/>
        <v>-24821</v>
      </c>
      <c r="K68" s="194">
        <f>H68/H$8</f>
        <v>2.6731945668420631E-2</v>
      </c>
    </row>
    <row r="69" spans="2:14" x14ac:dyDescent="0.25">
      <c r="B69" s="196" t="s">
        <v>115</v>
      </c>
      <c r="C69" s="197">
        <v>13899</v>
      </c>
      <c r="D69" s="197">
        <v>12264</v>
      </c>
      <c r="E69" s="197">
        <v>56081</v>
      </c>
      <c r="F69" s="197">
        <v>49878</v>
      </c>
      <c r="G69" s="197">
        <v>73242</v>
      </c>
      <c r="H69" s="197">
        <v>73188</v>
      </c>
      <c r="I69" s="198">
        <f t="shared" ref="I69:I76" si="21">IFERROR(H69/G69-1,"-")</f>
        <v>-7.3728188744159873E-4</v>
      </c>
      <c r="J69" s="197">
        <f t="shared" si="20"/>
        <v>-54</v>
      </c>
      <c r="K69" s="198">
        <f t="shared" ref="K69:K76" si="22">H69/H$8</f>
        <v>1.3425867156045162E-2</v>
      </c>
    </row>
    <row r="70" spans="2:14" x14ac:dyDescent="0.25">
      <c r="B70" s="196" t="s">
        <v>118</v>
      </c>
      <c r="C70" s="197">
        <v>3374</v>
      </c>
      <c r="D70" s="197">
        <v>3586</v>
      </c>
      <c r="E70" s="197">
        <v>7748</v>
      </c>
      <c r="F70" s="197">
        <v>11641</v>
      </c>
      <c r="G70" s="197">
        <v>10731</v>
      </c>
      <c r="H70" s="197">
        <v>10632</v>
      </c>
      <c r="I70" s="198">
        <f t="shared" si="21"/>
        <v>-9.2256080514397931E-3</v>
      </c>
      <c r="J70" s="197">
        <f t="shared" si="20"/>
        <v>-99</v>
      </c>
      <c r="K70" s="198">
        <f t="shared" si="22"/>
        <v>1.9503719134704072E-3</v>
      </c>
    </row>
    <row r="71" spans="2:14" x14ac:dyDescent="0.25">
      <c r="B71" s="196" t="s">
        <v>121</v>
      </c>
      <c r="C71" s="197">
        <v>3449</v>
      </c>
      <c r="D71" s="197">
        <v>6294</v>
      </c>
      <c r="E71" s="197">
        <v>18047</v>
      </c>
      <c r="F71" s="197">
        <v>14569</v>
      </c>
      <c r="G71" s="197">
        <v>19123</v>
      </c>
      <c r="H71" s="197">
        <v>9824</v>
      </c>
      <c r="I71" s="198">
        <f t="shared" si="21"/>
        <v>-0.48627307430842437</v>
      </c>
      <c r="J71" s="197">
        <f t="shared" si="20"/>
        <v>-9299</v>
      </c>
      <c r="K71" s="198">
        <f t="shared" si="22"/>
        <v>1.8021495182405267E-3</v>
      </c>
    </row>
    <row r="72" spans="2:14" x14ac:dyDescent="0.25">
      <c r="B72" s="196" t="s">
        <v>128</v>
      </c>
      <c r="C72" s="197">
        <v>536</v>
      </c>
      <c r="D72" s="197">
        <v>3888</v>
      </c>
      <c r="E72" s="197">
        <v>3396</v>
      </c>
      <c r="F72" s="197">
        <v>3919</v>
      </c>
      <c r="G72" s="197">
        <v>6454</v>
      </c>
      <c r="H72" s="197">
        <v>5695</v>
      </c>
      <c r="I72" s="198">
        <f t="shared" si="21"/>
        <v>-0.1176014874496436</v>
      </c>
      <c r="J72" s="197">
        <f t="shared" si="20"/>
        <v>-759</v>
      </c>
      <c r="K72" s="198">
        <f t="shared" si="22"/>
        <v>1.0447110653888233E-3</v>
      </c>
    </row>
    <row r="73" spans="2:14" x14ac:dyDescent="0.25">
      <c r="B73" s="196" t="s">
        <v>124</v>
      </c>
      <c r="C73" s="197">
        <v>1278</v>
      </c>
      <c r="D73" s="197">
        <v>1635</v>
      </c>
      <c r="E73" s="197">
        <v>3248</v>
      </c>
      <c r="F73" s="197">
        <v>2240</v>
      </c>
      <c r="G73" s="197">
        <v>4219</v>
      </c>
      <c r="H73" s="197">
        <v>3080</v>
      </c>
      <c r="I73" s="198">
        <f t="shared" si="21"/>
        <v>-0.26996918701114003</v>
      </c>
      <c r="J73" s="197">
        <f t="shared" si="20"/>
        <v>-1139</v>
      </c>
      <c r="K73" s="198">
        <f t="shared" si="22"/>
        <v>5.650061600346928E-4</v>
      </c>
    </row>
    <row r="74" spans="2:14" x14ac:dyDescent="0.25">
      <c r="B74" s="196" t="s">
        <v>133</v>
      </c>
      <c r="C74" s="197">
        <v>686</v>
      </c>
      <c r="D74" s="197">
        <v>1848</v>
      </c>
      <c r="E74" s="197">
        <v>2875</v>
      </c>
      <c r="F74" s="197">
        <v>3767</v>
      </c>
      <c r="G74" s="197">
        <v>3186</v>
      </c>
      <c r="H74" s="197">
        <v>2152</v>
      </c>
      <c r="I74" s="198">
        <f t="shared" si="21"/>
        <v>-0.32454488386691771</v>
      </c>
      <c r="J74" s="197">
        <f t="shared" si="20"/>
        <v>-1034</v>
      </c>
      <c r="K74" s="198">
        <f t="shared" si="22"/>
        <v>3.9477053779047368E-4</v>
      </c>
    </row>
    <row r="75" spans="2:14" x14ac:dyDescent="0.25">
      <c r="B75" s="196" t="s">
        <v>136</v>
      </c>
      <c r="C75" s="197">
        <v>932</v>
      </c>
      <c r="D75" s="197">
        <v>363</v>
      </c>
      <c r="E75" s="197">
        <v>967</v>
      </c>
      <c r="F75" s="197">
        <v>1109</v>
      </c>
      <c r="G75" s="197">
        <v>3135</v>
      </c>
      <c r="H75" s="197">
        <v>3206</v>
      </c>
      <c r="I75" s="198">
        <f t="shared" si="21"/>
        <v>2.2647527910685916E-2</v>
      </c>
      <c r="J75" s="197">
        <f t="shared" si="20"/>
        <v>71</v>
      </c>
      <c r="K75" s="198">
        <f t="shared" si="22"/>
        <v>5.8812004839974843E-4</v>
      </c>
    </row>
    <row r="76" spans="2:14" x14ac:dyDescent="0.25">
      <c r="B76" s="201" t="s">
        <v>149</v>
      </c>
      <c r="C76" s="202">
        <f t="shared" ref="C76:H76" si="23">C68-SUM(C69:C75)</f>
        <v>6886</v>
      </c>
      <c r="D76" s="202">
        <f t="shared" si="23"/>
        <v>14115</v>
      </c>
      <c r="E76" s="202">
        <f t="shared" si="23"/>
        <v>36343</v>
      </c>
      <c r="F76" s="202">
        <f t="shared" si="23"/>
        <v>42678</v>
      </c>
      <c r="G76" s="202">
        <f t="shared" si="23"/>
        <v>50454</v>
      </c>
      <c r="H76" s="202">
        <f t="shared" si="23"/>
        <v>37946</v>
      </c>
      <c r="I76" s="203">
        <f t="shared" si="21"/>
        <v>-0.2479089864034566</v>
      </c>
      <c r="J76" s="202">
        <f>H76-G76</f>
        <v>-12508</v>
      </c>
      <c r="K76" s="203">
        <f t="shared" si="22"/>
        <v>6.9609492690507974E-3</v>
      </c>
    </row>
    <row r="77" spans="2:14" x14ac:dyDescent="0.25">
      <c r="B77" s="188" t="s">
        <v>50</v>
      </c>
      <c r="C77" s="186"/>
      <c r="D77" s="186"/>
      <c r="E77" s="186"/>
      <c r="F77" s="186"/>
      <c r="G77" s="186"/>
      <c r="H77" s="187"/>
      <c r="I77" s="187"/>
      <c r="J77" s="187"/>
      <c r="K77" s="186"/>
      <c r="L77" s="204"/>
      <c r="M77" s="204"/>
      <c r="N77" s="204"/>
    </row>
    <row r="78" spans="2:14" x14ac:dyDescent="0.25">
      <c r="B78" s="189" t="s">
        <v>73</v>
      </c>
      <c r="C78" s="190">
        <v>225835</v>
      </c>
      <c r="D78" s="190">
        <v>354204</v>
      </c>
      <c r="E78" s="190">
        <v>710789</v>
      </c>
      <c r="F78" s="190">
        <v>800263</v>
      </c>
      <c r="G78" s="190">
        <v>915958</v>
      </c>
      <c r="H78" s="190">
        <v>937396</v>
      </c>
      <c r="I78" s="191">
        <f>IFERROR(H78/G78-1,"-")</f>
        <v>2.3405003286176784E-2</v>
      </c>
      <c r="J78" s="190">
        <f>H78-G78</f>
        <v>21438</v>
      </c>
      <c r="K78" s="191">
        <f>H78/H$8</f>
        <v>0.17195925791944186</v>
      </c>
      <c r="L78" s="131"/>
      <c r="M78" s="131"/>
      <c r="N78" s="131"/>
    </row>
    <row r="79" spans="2:14" x14ac:dyDescent="0.25">
      <c r="B79" s="192" t="s">
        <v>102</v>
      </c>
      <c r="C79" s="193">
        <v>103133</v>
      </c>
      <c r="D79" s="193">
        <v>181693</v>
      </c>
      <c r="E79" s="193">
        <v>342907</v>
      </c>
      <c r="F79" s="193">
        <v>343297</v>
      </c>
      <c r="G79" s="193">
        <v>382439</v>
      </c>
      <c r="H79" s="193">
        <v>398420</v>
      </c>
      <c r="I79" s="194">
        <f>IFERROR(H79/G79-1,"-")</f>
        <v>4.1787056236419318E-2</v>
      </c>
      <c r="J79" s="193">
        <f t="shared" ref="J79:J89" si="24">H79-G79</f>
        <v>15981</v>
      </c>
      <c r="K79" s="194">
        <f>H79/H$8</f>
        <v>7.3087582558773484E-2</v>
      </c>
    </row>
    <row r="80" spans="2:14" x14ac:dyDescent="0.25">
      <c r="B80" s="196" t="s">
        <v>108</v>
      </c>
      <c r="C80" s="197">
        <v>28320</v>
      </c>
      <c r="D80" s="197">
        <v>66989</v>
      </c>
      <c r="E80" s="197">
        <v>97955</v>
      </c>
      <c r="F80" s="197">
        <v>92865</v>
      </c>
      <c r="G80" s="197">
        <v>106402</v>
      </c>
      <c r="H80" s="197">
        <v>104050</v>
      </c>
      <c r="I80" s="198">
        <f>IFERROR(H80/G80-1,"-")</f>
        <v>-2.2104847653239612E-2</v>
      </c>
      <c r="J80" s="197">
        <f t="shared" si="24"/>
        <v>-2352</v>
      </c>
      <c r="K80" s="198">
        <f>H80/H$8</f>
        <v>1.9087302257016166E-2</v>
      </c>
    </row>
    <row r="81" spans="2:14" x14ac:dyDescent="0.25">
      <c r="B81" s="196" t="s">
        <v>105</v>
      </c>
      <c r="C81" s="197">
        <v>74813</v>
      </c>
      <c r="D81" s="197">
        <v>114704</v>
      </c>
      <c r="E81" s="197">
        <v>244952</v>
      </c>
      <c r="F81" s="197">
        <v>250432</v>
      </c>
      <c r="G81" s="197">
        <v>276037</v>
      </c>
      <c r="H81" s="197">
        <v>294370</v>
      </c>
      <c r="I81" s="198">
        <f>IFERROR(H81/G81-1,"-")</f>
        <v>6.6415009582048823E-2</v>
      </c>
      <c r="J81" s="197">
        <f t="shared" si="24"/>
        <v>18333</v>
      </c>
      <c r="K81" s="198">
        <f>H81/H$8</f>
        <v>5.4000280301757318E-2</v>
      </c>
    </row>
    <row r="82" spans="2:14" x14ac:dyDescent="0.25">
      <c r="B82" s="192" t="s">
        <v>112</v>
      </c>
      <c r="C82" s="193">
        <v>122702</v>
      </c>
      <c r="D82" s="193">
        <v>172511</v>
      </c>
      <c r="E82" s="193">
        <v>367882</v>
      </c>
      <c r="F82" s="193">
        <v>456966</v>
      </c>
      <c r="G82" s="193">
        <v>533519</v>
      </c>
      <c r="H82" s="193">
        <v>538976</v>
      </c>
      <c r="I82" s="194">
        <f>IFERROR(H82/G82-1,"-")</f>
        <v>1.0228314268095451E-2</v>
      </c>
      <c r="J82" s="193">
        <f t="shared" si="24"/>
        <v>5457</v>
      </c>
      <c r="K82" s="194">
        <f>H82/H$8</f>
        <v>9.8871675360668376E-2</v>
      </c>
    </row>
    <row r="83" spans="2:14" x14ac:dyDescent="0.25">
      <c r="B83" s="196" t="s">
        <v>115</v>
      </c>
      <c r="C83" s="197">
        <v>21332</v>
      </c>
      <c r="D83" s="197">
        <v>16695</v>
      </c>
      <c r="E83" s="197">
        <v>71554</v>
      </c>
      <c r="F83" s="197">
        <v>94350</v>
      </c>
      <c r="G83" s="197">
        <v>110535</v>
      </c>
      <c r="H83" s="197">
        <v>115762</v>
      </c>
      <c r="I83" s="198">
        <f t="shared" ref="I83:I90" si="25">IFERROR(H83/G83-1,"-")</f>
        <v>4.7288189261319946E-2</v>
      </c>
      <c r="J83" s="197">
        <f t="shared" si="24"/>
        <v>5227</v>
      </c>
      <c r="K83" s="198">
        <f t="shared" ref="K83:K90" si="26">H83/H$8</f>
        <v>2.1235793213615621E-2</v>
      </c>
    </row>
    <row r="84" spans="2:14" x14ac:dyDescent="0.25">
      <c r="B84" s="196" t="s">
        <v>118</v>
      </c>
      <c r="C84" s="197">
        <v>39522</v>
      </c>
      <c r="D84" s="197">
        <v>53227</v>
      </c>
      <c r="E84" s="197">
        <v>113120</v>
      </c>
      <c r="F84" s="197">
        <v>127790</v>
      </c>
      <c r="G84" s="197">
        <v>142028</v>
      </c>
      <c r="H84" s="197">
        <v>139475</v>
      </c>
      <c r="I84" s="198">
        <f t="shared" si="25"/>
        <v>-1.7975328808404023E-2</v>
      </c>
      <c r="J84" s="197">
        <f t="shared" si="24"/>
        <v>-2553</v>
      </c>
      <c r="K84" s="198">
        <f t="shared" si="26"/>
        <v>2.5585790315207399E-2</v>
      </c>
    </row>
    <row r="85" spans="2:14" x14ac:dyDescent="0.25">
      <c r="B85" s="196" t="s">
        <v>121</v>
      </c>
      <c r="C85" s="197">
        <v>8286</v>
      </c>
      <c r="D85" s="197">
        <v>19927</v>
      </c>
      <c r="E85" s="197">
        <v>30758</v>
      </c>
      <c r="F85" s="197">
        <v>42427</v>
      </c>
      <c r="G85" s="197">
        <v>58007</v>
      </c>
      <c r="H85" s="197">
        <v>57115</v>
      </c>
      <c r="I85" s="198">
        <f t="shared" si="25"/>
        <v>-1.5377454445153149E-2</v>
      </c>
      <c r="J85" s="197">
        <f t="shared" si="24"/>
        <v>-892</v>
      </c>
      <c r="K85" s="198">
        <f t="shared" si="26"/>
        <v>1.0477378841032949E-2</v>
      </c>
    </row>
    <row r="86" spans="2:14" x14ac:dyDescent="0.25">
      <c r="B86" s="196" t="s">
        <v>128</v>
      </c>
      <c r="C86" s="197">
        <v>2074</v>
      </c>
      <c r="D86" s="197">
        <v>5996</v>
      </c>
      <c r="E86" s="197">
        <v>10713</v>
      </c>
      <c r="F86" s="197">
        <v>13075</v>
      </c>
      <c r="G86" s="197">
        <v>18571</v>
      </c>
      <c r="H86" s="197">
        <v>15989</v>
      </c>
      <c r="I86" s="198">
        <f t="shared" si="25"/>
        <v>-0.13903397770717785</v>
      </c>
      <c r="J86" s="197">
        <f t="shared" si="24"/>
        <v>-2582</v>
      </c>
      <c r="K86" s="198">
        <f t="shared" si="26"/>
        <v>2.9330790561021766E-3</v>
      </c>
    </row>
    <row r="87" spans="2:14" x14ac:dyDescent="0.25">
      <c r="B87" s="196" t="s">
        <v>124</v>
      </c>
      <c r="C87" s="197">
        <v>2082</v>
      </c>
      <c r="D87" s="197">
        <v>5201</v>
      </c>
      <c r="E87" s="197">
        <v>5872</v>
      </c>
      <c r="F87" s="197">
        <v>7046</v>
      </c>
      <c r="G87" s="197">
        <v>8921</v>
      </c>
      <c r="H87" s="197">
        <v>9558</v>
      </c>
      <c r="I87" s="198">
        <f t="shared" si="25"/>
        <v>7.1404551059298216E-2</v>
      </c>
      <c r="J87" s="197">
        <f t="shared" si="24"/>
        <v>637</v>
      </c>
      <c r="K87" s="198">
        <f t="shared" si="26"/>
        <v>1.753353531692076E-3</v>
      </c>
    </row>
    <row r="88" spans="2:14" x14ac:dyDescent="0.25">
      <c r="B88" s="196" t="s">
        <v>133</v>
      </c>
      <c r="C88" s="197">
        <v>3046</v>
      </c>
      <c r="D88" s="197">
        <v>2575</v>
      </c>
      <c r="E88" s="197">
        <v>7581</v>
      </c>
      <c r="F88" s="197">
        <v>8522</v>
      </c>
      <c r="G88" s="197">
        <v>7390</v>
      </c>
      <c r="H88" s="197">
        <v>7981</v>
      </c>
      <c r="I88" s="198">
        <f t="shared" si="25"/>
        <v>7.9972936400541261E-2</v>
      </c>
      <c r="J88" s="197">
        <f t="shared" si="24"/>
        <v>591</v>
      </c>
      <c r="K88" s="198">
        <f t="shared" si="26"/>
        <v>1.4640630400119751E-3</v>
      </c>
    </row>
    <row r="89" spans="2:14" x14ac:dyDescent="0.25">
      <c r="B89" s="196" t="s">
        <v>136</v>
      </c>
      <c r="C89" s="197">
        <v>4839</v>
      </c>
      <c r="D89" s="197">
        <v>2819</v>
      </c>
      <c r="E89" s="197">
        <v>7599</v>
      </c>
      <c r="F89" s="197">
        <v>9971</v>
      </c>
      <c r="G89" s="197">
        <v>9581</v>
      </c>
      <c r="H89" s="197">
        <v>7579</v>
      </c>
      <c r="I89" s="198">
        <f t="shared" si="25"/>
        <v>-0.20895522388059706</v>
      </c>
      <c r="J89" s="197">
        <f t="shared" si="24"/>
        <v>-2002</v>
      </c>
      <c r="K89" s="198">
        <f t="shared" si="26"/>
        <v>1.3903187295139406E-3</v>
      </c>
    </row>
    <row r="90" spans="2:14" x14ac:dyDescent="0.25">
      <c r="B90" s="201" t="s">
        <v>149</v>
      </c>
      <c r="C90" s="202">
        <f t="shared" ref="C90:H90" si="27">C82-SUM(C83:C89)</f>
        <v>41521</v>
      </c>
      <c r="D90" s="202">
        <f t="shared" si="27"/>
        <v>66071</v>
      </c>
      <c r="E90" s="202">
        <f t="shared" si="27"/>
        <v>120685</v>
      </c>
      <c r="F90" s="202">
        <f t="shared" si="27"/>
        <v>153785</v>
      </c>
      <c r="G90" s="202">
        <f t="shared" si="27"/>
        <v>178486</v>
      </c>
      <c r="H90" s="202">
        <f t="shared" si="27"/>
        <v>185517</v>
      </c>
      <c r="I90" s="203">
        <f t="shared" si="25"/>
        <v>3.93924453458534E-2</v>
      </c>
      <c r="J90" s="202">
        <f>H90-G90</f>
        <v>7031</v>
      </c>
      <c r="K90" s="203">
        <f t="shared" si="26"/>
        <v>3.4031898633492243E-2</v>
      </c>
    </row>
    <row r="91" spans="2:14" x14ac:dyDescent="0.25">
      <c r="B91" s="188" t="s">
        <v>51</v>
      </c>
      <c r="C91" s="186"/>
      <c r="D91" s="186"/>
      <c r="E91" s="186"/>
      <c r="F91" s="186"/>
      <c r="G91" s="186"/>
      <c r="H91" s="187"/>
      <c r="I91" s="187"/>
      <c r="J91" s="187"/>
      <c r="K91" s="186"/>
      <c r="L91" s="204"/>
      <c r="M91" s="204"/>
      <c r="N91" s="204"/>
    </row>
    <row r="92" spans="2:14" x14ac:dyDescent="0.25">
      <c r="B92" s="189" t="s">
        <v>73</v>
      </c>
      <c r="C92" s="190">
        <v>24221</v>
      </c>
      <c r="D92" s="190">
        <v>33444</v>
      </c>
      <c r="E92" s="190">
        <v>51485</v>
      </c>
      <c r="F92" s="190">
        <v>58157</v>
      </c>
      <c r="G92" s="190">
        <v>57388</v>
      </c>
      <c r="H92" s="190">
        <v>56585</v>
      </c>
      <c r="I92" s="191">
        <f>IFERROR(H92/G92-1,"-")</f>
        <v>-1.3992472293859359E-2</v>
      </c>
      <c r="J92" s="190">
        <f>H92-G92</f>
        <v>-803</v>
      </c>
      <c r="K92" s="191">
        <f>H92/H$8</f>
        <v>1.0380153755052952E-2</v>
      </c>
      <c r="L92" s="131"/>
      <c r="M92" s="131"/>
      <c r="N92" s="131"/>
    </row>
    <row r="93" spans="2:14" x14ac:dyDescent="0.25">
      <c r="B93" s="192" t="s">
        <v>102</v>
      </c>
      <c r="C93" s="193">
        <v>16023</v>
      </c>
      <c r="D93" s="193">
        <v>21732</v>
      </c>
      <c r="E93" s="193">
        <v>33809</v>
      </c>
      <c r="F93" s="193">
        <v>37722</v>
      </c>
      <c r="G93" s="193">
        <v>35821</v>
      </c>
      <c r="H93" s="193">
        <v>35565</v>
      </c>
      <c r="I93" s="194">
        <f>IFERROR(H93/G93-1,"-")</f>
        <v>-7.146645822282971E-3</v>
      </c>
      <c r="J93" s="193">
        <f t="shared" ref="J93:J103" si="28">H93-G93</f>
        <v>-256</v>
      </c>
      <c r="K93" s="194">
        <f>H93/H$8</f>
        <v>6.5241701563746269E-3</v>
      </c>
    </row>
    <row r="94" spans="2:14" x14ac:dyDescent="0.25">
      <c r="B94" s="196" t="s">
        <v>108</v>
      </c>
      <c r="C94" s="197">
        <v>8684</v>
      </c>
      <c r="D94" s="197">
        <v>11001</v>
      </c>
      <c r="E94" s="197">
        <v>16289</v>
      </c>
      <c r="F94" s="197">
        <v>12024</v>
      </c>
      <c r="G94" s="197">
        <v>11877</v>
      </c>
      <c r="H94" s="197">
        <v>13687</v>
      </c>
      <c r="I94" s="198">
        <f>IFERROR(H94/G94-1,"-")</f>
        <v>0.15239538604024583</v>
      </c>
      <c r="J94" s="197">
        <f t="shared" si="28"/>
        <v>1810</v>
      </c>
      <c r="K94" s="198">
        <f>H94/H$8</f>
        <v>2.5107919845437795E-3</v>
      </c>
    </row>
    <row r="95" spans="2:14" x14ac:dyDescent="0.25">
      <c r="B95" s="196" t="s">
        <v>105</v>
      </c>
      <c r="C95" s="197">
        <v>7339</v>
      </c>
      <c r="D95" s="197">
        <v>10731</v>
      </c>
      <c r="E95" s="197">
        <v>17520</v>
      </c>
      <c r="F95" s="197">
        <v>25698</v>
      </c>
      <c r="G95" s="197">
        <v>23944</v>
      </c>
      <c r="H95" s="197">
        <v>21878</v>
      </c>
      <c r="I95" s="198">
        <f>IFERROR(H95/G95-1,"-")</f>
        <v>-8.6284664216505158E-2</v>
      </c>
      <c r="J95" s="197">
        <f t="shared" si="28"/>
        <v>-2066</v>
      </c>
      <c r="K95" s="198">
        <f>H95/H$8</f>
        <v>4.013378171830847E-3</v>
      </c>
    </row>
    <row r="96" spans="2:14" x14ac:dyDescent="0.25">
      <c r="B96" s="192" t="s">
        <v>112</v>
      </c>
      <c r="C96" s="193">
        <v>8198</v>
      </c>
      <c r="D96" s="193">
        <v>11712</v>
      </c>
      <c r="E96" s="193">
        <v>17676</v>
      </c>
      <c r="F96" s="193">
        <v>20435</v>
      </c>
      <c r="G96" s="193">
        <v>21567</v>
      </c>
      <c r="H96" s="193">
        <v>21020</v>
      </c>
      <c r="I96" s="194">
        <f>IFERROR(H96/G96-1,"-")</f>
        <v>-2.5362822831177301E-2</v>
      </c>
      <c r="J96" s="193">
        <f t="shared" si="28"/>
        <v>-547</v>
      </c>
      <c r="K96" s="194">
        <f>H96/H$8</f>
        <v>3.855983598678326E-3</v>
      </c>
    </row>
    <row r="97" spans="2:14" x14ac:dyDescent="0.25">
      <c r="B97" s="196" t="s">
        <v>115</v>
      </c>
      <c r="C97" s="197">
        <v>1288</v>
      </c>
      <c r="D97" s="197">
        <v>921</v>
      </c>
      <c r="E97" s="197">
        <v>2403</v>
      </c>
      <c r="F97" s="197">
        <v>2795</v>
      </c>
      <c r="G97" s="197">
        <v>3030</v>
      </c>
      <c r="H97" s="197">
        <v>2551</v>
      </c>
      <c r="I97" s="198">
        <f t="shared" ref="I97:I104" si="29">IFERROR(H97/G97-1,"-")</f>
        <v>-0.15808580858085808</v>
      </c>
      <c r="J97" s="197">
        <f t="shared" si="28"/>
        <v>-479</v>
      </c>
      <c r="K97" s="198">
        <f t="shared" ref="K97:K104" si="30">H97/H$8</f>
        <v>4.6796451761314985E-4</v>
      </c>
    </row>
    <row r="98" spans="2:14" x14ac:dyDescent="0.25">
      <c r="B98" s="196" t="s">
        <v>118</v>
      </c>
      <c r="C98" s="197">
        <v>1481</v>
      </c>
      <c r="D98" s="197">
        <v>2395</v>
      </c>
      <c r="E98" s="197">
        <v>3482</v>
      </c>
      <c r="F98" s="197">
        <v>3814</v>
      </c>
      <c r="G98" s="197">
        <v>4234</v>
      </c>
      <c r="H98" s="197">
        <v>3931</v>
      </c>
      <c r="I98" s="198">
        <f t="shared" si="29"/>
        <v>-7.1563533301842175E-2</v>
      </c>
      <c r="J98" s="197">
        <f t="shared" si="28"/>
        <v>-303</v>
      </c>
      <c r="K98" s="198">
        <f t="shared" si="30"/>
        <v>7.2111662827804466E-4</v>
      </c>
    </row>
    <row r="99" spans="2:14" x14ac:dyDescent="0.25">
      <c r="B99" s="196" t="s">
        <v>121</v>
      </c>
      <c r="C99" s="197">
        <v>1974</v>
      </c>
      <c r="D99" s="197">
        <v>3541</v>
      </c>
      <c r="E99" s="197">
        <v>3412</v>
      </c>
      <c r="F99" s="197">
        <v>3885</v>
      </c>
      <c r="G99" s="197">
        <v>3685</v>
      </c>
      <c r="H99" s="197">
        <v>3701</v>
      </c>
      <c r="I99" s="198">
        <f t="shared" si="29"/>
        <v>4.3419267299864561E-3</v>
      </c>
      <c r="J99" s="197">
        <f t="shared" si="28"/>
        <v>16</v>
      </c>
      <c r="K99" s="198">
        <f t="shared" si="30"/>
        <v>6.7892460983389553E-4</v>
      </c>
    </row>
    <row r="100" spans="2:14" x14ac:dyDescent="0.25">
      <c r="B100" s="196" t="s">
        <v>128</v>
      </c>
      <c r="C100" s="197">
        <v>323</v>
      </c>
      <c r="D100" s="197">
        <v>432</v>
      </c>
      <c r="E100" s="197">
        <v>1172</v>
      </c>
      <c r="F100" s="197">
        <v>938</v>
      </c>
      <c r="G100" s="197">
        <v>933</v>
      </c>
      <c r="H100" s="197">
        <v>900</v>
      </c>
      <c r="I100" s="198">
        <f t="shared" si="29"/>
        <v>-3.5369774919614128E-2</v>
      </c>
      <c r="J100" s="197">
        <f t="shared" si="28"/>
        <v>-33</v>
      </c>
      <c r="K100" s="198">
        <f t="shared" si="30"/>
        <v>1.6509920260754011E-4</v>
      </c>
    </row>
    <row r="101" spans="2:14" x14ac:dyDescent="0.25">
      <c r="B101" s="196" t="s">
        <v>124</v>
      </c>
      <c r="C101" s="197">
        <v>351</v>
      </c>
      <c r="D101" s="197">
        <v>507</v>
      </c>
      <c r="E101" s="197">
        <v>682</v>
      </c>
      <c r="F101" s="197">
        <v>650</v>
      </c>
      <c r="G101" s="197">
        <v>903</v>
      </c>
      <c r="H101" s="197">
        <v>839</v>
      </c>
      <c r="I101" s="198">
        <f t="shared" si="29"/>
        <v>-7.0874861572535974E-2</v>
      </c>
      <c r="J101" s="197">
        <f t="shared" si="28"/>
        <v>-64</v>
      </c>
      <c r="K101" s="198">
        <f t="shared" si="30"/>
        <v>1.5390914554191796E-4</v>
      </c>
    </row>
    <row r="102" spans="2:14" x14ac:dyDescent="0.25">
      <c r="B102" s="196" t="s">
        <v>133</v>
      </c>
      <c r="C102" s="197">
        <v>124</v>
      </c>
      <c r="D102" s="197">
        <v>105</v>
      </c>
      <c r="E102" s="197">
        <v>270</v>
      </c>
      <c r="F102" s="197">
        <v>153</v>
      </c>
      <c r="G102" s="197">
        <v>230</v>
      </c>
      <c r="H102" s="197">
        <v>185</v>
      </c>
      <c r="I102" s="198">
        <f t="shared" si="29"/>
        <v>-0.19565217391304346</v>
      </c>
      <c r="J102" s="197">
        <f t="shared" si="28"/>
        <v>-45</v>
      </c>
      <c r="K102" s="198">
        <f t="shared" si="30"/>
        <v>3.3937058313772136E-5</v>
      </c>
    </row>
    <row r="103" spans="2:14" x14ac:dyDescent="0.25">
      <c r="B103" s="196" t="s">
        <v>136</v>
      </c>
      <c r="C103" s="197">
        <v>89</v>
      </c>
      <c r="D103" s="197">
        <v>96</v>
      </c>
      <c r="E103" s="197">
        <v>168</v>
      </c>
      <c r="F103" s="197">
        <v>270</v>
      </c>
      <c r="G103" s="197">
        <v>384</v>
      </c>
      <c r="H103" s="197">
        <v>239</v>
      </c>
      <c r="I103" s="198">
        <f t="shared" si="29"/>
        <v>-0.37760416666666663</v>
      </c>
      <c r="J103" s="197">
        <f t="shared" si="28"/>
        <v>-145</v>
      </c>
      <c r="K103" s="198">
        <f t="shared" si="30"/>
        <v>4.3843010470224541E-5</v>
      </c>
    </row>
    <row r="104" spans="2:14" x14ac:dyDescent="0.25">
      <c r="B104" s="201" t="s">
        <v>149</v>
      </c>
      <c r="C104" s="202">
        <f t="shared" ref="C104:H104" si="31">C96-SUM(C97:C103)</f>
        <v>2568</v>
      </c>
      <c r="D104" s="202">
        <f t="shared" si="31"/>
        <v>3715</v>
      </c>
      <c r="E104" s="202">
        <f t="shared" si="31"/>
        <v>6087</v>
      </c>
      <c r="F104" s="202">
        <f t="shared" si="31"/>
        <v>7930</v>
      </c>
      <c r="G104" s="202">
        <f t="shared" si="31"/>
        <v>8168</v>
      </c>
      <c r="H104" s="202">
        <f t="shared" si="31"/>
        <v>8674</v>
      </c>
      <c r="I104" s="203">
        <f t="shared" si="29"/>
        <v>6.1949069539666946E-2</v>
      </c>
      <c r="J104" s="202">
        <f>H104-G104</f>
        <v>506</v>
      </c>
      <c r="K104" s="203">
        <f t="shared" si="30"/>
        <v>1.5911894260197811E-3</v>
      </c>
    </row>
    <row r="105" spans="2:14" x14ac:dyDescent="0.25">
      <c r="B105" s="188" t="s">
        <v>52</v>
      </c>
      <c r="C105" s="186"/>
      <c r="D105" s="186"/>
      <c r="E105" s="186"/>
      <c r="F105" s="186"/>
      <c r="G105" s="186"/>
      <c r="H105" s="187"/>
      <c r="I105" s="187"/>
      <c r="J105" s="187"/>
      <c r="K105" s="186"/>
      <c r="L105" s="204"/>
      <c r="M105" s="204"/>
      <c r="N105" s="204"/>
    </row>
    <row r="106" spans="2:14" x14ac:dyDescent="0.25">
      <c r="B106" s="189" t="s">
        <v>73</v>
      </c>
      <c r="C106" s="190">
        <v>77467</v>
      </c>
      <c r="D106" s="190">
        <v>107459</v>
      </c>
      <c r="E106" s="190">
        <v>198873</v>
      </c>
      <c r="F106" s="190">
        <v>252588</v>
      </c>
      <c r="G106" s="190">
        <v>239146</v>
      </c>
      <c r="H106" s="190">
        <v>250668</v>
      </c>
      <c r="I106" s="191">
        <f>IFERROR(H106/G106-1,"-")</f>
        <v>4.8179773025682993E-2</v>
      </c>
      <c r="J106" s="190">
        <f>H106-G106</f>
        <v>11522</v>
      </c>
      <c r="K106" s="191">
        <f>H106/H$8</f>
        <v>4.5983429910252074E-2</v>
      </c>
      <c r="L106" s="131"/>
      <c r="M106" s="131"/>
      <c r="N106" s="131"/>
    </row>
    <row r="107" spans="2:14" x14ac:dyDescent="0.25">
      <c r="B107" s="192" t="s">
        <v>102</v>
      </c>
      <c r="C107" s="193">
        <v>30584</v>
      </c>
      <c r="D107" s="193">
        <v>44398</v>
      </c>
      <c r="E107" s="193">
        <v>48630</v>
      </c>
      <c r="F107" s="193">
        <v>55684</v>
      </c>
      <c r="G107" s="193">
        <v>49807</v>
      </c>
      <c r="H107" s="193">
        <v>52122</v>
      </c>
      <c r="I107" s="194">
        <f>IFERROR(H107/G107-1,"-")</f>
        <v>4.647941052462512E-2</v>
      </c>
      <c r="J107" s="193">
        <f t="shared" ref="J107:J117" si="32">H107-G107</f>
        <v>2315</v>
      </c>
      <c r="K107" s="194">
        <f>H107/H$8</f>
        <v>9.5614451536780061E-3</v>
      </c>
    </row>
    <row r="108" spans="2:14" x14ac:dyDescent="0.25">
      <c r="B108" s="196" t="s">
        <v>108</v>
      </c>
      <c r="C108" s="197">
        <v>4963</v>
      </c>
      <c r="D108" s="197">
        <v>24120</v>
      </c>
      <c r="E108" s="197">
        <v>16359</v>
      </c>
      <c r="F108" s="197">
        <v>19520</v>
      </c>
      <c r="G108" s="197">
        <v>16099</v>
      </c>
      <c r="H108" s="197">
        <v>20486</v>
      </c>
      <c r="I108" s="198">
        <f>IFERROR(H108/G108-1,"-")</f>
        <v>0.2725013976023356</v>
      </c>
      <c r="J108" s="197">
        <f t="shared" si="32"/>
        <v>4387</v>
      </c>
      <c r="K108" s="198">
        <f>H108/H$8</f>
        <v>3.7580247384645187E-3</v>
      </c>
    </row>
    <row r="109" spans="2:14" x14ac:dyDescent="0.25">
      <c r="B109" s="196" t="s">
        <v>105</v>
      </c>
      <c r="C109" s="197">
        <v>25621</v>
      </c>
      <c r="D109" s="197">
        <v>20278</v>
      </c>
      <c r="E109" s="197">
        <v>32271</v>
      </c>
      <c r="F109" s="197">
        <v>36164</v>
      </c>
      <c r="G109" s="197">
        <v>33708</v>
      </c>
      <c r="H109" s="197">
        <v>31636</v>
      </c>
      <c r="I109" s="198">
        <f>IFERROR(H109/G109-1,"-")</f>
        <v>-6.146908745698354E-2</v>
      </c>
      <c r="J109" s="197">
        <f t="shared" si="32"/>
        <v>-2072</v>
      </c>
      <c r="K109" s="198">
        <f>H109/H$8</f>
        <v>5.8034204152134878E-3</v>
      </c>
    </row>
    <row r="110" spans="2:14" x14ac:dyDescent="0.25">
      <c r="B110" s="192" t="s">
        <v>112</v>
      </c>
      <c r="C110" s="193">
        <v>46883</v>
      </c>
      <c r="D110" s="193">
        <v>63061</v>
      </c>
      <c r="E110" s="193">
        <v>150243</v>
      </c>
      <c r="F110" s="193">
        <v>196904</v>
      </c>
      <c r="G110" s="193">
        <v>189339</v>
      </c>
      <c r="H110" s="193">
        <v>198546</v>
      </c>
      <c r="I110" s="194">
        <f>IFERROR(H110/G110-1,"-")</f>
        <v>4.8627065739229591E-2</v>
      </c>
      <c r="J110" s="193">
        <f t="shared" si="32"/>
        <v>9207</v>
      </c>
      <c r="K110" s="194">
        <f>H110/H$8</f>
        <v>3.6421984756574065E-2</v>
      </c>
    </row>
    <row r="111" spans="2:14" x14ac:dyDescent="0.25">
      <c r="B111" s="196" t="s">
        <v>115</v>
      </c>
      <c r="C111" s="197">
        <v>26382</v>
      </c>
      <c r="D111" s="197">
        <v>26812</v>
      </c>
      <c r="E111" s="197">
        <v>90804</v>
      </c>
      <c r="F111" s="197">
        <v>128108</v>
      </c>
      <c r="G111" s="197">
        <v>116734</v>
      </c>
      <c r="H111" s="197">
        <v>118438</v>
      </c>
      <c r="I111" s="198">
        <f t="shared" ref="I111:I118" si="33">IFERROR(H111/G111-1,"-")</f>
        <v>1.4597289564308502E-2</v>
      </c>
      <c r="J111" s="197">
        <f t="shared" si="32"/>
        <v>1704</v>
      </c>
      <c r="K111" s="198">
        <f t="shared" ref="K111:K118" si="34">H111/H$8</f>
        <v>2.1726688176035375E-2</v>
      </c>
    </row>
    <row r="112" spans="2:14" x14ac:dyDescent="0.25">
      <c r="B112" s="196" t="s">
        <v>118</v>
      </c>
      <c r="C112" s="197">
        <v>3197</v>
      </c>
      <c r="D112" s="197">
        <v>7197</v>
      </c>
      <c r="E112" s="197">
        <v>6944</v>
      </c>
      <c r="F112" s="197">
        <v>8880</v>
      </c>
      <c r="G112" s="197">
        <v>8516</v>
      </c>
      <c r="H112" s="197">
        <v>9837</v>
      </c>
      <c r="I112" s="198">
        <f t="shared" si="33"/>
        <v>0.15511977454203851</v>
      </c>
      <c r="J112" s="197">
        <f t="shared" si="32"/>
        <v>1321</v>
      </c>
      <c r="K112" s="198">
        <f t="shared" si="34"/>
        <v>1.8045342845004135E-3</v>
      </c>
    </row>
    <row r="113" spans="2:14" x14ac:dyDescent="0.25">
      <c r="B113" s="196" t="s">
        <v>121</v>
      </c>
      <c r="C113" s="197">
        <v>2498</v>
      </c>
      <c r="D113" s="197">
        <v>6746</v>
      </c>
      <c r="E113" s="197">
        <v>9830</v>
      </c>
      <c r="F113" s="197">
        <v>13414</v>
      </c>
      <c r="G113" s="197">
        <v>14245</v>
      </c>
      <c r="H113" s="197">
        <v>15602</v>
      </c>
      <c r="I113" s="198">
        <f t="shared" si="33"/>
        <v>9.5261495261495188E-2</v>
      </c>
      <c r="J113" s="197">
        <f t="shared" si="32"/>
        <v>1357</v>
      </c>
      <c r="K113" s="198">
        <f t="shared" si="34"/>
        <v>2.8620863989809345E-3</v>
      </c>
    </row>
    <row r="114" spans="2:14" x14ac:dyDescent="0.25">
      <c r="B114" s="196" t="s">
        <v>128</v>
      </c>
      <c r="C114" s="197">
        <v>1300</v>
      </c>
      <c r="D114" s="197">
        <v>3663</v>
      </c>
      <c r="E114" s="197">
        <v>6290</v>
      </c>
      <c r="F114" s="197">
        <v>6514</v>
      </c>
      <c r="G114" s="197">
        <v>6482</v>
      </c>
      <c r="H114" s="197">
        <v>6405</v>
      </c>
      <c r="I114" s="198">
        <f t="shared" si="33"/>
        <v>-1.1879049676025932E-2</v>
      </c>
      <c r="J114" s="197">
        <f t="shared" si="32"/>
        <v>-77</v>
      </c>
      <c r="K114" s="198">
        <f t="shared" si="34"/>
        <v>1.1749559918903271E-3</v>
      </c>
    </row>
    <row r="115" spans="2:14" x14ac:dyDescent="0.25">
      <c r="B115" s="196" t="s">
        <v>124</v>
      </c>
      <c r="C115" s="197">
        <v>2838</v>
      </c>
      <c r="D115" s="197">
        <v>4368</v>
      </c>
      <c r="E115" s="197">
        <v>4750</v>
      </c>
      <c r="F115" s="197">
        <v>5340</v>
      </c>
      <c r="G115" s="197">
        <v>5146</v>
      </c>
      <c r="H115" s="197">
        <v>4828</v>
      </c>
      <c r="I115" s="198">
        <f t="shared" si="33"/>
        <v>-6.1795569374271331E-2</v>
      </c>
      <c r="J115" s="197">
        <f t="shared" si="32"/>
        <v>-318</v>
      </c>
      <c r="K115" s="198">
        <f t="shared" si="34"/>
        <v>8.8566550021022632E-4</v>
      </c>
    </row>
    <row r="116" spans="2:14" x14ac:dyDescent="0.25">
      <c r="B116" s="196" t="s">
        <v>133</v>
      </c>
      <c r="C116" s="197">
        <v>406</v>
      </c>
      <c r="D116" s="197">
        <v>369</v>
      </c>
      <c r="E116" s="197">
        <v>1261</v>
      </c>
      <c r="F116" s="197">
        <v>1457</v>
      </c>
      <c r="G116" s="197">
        <v>1177</v>
      </c>
      <c r="H116" s="197">
        <v>1362</v>
      </c>
      <c r="I116" s="198">
        <f t="shared" si="33"/>
        <v>0.15717926932880211</v>
      </c>
      <c r="J116" s="197">
        <f t="shared" si="32"/>
        <v>185</v>
      </c>
      <c r="K116" s="198">
        <f t="shared" si="34"/>
        <v>2.4985012661274403E-4</v>
      </c>
    </row>
    <row r="117" spans="2:14" x14ac:dyDescent="0.25">
      <c r="B117" s="196" t="s">
        <v>136</v>
      </c>
      <c r="C117" s="197">
        <v>932</v>
      </c>
      <c r="D117" s="197">
        <v>521</v>
      </c>
      <c r="E117" s="197">
        <v>980</v>
      </c>
      <c r="F117" s="197">
        <v>944</v>
      </c>
      <c r="G117" s="197">
        <v>1508</v>
      </c>
      <c r="H117" s="197">
        <v>1010</v>
      </c>
      <c r="I117" s="198">
        <f t="shared" si="33"/>
        <v>-0.33023872679045096</v>
      </c>
      <c r="J117" s="197">
        <f t="shared" si="32"/>
        <v>-498</v>
      </c>
      <c r="K117" s="198">
        <f t="shared" si="34"/>
        <v>1.8527799403735058E-4</v>
      </c>
    </row>
    <row r="118" spans="2:14" x14ac:dyDescent="0.25">
      <c r="B118" s="201" t="s">
        <v>149</v>
      </c>
      <c r="C118" s="202">
        <f t="shared" ref="C118:H118" si="35">C110-SUM(C111:C117)</f>
        <v>9330</v>
      </c>
      <c r="D118" s="202">
        <f t="shared" si="35"/>
        <v>13385</v>
      </c>
      <c r="E118" s="202">
        <f t="shared" si="35"/>
        <v>29384</v>
      </c>
      <c r="F118" s="202">
        <f t="shared" si="35"/>
        <v>32247</v>
      </c>
      <c r="G118" s="202">
        <f t="shared" si="35"/>
        <v>35531</v>
      </c>
      <c r="H118" s="202">
        <f t="shared" si="35"/>
        <v>41064</v>
      </c>
      <c r="I118" s="203">
        <f t="shared" si="33"/>
        <v>0.15572317131518965</v>
      </c>
      <c r="J118" s="202">
        <f>H118-G118</f>
        <v>5533</v>
      </c>
      <c r="K118" s="203">
        <f t="shared" si="34"/>
        <v>7.5329262843066968E-3</v>
      </c>
    </row>
    <row r="119" spans="2:14" x14ac:dyDescent="0.25">
      <c r="B119" s="188" t="s">
        <v>53</v>
      </c>
      <c r="C119" s="186"/>
      <c r="D119" s="186"/>
      <c r="E119" s="186"/>
      <c r="F119" s="186"/>
      <c r="G119" s="186"/>
      <c r="H119" s="187"/>
      <c r="I119" s="187"/>
      <c r="J119" s="187"/>
      <c r="K119" s="186"/>
      <c r="L119" s="204"/>
      <c r="M119" s="204"/>
      <c r="N119" s="204"/>
    </row>
    <row r="120" spans="2:14" x14ac:dyDescent="0.25">
      <c r="B120" s="189" t="s">
        <v>73</v>
      </c>
      <c r="C120" s="190">
        <v>103516</v>
      </c>
      <c r="D120" s="190">
        <v>164258</v>
      </c>
      <c r="E120" s="190">
        <v>229131</v>
      </c>
      <c r="F120" s="190">
        <v>240044</v>
      </c>
      <c r="G120" s="190">
        <v>250407</v>
      </c>
      <c r="H120" s="190">
        <v>282601</v>
      </c>
      <c r="I120" s="191">
        <f>IFERROR(H120/G120-1,"-")</f>
        <v>0.12856669342310711</v>
      </c>
      <c r="J120" s="190">
        <f>H120-G120</f>
        <v>32194</v>
      </c>
      <c r="K120" s="191">
        <f>H120/H$8</f>
        <v>5.184133306232605E-2</v>
      </c>
      <c r="L120" s="131"/>
      <c r="M120" s="131"/>
      <c r="N120" s="131"/>
    </row>
    <row r="121" spans="2:14" x14ac:dyDescent="0.25">
      <c r="B121" s="192" t="s">
        <v>102</v>
      </c>
      <c r="C121" s="193">
        <v>61571</v>
      </c>
      <c r="D121" s="193">
        <v>104557</v>
      </c>
      <c r="E121" s="193">
        <v>134886</v>
      </c>
      <c r="F121" s="193">
        <v>147214</v>
      </c>
      <c r="G121" s="193">
        <v>155988</v>
      </c>
      <c r="H121" s="193">
        <v>178403</v>
      </c>
      <c r="I121" s="194">
        <f>IFERROR(H121/G121-1,"-")</f>
        <v>0.14369695104751656</v>
      </c>
      <c r="J121" s="193">
        <f t="shared" ref="J121:J131" si="36">H121-G121</f>
        <v>22415</v>
      </c>
      <c r="K121" s="194">
        <f>H121/H$8</f>
        <v>3.2726881158658863E-2</v>
      </c>
    </row>
    <row r="122" spans="2:14" x14ac:dyDescent="0.25">
      <c r="B122" s="196" t="s">
        <v>108</v>
      </c>
      <c r="C122" s="197">
        <v>27791</v>
      </c>
      <c r="D122" s="197">
        <v>53247</v>
      </c>
      <c r="E122" s="197">
        <v>69865</v>
      </c>
      <c r="F122" s="197">
        <v>67025</v>
      </c>
      <c r="G122" s="197">
        <v>75188</v>
      </c>
      <c r="H122" s="197">
        <v>93462</v>
      </c>
      <c r="I122" s="198">
        <f>IFERROR(H122/G122-1,"-")</f>
        <v>0.24304410278235888</v>
      </c>
      <c r="J122" s="197">
        <f t="shared" si="36"/>
        <v>18274</v>
      </c>
      <c r="K122" s="198">
        <f>H122/H$8</f>
        <v>1.7145001860117682E-2</v>
      </c>
    </row>
    <row r="123" spans="2:14" x14ac:dyDescent="0.25">
      <c r="B123" s="196" t="s">
        <v>105</v>
      </c>
      <c r="C123" s="197">
        <v>33780</v>
      </c>
      <c r="D123" s="197">
        <v>51310</v>
      </c>
      <c r="E123" s="197">
        <v>65021</v>
      </c>
      <c r="F123" s="197">
        <v>80189</v>
      </c>
      <c r="G123" s="197">
        <v>80800</v>
      </c>
      <c r="H123" s="197">
        <v>84941</v>
      </c>
      <c r="I123" s="198">
        <f>IFERROR(H123/G123-1,"-")</f>
        <v>5.1250000000000018E-2</v>
      </c>
      <c r="J123" s="197">
        <f t="shared" si="36"/>
        <v>4141</v>
      </c>
      <c r="K123" s="198">
        <f>H123/H$8</f>
        <v>1.5581879298541183E-2</v>
      </c>
    </row>
    <row r="124" spans="2:14" x14ac:dyDescent="0.25">
      <c r="B124" s="192" t="s">
        <v>112</v>
      </c>
      <c r="C124" s="193">
        <v>41945</v>
      </c>
      <c r="D124" s="193">
        <v>59701</v>
      </c>
      <c r="E124" s="193">
        <v>94245</v>
      </c>
      <c r="F124" s="193">
        <v>92830</v>
      </c>
      <c r="G124" s="193">
        <v>94419</v>
      </c>
      <c r="H124" s="193">
        <v>104198</v>
      </c>
      <c r="I124" s="194">
        <f>IFERROR(H124/G124-1,"-")</f>
        <v>0.10357025598661296</v>
      </c>
      <c r="J124" s="193">
        <f t="shared" si="36"/>
        <v>9779</v>
      </c>
      <c r="K124" s="194">
        <f>H124/H$8</f>
        <v>1.9114451903667184E-2</v>
      </c>
    </row>
    <row r="125" spans="2:14" x14ac:dyDescent="0.25">
      <c r="B125" s="196" t="s">
        <v>115</v>
      </c>
      <c r="C125" s="197">
        <v>3941</v>
      </c>
      <c r="D125" s="197">
        <v>3336</v>
      </c>
      <c r="E125" s="197">
        <v>9917</v>
      </c>
      <c r="F125" s="197">
        <v>11654</v>
      </c>
      <c r="G125" s="197">
        <v>10678</v>
      </c>
      <c r="H125" s="197">
        <v>10456</v>
      </c>
      <c r="I125" s="198">
        <f t="shared" ref="I125:I132" si="37">IFERROR(H125/G125-1,"-")</f>
        <v>-2.0790410189174047E-2</v>
      </c>
      <c r="J125" s="197">
        <f t="shared" si="36"/>
        <v>-222</v>
      </c>
      <c r="K125" s="198">
        <f t="shared" ref="K125:K132" si="38">H125/H$8</f>
        <v>1.9180858471827104E-3</v>
      </c>
    </row>
    <row r="126" spans="2:14" x14ac:dyDescent="0.25">
      <c r="B126" s="196" t="s">
        <v>118</v>
      </c>
      <c r="C126" s="197">
        <v>4053</v>
      </c>
      <c r="D126" s="197">
        <v>7314</v>
      </c>
      <c r="E126" s="197">
        <v>11261</v>
      </c>
      <c r="F126" s="197">
        <v>13315</v>
      </c>
      <c r="G126" s="197">
        <v>13141</v>
      </c>
      <c r="H126" s="197">
        <v>15417</v>
      </c>
      <c r="I126" s="198">
        <f t="shared" si="37"/>
        <v>0.17319838672855936</v>
      </c>
      <c r="J126" s="197">
        <f t="shared" si="36"/>
        <v>2276</v>
      </c>
      <c r="K126" s="198">
        <f t="shared" si="38"/>
        <v>2.8281493406671623E-3</v>
      </c>
    </row>
    <row r="127" spans="2:14" x14ac:dyDescent="0.25">
      <c r="B127" s="196" t="s">
        <v>121</v>
      </c>
      <c r="C127" s="197">
        <v>2906</v>
      </c>
      <c r="D127" s="197">
        <v>7134</v>
      </c>
      <c r="E127" s="197">
        <v>8524</v>
      </c>
      <c r="F127" s="197">
        <v>8780</v>
      </c>
      <c r="G127" s="197">
        <v>8587</v>
      </c>
      <c r="H127" s="197">
        <v>9534</v>
      </c>
      <c r="I127" s="198">
        <f t="shared" si="37"/>
        <v>0.11028298590893204</v>
      </c>
      <c r="J127" s="197">
        <f t="shared" si="36"/>
        <v>947</v>
      </c>
      <c r="K127" s="198">
        <f t="shared" si="38"/>
        <v>1.7489508862892082E-3</v>
      </c>
    </row>
    <row r="128" spans="2:14" x14ac:dyDescent="0.25">
      <c r="B128" s="196" t="s">
        <v>128</v>
      </c>
      <c r="C128" s="197">
        <v>784</v>
      </c>
      <c r="D128" s="197">
        <v>1333</v>
      </c>
      <c r="E128" s="197">
        <v>2573</v>
      </c>
      <c r="F128" s="197">
        <v>2637</v>
      </c>
      <c r="G128" s="197">
        <v>2356</v>
      </c>
      <c r="H128" s="197">
        <v>2766</v>
      </c>
      <c r="I128" s="198">
        <f t="shared" si="37"/>
        <v>0.17402376910016981</v>
      </c>
      <c r="J128" s="197">
        <f t="shared" si="36"/>
        <v>410</v>
      </c>
      <c r="K128" s="198">
        <f t="shared" si="38"/>
        <v>5.0740488268050663E-4</v>
      </c>
    </row>
    <row r="129" spans="2:14" x14ac:dyDescent="0.25">
      <c r="B129" s="196" t="s">
        <v>124</v>
      </c>
      <c r="C129" s="197">
        <v>812</v>
      </c>
      <c r="D129" s="197">
        <v>1357</v>
      </c>
      <c r="E129" s="197">
        <v>1836</v>
      </c>
      <c r="F129" s="197">
        <v>1935</v>
      </c>
      <c r="G129" s="197">
        <v>2097</v>
      </c>
      <c r="H129" s="197">
        <v>2540</v>
      </c>
      <c r="I129" s="198">
        <f t="shared" si="37"/>
        <v>0.21125417262756319</v>
      </c>
      <c r="J129" s="197">
        <f t="shared" si="36"/>
        <v>443</v>
      </c>
      <c r="K129" s="198">
        <f t="shared" si="38"/>
        <v>4.6594663847016878E-4</v>
      </c>
    </row>
    <row r="130" spans="2:14" x14ac:dyDescent="0.25">
      <c r="B130" s="196" t="s">
        <v>133</v>
      </c>
      <c r="C130" s="197">
        <v>678</v>
      </c>
      <c r="D130" s="197">
        <v>555</v>
      </c>
      <c r="E130" s="197">
        <v>1075</v>
      </c>
      <c r="F130" s="197">
        <v>1342</v>
      </c>
      <c r="G130" s="197">
        <v>1334</v>
      </c>
      <c r="H130" s="197">
        <v>1128</v>
      </c>
      <c r="I130" s="198">
        <f t="shared" si="37"/>
        <v>-0.15442278860569714</v>
      </c>
      <c r="J130" s="197">
        <f t="shared" si="36"/>
        <v>-206</v>
      </c>
      <c r="K130" s="198">
        <f t="shared" si="38"/>
        <v>2.0692433393478362E-4</v>
      </c>
    </row>
    <row r="131" spans="2:14" x14ac:dyDescent="0.25">
      <c r="B131" s="196" t="s">
        <v>136</v>
      </c>
      <c r="C131" s="197">
        <v>1097</v>
      </c>
      <c r="D131" s="197">
        <v>919</v>
      </c>
      <c r="E131" s="197">
        <v>1885</v>
      </c>
      <c r="F131" s="197">
        <v>2455</v>
      </c>
      <c r="G131" s="197">
        <v>2502</v>
      </c>
      <c r="H131" s="197">
        <v>2367</v>
      </c>
      <c r="I131" s="198">
        <f t="shared" si="37"/>
        <v>-5.3956834532374098E-2</v>
      </c>
      <c r="J131" s="197">
        <f t="shared" si="36"/>
        <v>-135</v>
      </c>
      <c r="K131" s="198">
        <f t="shared" si="38"/>
        <v>4.3421090285783052E-4</v>
      </c>
    </row>
    <row r="132" spans="2:14" x14ac:dyDescent="0.25">
      <c r="B132" s="201" t="s">
        <v>149</v>
      </c>
      <c r="C132" s="202">
        <f t="shared" ref="C132:H132" si="39">C124-SUM(C125:C131)</f>
        <v>27674</v>
      </c>
      <c r="D132" s="202">
        <f t="shared" si="39"/>
        <v>37753</v>
      </c>
      <c r="E132" s="202">
        <f t="shared" si="39"/>
        <v>57174</v>
      </c>
      <c r="F132" s="202">
        <f t="shared" si="39"/>
        <v>50712</v>
      </c>
      <c r="G132" s="202">
        <f t="shared" si="39"/>
        <v>53724</v>
      </c>
      <c r="H132" s="202">
        <f t="shared" si="39"/>
        <v>59990</v>
      </c>
      <c r="I132" s="203">
        <f t="shared" si="37"/>
        <v>0.11663316208770746</v>
      </c>
      <c r="J132" s="202">
        <f>H132-G132</f>
        <v>6266</v>
      </c>
      <c r="K132" s="203">
        <f t="shared" si="38"/>
        <v>1.1004779071584814E-2</v>
      </c>
    </row>
    <row r="133" spans="2:14" x14ac:dyDescent="0.25">
      <c r="B133" s="188" t="s">
        <v>54</v>
      </c>
      <c r="C133" s="186"/>
      <c r="D133" s="186"/>
      <c r="E133" s="186"/>
      <c r="F133" s="186"/>
      <c r="G133" s="186"/>
      <c r="H133" s="187"/>
      <c r="I133" s="187"/>
      <c r="J133" s="187"/>
      <c r="K133" s="186"/>
      <c r="L133" s="204"/>
      <c r="M133" s="204"/>
      <c r="N133" s="204"/>
    </row>
    <row r="134" spans="2:14" x14ac:dyDescent="0.25">
      <c r="B134" s="189" t="s">
        <v>73</v>
      </c>
      <c r="C134" s="190">
        <v>96681</v>
      </c>
      <c r="D134" s="190">
        <v>140346</v>
      </c>
      <c r="E134" s="190">
        <v>257142</v>
      </c>
      <c r="F134" s="190">
        <v>280769</v>
      </c>
      <c r="G134" s="190">
        <v>288350</v>
      </c>
      <c r="H134" s="190">
        <v>287664</v>
      </c>
      <c r="I134" s="191">
        <f>IFERROR(H134/G134-1,"-")</f>
        <v>-2.3790532339170722E-3</v>
      </c>
      <c r="J134" s="190">
        <f>H134-G134</f>
        <v>-686</v>
      </c>
      <c r="K134" s="191">
        <f>H134/H$8</f>
        <v>5.277010779877269E-2</v>
      </c>
      <c r="L134" s="131"/>
      <c r="M134" s="131"/>
      <c r="N134" s="131"/>
    </row>
    <row r="135" spans="2:14" x14ac:dyDescent="0.25">
      <c r="B135" s="192" t="s">
        <v>102</v>
      </c>
      <c r="C135" s="193">
        <v>26839</v>
      </c>
      <c r="D135" s="193">
        <v>45216</v>
      </c>
      <c r="E135" s="193">
        <v>29086</v>
      </c>
      <c r="F135" s="193">
        <v>33671</v>
      </c>
      <c r="G135" s="193">
        <v>29209</v>
      </c>
      <c r="H135" s="193">
        <v>32990</v>
      </c>
      <c r="I135" s="194">
        <f>IFERROR(H135/G135-1,"-")</f>
        <v>0.12944640350576875</v>
      </c>
      <c r="J135" s="193">
        <f t="shared" ref="J135:J145" si="40">H135-G135</f>
        <v>3781</v>
      </c>
      <c r="K135" s="194">
        <f>H135/H$8</f>
        <v>6.0518029933586091E-3</v>
      </c>
    </row>
    <row r="136" spans="2:14" x14ac:dyDescent="0.25">
      <c r="B136" s="196" t="s">
        <v>108</v>
      </c>
      <c r="C136" s="197">
        <v>20058</v>
      </c>
      <c r="D136" s="197">
        <v>34195</v>
      </c>
      <c r="E136" s="197">
        <v>19968</v>
      </c>
      <c r="F136" s="197">
        <v>22352</v>
      </c>
      <c r="G136" s="197">
        <v>18376</v>
      </c>
      <c r="H136" s="197">
        <v>19606</v>
      </c>
      <c r="I136" s="198">
        <f>IFERROR(H136/G136-1,"-")</f>
        <v>6.693513278188945E-2</v>
      </c>
      <c r="J136" s="197">
        <f t="shared" si="40"/>
        <v>1230</v>
      </c>
      <c r="K136" s="198">
        <f>H136/H$8</f>
        <v>3.5965944070260351E-3</v>
      </c>
    </row>
    <row r="137" spans="2:14" x14ac:dyDescent="0.25">
      <c r="B137" s="196" t="s">
        <v>105</v>
      </c>
      <c r="C137" s="197">
        <v>6781</v>
      </c>
      <c r="D137" s="197">
        <v>11021</v>
      </c>
      <c r="E137" s="197">
        <v>9118</v>
      </c>
      <c r="F137" s="197">
        <v>11319</v>
      </c>
      <c r="G137" s="197">
        <v>10833</v>
      </c>
      <c r="H137" s="197">
        <v>13384</v>
      </c>
      <c r="I137" s="198">
        <f>IFERROR(H137/G137-1,"-")</f>
        <v>0.23548416874365374</v>
      </c>
      <c r="J137" s="197">
        <f t="shared" si="40"/>
        <v>2551</v>
      </c>
      <c r="K137" s="198">
        <f>H137/H$8</f>
        <v>2.4552085863325745E-3</v>
      </c>
    </row>
    <row r="138" spans="2:14" x14ac:dyDescent="0.25">
      <c r="B138" s="192" t="s">
        <v>112</v>
      </c>
      <c r="C138" s="193">
        <v>69842</v>
      </c>
      <c r="D138" s="193">
        <v>95130</v>
      </c>
      <c r="E138" s="193">
        <v>228056</v>
      </c>
      <c r="F138" s="193">
        <v>247098</v>
      </c>
      <c r="G138" s="193">
        <v>259141</v>
      </c>
      <c r="H138" s="193">
        <v>254674</v>
      </c>
      <c r="I138" s="194">
        <f>IFERROR(H138/G138-1,"-")</f>
        <v>-1.7237720005711221E-2</v>
      </c>
      <c r="J138" s="193">
        <f t="shared" si="40"/>
        <v>-4467</v>
      </c>
      <c r="K138" s="194">
        <f>H138/H$8</f>
        <v>4.6718304805414078E-2</v>
      </c>
    </row>
    <row r="139" spans="2:14" x14ac:dyDescent="0.25">
      <c r="B139" s="196" t="s">
        <v>115</v>
      </c>
      <c r="C139" s="197">
        <v>26093</v>
      </c>
      <c r="D139" s="197">
        <v>26467</v>
      </c>
      <c r="E139" s="197">
        <v>96562</v>
      </c>
      <c r="F139" s="197">
        <v>105994</v>
      </c>
      <c r="G139" s="197">
        <v>116401</v>
      </c>
      <c r="H139" s="197">
        <v>115809</v>
      </c>
      <c r="I139" s="198">
        <f t="shared" ref="I139:I146" si="41">IFERROR(H139/G139-1,"-")</f>
        <v>-5.0858669599058715E-3</v>
      </c>
      <c r="J139" s="197">
        <f t="shared" si="40"/>
        <v>-592</v>
      </c>
      <c r="K139" s="198">
        <f t="shared" ref="K139:K146" si="42">H139/H$8</f>
        <v>2.1244415060862904E-2</v>
      </c>
    </row>
    <row r="140" spans="2:14" x14ac:dyDescent="0.25">
      <c r="B140" s="196" t="s">
        <v>118</v>
      </c>
      <c r="C140" s="197">
        <v>6042</v>
      </c>
      <c r="D140" s="197">
        <v>9298</v>
      </c>
      <c r="E140" s="197">
        <v>16587</v>
      </c>
      <c r="F140" s="197">
        <v>20868</v>
      </c>
      <c r="G140" s="197">
        <v>21452</v>
      </c>
      <c r="H140" s="197">
        <v>21670</v>
      </c>
      <c r="I140" s="198">
        <f t="shared" si="41"/>
        <v>1.0162222636584062E-2</v>
      </c>
      <c r="J140" s="197">
        <f t="shared" si="40"/>
        <v>218</v>
      </c>
      <c r="K140" s="198">
        <f t="shared" si="42"/>
        <v>3.9752219116726602E-3</v>
      </c>
    </row>
    <row r="141" spans="2:14" x14ac:dyDescent="0.25">
      <c r="B141" s="196" t="s">
        <v>121</v>
      </c>
      <c r="C141" s="197">
        <v>6586</v>
      </c>
      <c r="D141" s="197">
        <v>15246</v>
      </c>
      <c r="E141" s="197">
        <v>26940</v>
      </c>
      <c r="F141" s="197">
        <v>25146</v>
      </c>
      <c r="G141" s="197">
        <v>24606</v>
      </c>
      <c r="H141" s="197">
        <v>23656</v>
      </c>
      <c r="I141" s="198">
        <f t="shared" si="41"/>
        <v>-3.8608469478988883E-2</v>
      </c>
      <c r="J141" s="197">
        <f t="shared" si="40"/>
        <v>-950</v>
      </c>
      <c r="K141" s="198">
        <f t="shared" si="42"/>
        <v>4.3395408187599654E-3</v>
      </c>
    </row>
    <row r="142" spans="2:14" x14ac:dyDescent="0.25">
      <c r="B142" s="196" t="s">
        <v>128</v>
      </c>
      <c r="C142" s="197">
        <v>1273</v>
      </c>
      <c r="D142" s="197">
        <v>4366</v>
      </c>
      <c r="E142" s="197">
        <v>9965</v>
      </c>
      <c r="F142" s="197">
        <v>8970</v>
      </c>
      <c r="G142" s="197">
        <v>6557</v>
      </c>
      <c r="H142" s="197">
        <v>5888</v>
      </c>
      <c r="I142" s="198">
        <f t="shared" si="41"/>
        <v>-0.10202836663108128</v>
      </c>
      <c r="J142" s="197">
        <f t="shared" si="40"/>
        <v>-669</v>
      </c>
      <c r="K142" s="198">
        <f t="shared" si="42"/>
        <v>1.0801156721702179E-3</v>
      </c>
    </row>
    <row r="143" spans="2:14" x14ac:dyDescent="0.25">
      <c r="B143" s="196" t="s">
        <v>124</v>
      </c>
      <c r="C143" s="197">
        <v>1935</v>
      </c>
      <c r="D143" s="197">
        <v>3344</v>
      </c>
      <c r="E143" s="197">
        <v>4569</v>
      </c>
      <c r="F143" s="197">
        <v>5508</v>
      </c>
      <c r="G143" s="197">
        <v>5591</v>
      </c>
      <c r="H143" s="197">
        <v>4631</v>
      </c>
      <c r="I143" s="198">
        <f t="shared" si="41"/>
        <v>-0.17170452512967271</v>
      </c>
      <c r="J143" s="197">
        <f t="shared" si="40"/>
        <v>-960</v>
      </c>
      <c r="K143" s="198">
        <f t="shared" si="42"/>
        <v>8.4952711919502027E-4</v>
      </c>
    </row>
    <row r="144" spans="2:14" x14ac:dyDescent="0.25">
      <c r="B144" s="196" t="s">
        <v>133</v>
      </c>
      <c r="C144" s="197">
        <v>1979</v>
      </c>
      <c r="D144" s="197">
        <v>1422</v>
      </c>
      <c r="E144" s="197">
        <v>3324</v>
      </c>
      <c r="F144" s="197">
        <v>3693</v>
      </c>
      <c r="G144" s="197">
        <v>3368</v>
      </c>
      <c r="H144" s="197">
        <v>3484</v>
      </c>
      <c r="I144" s="198">
        <f t="shared" si="41"/>
        <v>3.444180522565321E-2</v>
      </c>
      <c r="J144" s="197">
        <f t="shared" si="40"/>
        <v>116</v>
      </c>
      <c r="K144" s="198">
        <f t="shared" si="42"/>
        <v>6.3911735764963303E-4</v>
      </c>
    </row>
    <row r="145" spans="2:14" x14ac:dyDescent="0.25">
      <c r="B145" s="196" t="s">
        <v>136</v>
      </c>
      <c r="C145" s="197">
        <v>4050</v>
      </c>
      <c r="D145" s="197">
        <v>947</v>
      </c>
      <c r="E145" s="197">
        <v>2079</v>
      </c>
      <c r="F145" s="197">
        <v>2886</v>
      </c>
      <c r="G145" s="197">
        <v>2832</v>
      </c>
      <c r="H145" s="197">
        <v>2253</v>
      </c>
      <c r="I145" s="198">
        <f t="shared" si="41"/>
        <v>-0.20444915254237284</v>
      </c>
      <c r="J145" s="197">
        <f t="shared" si="40"/>
        <v>-579</v>
      </c>
      <c r="K145" s="198">
        <f t="shared" si="42"/>
        <v>4.1329833719420874E-4</v>
      </c>
    </row>
    <row r="146" spans="2:14" x14ac:dyDescent="0.25">
      <c r="B146" s="201" t="s">
        <v>149</v>
      </c>
      <c r="C146" s="202">
        <f t="shared" ref="C146:H146" si="43">C138-SUM(C139:C145)</f>
        <v>21884</v>
      </c>
      <c r="D146" s="202">
        <f t="shared" si="43"/>
        <v>34040</v>
      </c>
      <c r="E146" s="202">
        <f t="shared" si="43"/>
        <v>68030</v>
      </c>
      <c r="F146" s="202">
        <f t="shared" si="43"/>
        <v>74033</v>
      </c>
      <c r="G146" s="202">
        <f t="shared" si="43"/>
        <v>78334</v>
      </c>
      <c r="H146" s="202">
        <f t="shared" si="43"/>
        <v>77283</v>
      </c>
      <c r="I146" s="203">
        <f t="shared" si="41"/>
        <v>-1.3416907090152419E-2</v>
      </c>
      <c r="J146" s="202">
        <f>H146-G146</f>
        <v>-1051</v>
      </c>
      <c r="K146" s="203">
        <f t="shared" si="42"/>
        <v>1.4177068527909471E-2</v>
      </c>
    </row>
    <row r="147" spans="2:14" x14ac:dyDescent="0.25">
      <c r="B147" s="188" t="s">
        <v>55</v>
      </c>
      <c r="C147" s="186"/>
      <c r="D147" s="186"/>
      <c r="E147" s="186"/>
      <c r="F147" s="186"/>
      <c r="G147" s="186"/>
      <c r="H147" s="187"/>
      <c r="I147" s="187"/>
      <c r="J147" s="187"/>
      <c r="K147" s="186"/>
      <c r="L147" s="204"/>
      <c r="M147" s="204"/>
      <c r="N147" s="204"/>
    </row>
    <row r="148" spans="2:14" x14ac:dyDescent="0.25">
      <c r="B148" s="189" t="s">
        <v>73</v>
      </c>
      <c r="C148" s="190">
        <v>3172943</v>
      </c>
      <c r="D148" s="190">
        <v>4742835</v>
      </c>
      <c r="E148" s="190">
        <v>9631671</v>
      </c>
      <c r="F148" s="190">
        <v>10501532</v>
      </c>
      <c r="G148" s="190">
        <v>11094999</v>
      </c>
      <c r="H148" s="190">
        <v>11025993</v>
      </c>
      <c r="I148" s="191">
        <f>IFERROR(H148/G148-1,"-")</f>
        <v>-6.2195589201945456E-3</v>
      </c>
      <c r="J148" s="190">
        <f>H148-G148</f>
        <v>-69006</v>
      </c>
      <c r="K148" s="191">
        <f>H148/H$8</f>
        <v>2.02264739139591</v>
      </c>
      <c r="L148" s="131"/>
      <c r="M148" s="131"/>
      <c r="N148" s="131"/>
    </row>
    <row r="149" spans="2:14" x14ac:dyDescent="0.25">
      <c r="B149" s="192" t="s">
        <v>102</v>
      </c>
      <c r="C149" s="193">
        <v>935240</v>
      </c>
      <c r="D149" s="193">
        <v>1640994</v>
      </c>
      <c r="E149" s="193">
        <v>2092874</v>
      </c>
      <c r="F149" s="193">
        <v>2145246</v>
      </c>
      <c r="G149" s="193">
        <v>2174056</v>
      </c>
      <c r="H149" s="193">
        <v>2188497</v>
      </c>
      <c r="I149" s="194">
        <f>IFERROR(H149/G149-1,"-")</f>
        <v>6.6424231942507905E-3</v>
      </c>
      <c r="J149" s="193">
        <f t="shared" ref="J149:J159" si="44">H149-G149</f>
        <v>14441</v>
      </c>
      <c r="K149" s="194">
        <f>H149/H$8</f>
        <v>0.40146567734332633</v>
      </c>
    </row>
    <row r="150" spans="2:14" x14ac:dyDescent="0.25">
      <c r="B150" s="196" t="s">
        <v>108</v>
      </c>
      <c r="C150" s="197">
        <v>431085</v>
      </c>
      <c r="D150" s="197">
        <v>864462</v>
      </c>
      <c r="E150" s="197">
        <v>889575</v>
      </c>
      <c r="F150" s="197">
        <v>904945</v>
      </c>
      <c r="G150" s="197">
        <v>881902</v>
      </c>
      <c r="H150" s="197">
        <v>879955</v>
      </c>
      <c r="I150" s="198">
        <f>IFERROR(H150/G150-1,"-")</f>
        <v>-2.2077282963413047E-3</v>
      </c>
      <c r="J150" s="197">
        <f t="shared" si="44"/>
        <v>-1947</v>
      </c>
      <c r="K150" s="198">
        <f>H150/H$8</f>
        <v>0.1614220764783533</v>
      </c>
    </row>
    <row r="151" spans="2:14" x14ac:dyDescent="0.25">
      <c r="B151" s="196" t="s">
        <v>105</v>
      </c>
      <c r="C151" s="197">
        <v>504155</v>
      </c>
      <c r="D151" s="197">
        <v>776532</v>
      </c>
      <c r="E151" s="197">
        <v>1203299</v>
      </c>
      <c r="F151" s="197">
        <v>1240301</v>
      </c>
      <c r="G151" s="197">
        <v>1292154</v>
      </c>
      <c r="H151" s="197">
        <v>1308542</v>
      </c>
      <c r="I151" s="198">
        <f>IFERROR(H151/G151-1,"-")</f>
        <v>1.2682698811441906E-2</v>
      </c>
      <c r="J151" s="197">
        <f t="shared" si="44"/>
        <v>16388</v>
      </c>
      <c r="K151" s="198">
        <f>H151/H$8</f>
        <v>0.24004360086497306</v>
      </c>
    </row>
    <row r="152" spans="2:14" x14ac:dyDescent="0.25">
      <c r="B152" s="192" t="s">
        <v>112</v>
      </c>
      <c r="C152" s="193">
        <v>2237703</v>
      </c>
      <c r="D152" s="193">
        <v>3101841</v>
      </c>
      <c r="E152" s="193">
        <v>7538797</v>
      </c>
      <c r="F152" s="193">
        <v>8356286</v>
      </c>
      <c r="G152" s="193">
        <v>8920943</v>
      </c>
      <c r="H152" s="193">
        <v>8837496</v>
      </c>
      <c r="I152" s="194">
        <f>IFERROR(H152/G152-1,"-")</f>
        <v>-9.3540559557436787E-3</v>
      </c>
      <c r="J152" s="193">
        <f t="shared" si="44"/>
        <v>-83447</v>
      </c>
      <c r="K152" s="194">
        <f>H152/H$8</f>
        <v>1.6211817140525837</v>
      </c>
    </row>
    <row r="153" spans="2:14" x14ac:dyDescent="0.25">
      <c r="B153" s="196" t="s">
        <v>115</v>
      </c>
      <c r="C153" s="197">
        <v>878047</v>
      </c>
      <c r="D153" s="197">
        <v>897699</v>
      </c>
      <c r="E153" s="197">
        <v>3464144</v>
      </c>
      <c r="F153" s="197">
        <v>3898142</v>
      </c>
      <c r="G153" s="197">
        <v>4171633</v>
      </c>
      <c r="H153" s="197">
        <v>4133635</v>
      </c>
      <c r="I153" s="198">
        <f t="shared" ref="I153:I160" si="45">IFERROR(H153/G153-1,"-")</f>
        <v>-9.1086632021560865E-3</v>
      </c>
      <c r="J153" s="197">
        <f t="shared" si="44"/>
        <v>-37998</v>
      </c>
      <c r="K153" s="198">
        <f t="shared" ref="K153:K160" si="46">H153/H$8</f>
        <v>0.75828871374513229</v>
      </c>
    </row>
    <row r="154" spans="2:14" x14ac:dyDescent="0.25">
      <c r="B154" s="196" t="s">
        <v>118</v>
      </c>
      <c r="C154" s="197">
        <v>282889</v>
      </c>
      <c r="D154" s="197">
        <v>453625</v>
      </c>
      <c r="E154" s="197">
        <v>782803</v>
      </c>
      <c r="F154" s="197">
        <v>878213</v>
      </c>
      <c r="G154" s="197">
        <v>907871</v>
      </c>
      <c r="H154" s="197">
        <v>899028</v>
      </c>
      <c r="I154" s="198">
        <f t="shared" si="45"/>
        <v>-9.7403706033125648E-3</v>
      </c>
      <c r="J154" s="197">
        <f t="shared" si="44"/>
        <v>-8843</v>
      </c>
      <c r="K154" s="198">
        <f t="shared" si="46"/>
        <v>0.16492089546872396</v>
      </c>
    </row>
    <row r="155" spans="2:14" x14ac:dyDescent="0.25">
      <c r="B155" s="196" t="s">
        <v>121</v>
      </c>
      <c r="C155" s="197">
        <v>119817</v>
      </c>
      <c r="D155" s="197">
        <v>261410</v>
      </c>
      <c r="E155" s="197">
        <v>401139</v>
      </c>
      <c r="F155" s="197">
        <v>441288</v>
      </c>
      <c r="G155" s="197">
        <v>474285</v>
      </c>
      <c r="H155" s="197">
        <v>462868</v>
      </c>
      <c r="I155" s="198">
        <f t="shared" si="45"/>
        <v>-2.4072024204855769E-2</v>
      </c>
      <c r="J155" s="197">
        <f t="shared" si="44"/>
        <v>-11417</v>
      </c>
      <c r="K155" s="198">
        <f t="shared" si="46"/>
        <v>8.4910153013940975E-2</v>
      </c>
    </row>
    <row r="156" spans="2:14" x14ac:dyDescent="0.25">
      <c r="B156" s="196" t="s">
        <v>128</v>
      </c>
      <c r="C156" s="197">
        <v>79920</v>
      </c>
      <c r="D156" s="197">
        <v>187345</v>
      </c>
      <c r="E156" s="197">
        <v>340856</v>
      </c>
      <c r="F156" s="197">
        <v>332563</v>
      </c>
      <c r="G156" s="197">
        <v>352321</v>
      </c>
      <c r="H156" s="197">
        <v>325648</v>
      </c>
      <c r="I156" s="198">
        <f t="shared" si="45"/>
        <v>-7.5706528989188837E-2</v>
      </c>
      <c r="J156" s="197">
        <f t="shared" si="44"/>
        <v>-26673</v>
      </c>
      <c r="K156" s="198">
        <f t="shared" si="46"/>
        <v>5.9738027923044695E-2</v>
      </c>
    </row>
    <row r="157" spans="2:14" x14ac:dyDescent="0.25">
      <c r="B157" s="196" t="s">
        <v>124</v>
      </c>
      <c r="C157" s="197">
        <v>112585</v>
      </c>
      <c r="D157" s="197">
        <v>188423</v>
      </c>
      <c r="E157" s="197">
        <v>295225</v>
      </c>
      <c r="F157" s="197">
        <v>304946</v>
      </c>
      <c r="G157" s="197">
        <v>318457</v>
      </c>
      <c r="H157" s="197">
        <v>299001</v>
      </c>
      <c r="I157" s="198">
        <f t="shared" si="45"/>
        <v>-6.1094590478463329E-2</v>
      </c>
      <c r="J157" s="197">
        <f t="shared" si="44"/>
        <v>-19456</v>
      </c>
      <c r="K157" s="198">
        <f t="shared" si="46"/>
        <v>5.4849807420952336E-2</v>
      </c>
    </row>
    <row r="158" spans="2:14" x14ac:dyDescent="0.25">
      <c r="B158" s="196" t="s">
        <v>133</v>
      </c>
      <c r="C158" s="197">
        <v>57718</v>
      </c>
      <c r="D158" s="197">
        <v>51092</v>
      </c>
      <c r="E158" s="197">
        <v>125173</v>
      </c>
      <c r="F158" s="197">
        <v>136558</v>
      </c>
      <c r="G158" s="197">
        <v>127870</v>
      </c>
      <c r="H158" s="197">
        <v>125441</v>
      </c>
      <c r="I158" s="198">
        <f t="shared" si="45"/>
        <v>-1.8995855165402364E-2</v>
      </c>
      <c r="J158" s="197">
        <f t="shared" si="44"/>
        <v>-2429</v>
      </c>
      <c r="K158" s="198">
        <f t="shared" si="46"/>
        <v>2.301134341588049E-2</v>
      </c>
    </row>
    <row r="159" spans="2:14" x14ac:dyDescent="0.25">
      <c r="B159" s="196" t="s">
        <v>136</v>
      </c>
      <c r="C159" s="197">
        <v>85611</v>
      </c>
      <c r="D159" s="197">
        <v>44748</v>
      </c>
      <c r="E159" s="197">
        <v>114124</v>
      </c>
      <c r="F159" s="197">
        <v>142863</v>
      </c>
      <c r="G159" s="197">
        <v>138608</v>
      </c>
      <c r="H159" s="197">
        <v>117314</v>
      </c>
      <c r="I159" s="198">
        <f t="shared" si="45"/>
        <v>-0.15362749624841276</v>
      </c>
      <c r="J159" s="197">
        <f t="shared" si="44"/>
        <v>-21294</v>
      </c>
      <c r="K159" s="198">
        <f t="shared" si="46"/>
        <v>2.1520497616334403E-2</v>
      </c>
    </row>
    <row r="160" spans="2:14" x14ac:dyDescent="0.25">
      <c r="B160" s="201" t="s">
        <v>149</v>
      </c>
      <c r="C160" s="202">
        <f t="shared" ref="C160:H160" si="47">C152-SUM(C153:C159)</f>
        <v>621116</v>
      </c>
      <c r="D160" s="202">
        <f t="shared" si="47"/>
        <v>1017499</v>
      </c>
      <c r="E160" s="202">
        <f t="shared" si="47"/>
        <v>2015333</v>
      </c>
      <c r="F160" s="202">
        <f t="shared" si="47"/>
        <v>2221713</v>
      </c>
      <c r="G160" s="202">
        <f t="shared" si="47"/>
        <v>2429898</v>
      </c>
      <c r="H160" s="202">
        <f t="shared" si="47"/>
        <v>2474561</v>
      </c>
      <c r="I160" s="203">
        <f t="shared" si="45"/>
        <v>1.8380606922595133E-2</v>
      </c>
      <c r="J160" s="202">
        <f>H160-G160</f>
        <v>44663</v>
      </c>
      <c r="K160" s="203">
        <f t="shared" si="46"/>
        <v>0.45394227544857452</v>
      </c>
    </row>
    <row r="161" spans="2:1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</row>
    <row r="162" spans="2:11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7689-678D-4804-849D-324B827CFA91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74"/>
    </row>
    <row r="6" spans="1:20" ht="42" customHeight="1" thickBot="1" x14ac:dyDescent="0.3">
      <c r="B6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12"/>
      <c r="D6" s="12"/>
      <c r="E6" s="12"/>
      <c r="F6" s="12"/>
      <c r="G6" s="12"/>
      <c r="H6" s="12"/>
      <c r="I6" s="12"/>
      <c r="J6" s="12"/>
      <c r="M6" s="12" t="s">
        <v>263</v>
      </c>
      <c r="N6" s="12"/>
      <c r="O6" s="12"/>
      <c r="P6" s="12"/>
      <c r="Q6" s="12"/>
      <c r="R6" s="12"/>
      <c r="S6" s="12"/>
      <c r="T6" s="12"/>
    </row>
    <row r="7" spans="1:20" ht="6" customHeight="1" x14ac:dyDescent="0.25"/>
    <row r="8" spans="1:20" ht="15.75" x14ac:dyDescent="0.25">
      <c r="B8" s="176"/>
      <c r="C8" s="205" t="s">
        <v>45</v>
      </c>
      <c r="D8" s="206"/>
      <c r="E8" s="206"/>
      <c r="F8" s="206"/>
      <c r="G8" s="206"/>
      <c r="H8" s="206"/>
      <c r="I8" s="206"/>
      <c r="J8" s="206"/>
    </row>
    <row r="9" spans="1:20" s="179" customFormat="1" ht="72" customHeight="1" x14ac:dyDescent="0.25">
      <c r="A9"/>
      <c r="B9" s="180"/>
      <c r="C9" s="207" t="s">
        <v>262</v>
      </c>
      <c r="D9" s="207" t="s">
        <v>228</v>
      </c>
      <c r="E9" s="207" t="s">
        <v>229</v>
      </c>
      <c r="F9" s="207" t="s">
        <v>230</v>
      </c>
      <c r="G9" s="207" t="s">
        <v>231</v>
      </c>
      <c r="H9" s="207" t="s">
        <v>232</v>
      </c>
      <c r="I9" s="208" t="str">
        <f>CONCATENATE("var. ",RIGHT(H9,2),"/",RIGHT(G9,2))</f>
        <v>var. 26/25</v>
      </c>
      <c r="J9" s="208" t="str">
        <f>CONCATENATE("Cuota s/ total lugares de residencia ",RIGHT(H9,4))</f>
        <v>Cuota s/ total lugares de residencia 2026</v>
      </c>
      <c r="M9" s="180"/>
      <c r="N9" s="207" t="s">
        <v>262</v>
      </c>
      <c r="O9" s="207" t="s">
        <v>228</v>
      </c>
      <c r="P9" s="207" t="s">
        <v>229</v>
      </c>
      <c r="Q9" s="207" t="s">
        <v>230</v>
      </c>
      <c r="R9" s="207" t="s">
        <v>231</v>
      </c>
      <c r="S9" s="207" t="s">
        <v>232</v>
      </c>
      <c r="T9" s="208" t="str">
        <f>CONCATENATE("Cuota s/ total lugares de residencia ",RIGHT(R9,4))</f>
        <v>Cuota s/ total lugares de residencia 2025</v>
      </c>
    </row>
    <row r="10" spans="1:20" x14ac:dyDescent="0.25">
      <c r="B10" s="185" t="s">
        <v>45</v>
      </c>
      <c r="C10" s="186"/>
      <c r="D10" s="186"/>
      <c r="E10" s="186"/>
      <c r="F10" s="186"/>
      <c r="G10" s="186"/>
      <c r="H10" s="186"/>
      <c r="I10" s="187"/>
      <c r="J10" s="187"/>
      <c r="M10" s="188" t="s">
        <v>49</v>
      </c>
      <c r="N10" s="209"/>
      <c r="O10" s="209"/>
      <c r="P10" s="209"/>
      <c r="Q10" s="209"/>
      <c r="R10" s="209"/>
      <c r="S10" s="210"/>
      <c r="T10" s="210"/>
    </row>
    <row r="11" spans="1:20" x14ac:dyDescent="0.25">
      <c r="B11" s="189" t="s">
        <v>73</v>
      </c>
      <c r="C11" s="211">
        <v>286184</v>
      </c>
      <c r="D11" s="211">
        <v>442299</v>
      </c>
      <c r="E11" s="211">
        <v>447853</v>
      </c>
      <c r="F11" s="211">
        <v>494247</v>
      </c>
      <c r="G11" s="211">
        <v>484410</v>
      </c>
      <c r="H11" s="211">
        <v>500621</v>
      </c>
      <c r="I11" s="212">
        <f t="shared" ref="I11:I23" si="0">IFERROR(H11/G11-1,"-")</f>
        <v>3.3465452818893127E-2</v>
      </c>
      <c r="J11" s="212">
        <f>H11/H11</f>
        <v>1</v>
      </c>
      <c r="K11" s="103"/>
      <c r="L11" s="103"/>
      <c r="M11" s="189" t="s">
        <v>73</v>
      </c>
      <c r="N11" s="211">
        <v>6446</v>
      </c>
      <c r="O11" s="211">
        <v>14928</v>
      </c>
      <c r="P11" s="211">
        <v>11309</v>
      </c>
      <c r="Q11" s="211">
        <v>25050</v>
      </c>
      <c r="R11" s="211">
        <v>16404</v>
      </c>
      <c r="S11" s="212">
        <f t="shared" ref="S11:S23" si="1">IFERROR(R11/Q11-1,"-")</f>
        <v>-0.34514970059880234</v>
      </c>
      <c r="T11" s="212">
        <f>R11/R11</f>
        <v>1</v>
      </c>
    </row>
    <row r="12" spans="1:20" x14ac:dyDescent="0.25">
      <c r="B12" s="192" t="s">
        <v>102</v>
      </c>
      <c r="C12" s="193">
        <v>124590</v>
      </c>
      <c r="D12" s="193">
        <v>123326</v>
      </c>
      <c r="E12" s="193">
        <v>117887</v>
      </c>
      <c r="F12" s="193">
        <v>130767</v>
      </c>
      <c r="G12" s="193">
        <v>133170</v>
      </c>
      <c r="H12" s="193">
        <v>140116</v>
      </c>
      <c r="I12" s="194">
        <f t="shared" si="0"/>
        <v>5.2158894645941256E-2</v>
      </c>
      <c r="J12" s="194">
        <f>H12/H11</f>
        <v>0.27988438359557427</v>
      </c>
      <c r="K12" s="103"/>
      <c r="L12" s="103"/>
      <c r="M12" s="192" t="s">
        <v>102</v>
      </c>
      <c r="N12" s="193">
        <v>3882</v>
      </c>
      <c r="O12" s="193">
        <v>1035</v>
      </c>
      <c r="P12" s="193">
        <v>2774</v>
      </c>
      <c r="Q12" s="193">
        <v>8835</v>
      </c>
      <c r="R12" s="193">
        <v>4787</v>
      </c>
      <c r="S12" s="194">
        <f t="shared" si="1"/>
        <v>-0.45817770232031696</v>
      </c>
      <c r="T12" s="194">
        <f>R12/R11</f>
        <v>0.29181906851987321</v>
      </c>
    </row>
    <row r="13" spans="1:20" x14ac:dyDescent="0.25">
      <c r="B13" s="196" t="s">
        <v>108</v>
      </c>
      <c r="C13" s="197">
        <v>51781</v>
      </c>
      <c r="D13" s="197">
        <v>51222</v>
      </c>
      <c r="E13" s="197">
        <v>48123</v>
      </c>
      <c r="F13" s="197">
        <v>53810</v>
      </c>
      <c r="G13" s="197">
        <v>57219</v>
      </c>
      <c r="H13" s="197">
        <v>65568</v>
      </c>
      <c r="I13" s="198">
        <f t="shared" si="0"/>
        <v>0.14591307083311489</v>
      </c>
      <c r="J13" s="198">
        <f>H13/H11</f>
        <v>0.13097333112274556</v>
      </c>
      <c r="K13" s="103"/>
      <c r="L13" s="103"/>
      <c r="M13" s="196" t="s">
        <v>108</v>
      </c>
      <c r="N13" s="197">
        <v>3012</v>
      </c>
      <c r="O13" s="197">
        <v>506</v>
      </c>
      <c r="P13" s="197">
        <v>312</v>
      </c>
      <c r="Q13" s="197">
        <v>6019</v>
      </c>
      <c r="R13" s="197">
        <v>1156</v>
      </c>
      <c r="S13" s="198">
        <f t="shared" si="1"/>
        <v>-0.80794151852467189</v>
      </c>
      <c r="T13" s="198">
        <f>R13/R11</f>
        <v>7.0470616922701776E-2</v>
      </c>
    </row>
    <row r="14" spans="1:20" x14ac:dyDescent="0.25">
      <c r="B14" s="196" t="s">
        <v>105</v>
      </c>
      <c r="C14" s="197">
        <v>72809</v>
      </c>
      <c r="D14" s="197">
        <v>72104</v>
      </c>
      <c r="E14" s="197">
        <v>69764</v>
      </c>
      <c r="F14" s="197">
        <v>76957</v>
      </c>
      <c r="G14" s="197">
        <v>75951</v>
      </c>
      <c r="H14" s="197">
        <v>74548</v>
      </c>
      <c r="I14" s="198">
        <f t="shared" si="0"/>
        <v>-1.8472436175955509E-2</v>
      </c>
      <c r="J14" s="198">
        <f>H14/H11</f>
        <v>0.14891105247282874</v>
      </c>
      <c r="K14" s="103"/>
      <c r="L14" s="103"/>
      <c r="M14" s="196" t="s">
        <v>105</v>
      </c>
      <c r="N14" s="197">
        <v>870</v>
      </c>
      <c r="O14" s="197">
        <v>529</v>
      </c>
      <c r="P14" s="197">
        <v>2462</v>
      </c>
      <c r="Q14" s="197">
        <v>2816</v>
      </c>
      <c r="R14" s="197">
        <v>3631</v>
      </c>
      <c r="S14" s="198">
        <f t="shared" si="1"/>
        <v>0.28941761363636354</v>
      </c>
      <c r="T14" s="198">
        <f>R14/R11</f>
        <v>0.22134845159717143</v>
      </c>
    </row>
    <row r="15" spans="1:20" x14ac:dyDescent="0.25">
      <c r="B15" s="192" t="s">
        <v>112</v>
      </c>
      <c r="C15" s="193">
        <v>161594</v>
      </c>
      <c r="D15" s="193">
        <v>318973</v>
      </c>
      <c r="E15" s="193">
        <v>329966</v>
      </c>
      <c r="F15" s="193">
        <v>363480</v>
      </c>
      <c r="G15" s="193">
        <v>351240</v>
      </c>
      <c r="H15" s="193">
        <v>360505</v>
      </c>
      <c r="I15" s="194">
        <f t="shared" si="0"/>
        <v>2.6377975173670354E-2</v>
      </c>
      <c r="J15" s="194">
        <f>H15/H11</f>
        <v>0.72011561640442567</v>
      </c>
      <c r="K15" s="103"/>
      <c r="L15" s="103"/>
      <c r="M15" s="192" t="s">
        <v>112</v>
      </c>
      <c r="N15" s="193">
        <v>2564</v>
      </c>
      <c r="O15" s="193">
        <v>13893</v>
      </c>
      <c r="P15" s="193">
        <v>8535</v>
      </c>
      <c r="Q15" s="193">
        <v>16215</v>
      </c>
      <c r="R15" s="193">
        <v>11617</v>
      </c>
      <c r="S15" s="194">
        <f t="shared" si="1"/>
        <v>-0.28356460067838418</v>
      </c>
      <c r="T15" s="194">
        <f>R15/R11</f>
        <v>0.70818093148012684</v>
      </c>
    </row>
    <row r="16" spans="1:20" x14ac:dyDescent="0.25">
      <c r="B16" s="196" t="s">
        <v>115</v>
      </c>
      <c r="C16" s="197">
        <v>47855</v>
      </c>
      <c r="D16" s="197">
        <v>165250</v>
      </c>
      <c r="E16" s="197">
        <v>169634</v>
      </c>
      <c r="F16" s="197">
        <v>187228</v>
      </c>
      <c r="G16" s="197">
        <v>183246</v>
      </c>
      <c r="H16" s="197">
        <v>188603</v>
      </c>
      <c r="I16" s="198">
        <f t="shared" si="0"/>
        <v>2.9233925979284647E-2</v>
      </c>
      <c r="J16" s="198">
        <f>H16/H11</f>
        <v>0.37673809129061703</v>
      </c>
      <c r="K16" s="103"/>
      <c r="L16" s="103"/>
      <c r="M16" s="196" t="s">
        <v>115</v>
      </c>
      <c r="N16" s="197">
        <v>88</v>
      </c>
      <c r="O16" s="197">
        <v>9029</v>
      </c>
      <c r="P16" s="197">
        <v>4369</v>
      </c>
      <c r="Q16" s="197">
        <v>8442</v>
      </c>
      <c r="R16" s="197">
        <v>6910</v>
      </c>
      <c r="S16" s="198">
        <f t="shared" si="1"/>
        <v>-0.18147358445865913</v>
      </c>
      <c r="T16" s="198">
        <f>R16/R11</f>
        <v>0.42123872226286274</v>
      </c>
    </row>
    <row r="17" spans="1:20" x14ac:dyDescent="0.25">
      <c r="B17" s="196" t="s">
        <v>118</v>
      </c>
      <c r="C17" s="197">
        <v>19715</v>
      </c>
      <c r="D17" s="197">
        <v>27366</v>
      </c>
      <c r="E17" s="197">
        <v>28752</v>
      </c>
      <c r="F17" s="197">
        <v>29044</v>
      </c>
      <c r="G17" s="197">
        <v>29409</v>
      </c>
      <c r="H17" s="197">
        <v>25507</v>
      </c>
      <c r="I17" s="198">
        <f t="shared" si="0"/>
        <v>-0.13268047196436461</v>
      </c>
      <c r="J17" s="198">
        <f>H17/H11</f>
        <v>5.0950719206745224E-2</v>
      </c>
      <c r="K17" s="103"/>
      <c r="L17" s="103"/>
      <c r="M17" s="196" t="s">
        <v>118</v>
      </c>
      <c r="N17" s="197">
        <v>73</v>
      </c>
      <c r="O17" s="197">
        <v>147</v>
      </c>
      <c r="P17" s="197">
        <v>557</v>
      </c>
      <c r="Q17" s="197">
        <v>408</v>
      </c>
      <c r="R17" s="197">
        <v>549</v>
      </c>
      <c r="S17" s="198">
        <f t="shared" si="1"/>
        <v>0.34558823529411775</v>
      </c>
      <c r="T17" s="198">
        <f>R17/R11</f>
        <v>3.3467446964155087E-2</v>
      </c>
    </row>
    <row r="18" spans="1:20" x14ac:dyDescent="0.25">
      <c r="B18" s="196" t="s">
        <v>121</v>
      </c>
      <c r="C18" s="197">
        <v>15603</v>
      </c>
      <c r="D18" s="197">
        <v>18573</v>
      </c>
      <c r="E18" s="197">
        <v>19267</v>
      </c>
      <c r="F18" s="197">
        <v>23094</v>
      </c>
      <c r="G18" s="197">
        <v>22684</v>
      </c>
      <c r="H18" s="197">
        <v>26789</v>
      </c>
      <c r="I18" s="198">
        <f t="shared" si="0"/>
        <v>0.18096455651560572</v>
      </c>
      <c r="J18" s="198">
        <f>H18/H11</f>
        <v>5.3511538668973138E-2</v>
      </c>
      <c r="K18" s="103"/>
      <c r="L18" s="103"/>
      <c r="M18" s="196" t="s">
        <v>121</v>
      </c>
      <c r="N18" s="197">
        <v>957</v>
      </c>
      <c r="O18" s="197">
        <v>1529</v>
      </c>
      <c r="P18" s="197">
        <v>199</v>
      </c>
      <c r="Q18" s="197">
        <v>1893</v>
      </c>
      <c r="R18" s="197">
        <v>1168</v>
      </c>
      <c r="S18" s="198">
        <f t="shared" si="1"/>
        <v>-0.38298996302165877</v>
      </c>
      <c r="T18" s="198">
        <f>R18/R11</f>
        <v>7.1202145818093143E-2</v>
      </c>
    </row>
    <row r="19" spans="1:20" x14ac:dyDescent="0.25">
      <c r="B19" s="196" t="s">
        <v>128</v>
      </c>
      <c r="C19" s="197">
        <v>12517</v>
      </c>
      <c r="D19" s="197">
        <v>16648</v>
      </c>
      <c r="E19" s="197">
        <v>17740</v>
      </c>
      <c r="F19" s="197">
        <v>16204</v>
      </c>
      <c r="G19" s="197">
        <v>15372</v>
      </c>
      <c r="H19" s="197">
        <v>15032</v>
      </c>
      <c r="I19" s="198">
        <f t="shared" si="0"/>
        <v>-2.2118136872235183E-2</v>
      </c>
      <c r="J19" s="198">
        <f>H19/H11</f>
        <v>3.0026706830116996E-2</v>
      </c>
      <c r="K19" s="103"/>
      <c r="L19" s="103"/>
      <c r="M19" s="196" t="s">
        <v>128</v>
      </c>
      <c r="N19" s="197">
        <v>159</v>
      </c>
      <c r="O19" s="197">
        <v>274</v>
      </c>
      <c r="P19" s="197">
        <v>268</v>
      </c>
      <c r="Q19" s="197">
        <v>589</v>
      </c>
      <c r="R19" s="197">
        <v>370</v>
      </c>
      <c r="S19" s="198">
        <f t="shared" si="1"/>
        <v>-0.3718166383701188</v>
      </c>
      <c r="T19" s="198">
        <f>R19/R11</f>
        <v>2.255547427456718E-2</v>
      </c>
    </row>
    <row r="20" spans="1:20" x14ac:dyDescent="0.25">
      <c r="B20" s="196" t="s">
        <v>124</v>
      </c>
      <c r="C20" s="197">
        <v>11063</v>
      </c>
      <c r="D20" s="197">
        <v>10204</v>
      </c>
      <c r="E20" s="197">
        <v>11972</v>
      </c>
      <c r="F20" s="197">
        <v>12426</v>
      </c>
      <c r="G20" s="197">
        <v>11204</v>
      </c>
      <c r="H20" s="197">
        <v>10489</v>
      </c>
      <c r="I20" s="198">
        <f t="shared" si="0"/>
        <v>-6.3816494109246724E-2</v>
      </c>
      <c r="J20" s="198">
        <f>H20/H11</f>
        <v>2.0951977643766443E-2</v>
      </c>
      <c r="K20" s="103"/>
      <c r="L20" s="103"/>
      <c r="M20" s="196" t="s">
        <v>124</v>
      </c>
      <c r="N20" s="197">
        <v>230</v>
      </c>
      <c r="O20" s="197">
        <v>130</v>
      </c>
      <c r="P20" s="197">
        <v>80</v>
      </c>
      <c r="Q20" s="197">
        <v>413</v>
      </c>
      <c r="R20" s="197">
        <v>156</v>
      </c>
      <c r="S20" s="198">
        <f t="shared" si="1"/>
        <v>-0.62227602905569013</v>
      </c>
      <c r="T20" s="198">
        <f>R20/R11</f>
        <v>9.5098756400877841E-3</v>
      </c>
    </row>
    <row r="21" spans="1:20" x14ac:dyDescent="0.25">
      <c r="B21" s="196" t="s">
        <v>133</v>
      </c>
      <c r="C21" s="197">
        <v>887</v>
      </c>
      <c r="D21" s="197">
        <v>1573</v>
      </c>
      <c r="E21" s="197">
        <v>1274</v>
      </c>
      <c r="F21" s="197">
        <v>1136</v>
      </c>
      <c r="G21" s="197">
        <v>1069</v>
      </c>
      <c r="H21" s="197">
        <v>765</v>
      </c>
      <c r="I21" s="198">
        <f t="shared" si="0"/>
        <v>-0.28437792329279699</v>
      </c>
      <c r="J21" s="198">
        <f>H21/H11</f>
        <v>1.5281020971952834E-3</v>
      </c>
      <c r="K21" s="103"/>
      <c r="L21" s="103"/>
      <c r="M21" s="196" t="s">
        <v>133</v>
      </c>
      <c r="N21" s="197">
        <v>0</v>
      </c>
      <c r="O21" s="197">
        <v>6</v>
      </c>
      <c r="P21" s="197">
        <v>5</v>
      </c>
      <c r="Q21" s="197">
        <v>0</v>
      </c>
      <c r="R21" s="197">
        <v>6</v>
      </c>
      <c r="S21" s="198" t="str">
        <f t="shared" si="1"/>
        <v>-</v>
      </c>
      <c r="T21" s="198">
        <f>R21/R11</f>
        <v>3.65764447695684E-4</v>
      </c>
    </row>
    <row r="22" spans="1:20" x14ac:dyDescent="0.25">
      <c r="A22" s="200"/>
      <c r="B22" s="196" t="s">
        <v>136</v>
      </c>
      <c r="C22" s="197">
        <v>211</v>
      </c>
      <c r="D22" s="197">
        <v>649</v>
      </c>
      <c r="E22" s="197">
        <v>896</v>
      </c>
      <c r="F22" s="197">
        <v>384</v>
      </c>
      <c r="G22" s="197">
        <v>367</v>
      </c>
      <c r="H22" s="197">
        <v>447</v>
      </c>
      <c r="I22" s="198">
        <f t="shared" si="0"/>
        <v>0.21798365122615815</v>
      </c>
      <c r="J22" s="198">
        <f>H22/H11</f>
        <v>8.9289102934155776E-4</v>
      </c>
      <c r="K22" s="103"/>
      <c r="L22" s="103"/>
      <c r="M22" s="196" t="s">
        <v>136</v>
      </c>
      <c r="N22" s="197">
        <v>0</v>
      </c>
      <c r="O22" s="197">
        <v>7</v>
      </c>
      <c r="P22" s="197">
        <v>9</v>
      </c>
      <c r="Q22" s="197">
        <v>0</v>
      </c>
      <c r="R22" s="197">
        <v>38</v>
      </c>
      <c r="S22" s="198" t="str">
        <f t="shared" si="1"/>
        <v>-</v>
      </c>
      <c r="T22" s="198">
        <f>R22/R11</f>
        <v>2.3165081687393321E-3</v>
      </c>
    </row>
    <row r="23" spans="1:20" x14ac:dyDescent="0.25">
      <c r="B23" s="201" t="s">
        <v>149</v>
      </c>
      <c r="C23" s="202">
        <f t="shared" ref="C23:H23" si="2">C15-SUM(C16:C22)</f>
        <v>53743</v>
      </c>
      <c r="D23" s="202">
        <f t="shared" si="2"/>
        <v>78710</v>
      </c>
      <c r="E23" s="202">
        <f t="shared" si="2"/>
        <v>80431</v>
      </c>
      <c r="F23" s="202">
        <f t="shared" si="2"/>
        <v>93964</v>
      </c>
      <c r="G23" s="202">
        <f t="shared" si="2"/>
        <v>87889</v>
      </c>
      <c r="H23" s="202">
        <f t="shared" si="2"/>
        <v>92873</v>
      </c>
      <c r="I23" s="203">
        <f t="shared" si="0"/>
        <v>5.6707892910375479E-2</v>
      </c>
      <c r="J23" s="203">
        <f>H23/H11</f>
        <v>0.18551558963767001</v>
      </c>
      <c r="K23" s="204"/>
      <c r="L23" s="204"/>
      <c r="M23" s="201" t="s">
        <v>149</v>
      </c>
      <c r="N23" s="202">
        <f>N15-SUM(N16:N22)</f>
        <v>1057</v>
      </c>
      <c r="O23" s="202">
        <f>O15-SUM(O16:O22)</f>
        <v>2771</v>
      </c>
      <c r="P23" s="202">
        <f>P15-SUM(P16:P22)</f>
        <v>3048</v>
      </c>
      <c r="Q23" s="202">
        <f>Q15-SUM(Q16:Q22)</f>
        <v>4470</v>
      </c>
      <c r="R23" s="202">
        <f>R15-SUM(R16:R22)</f>
        <v>2420</v>
      </c>
      <c r="S23" s="203">
        <f t="shared" si="1"/>
        <v>-0.45861297539149892</v>
      </c>
      <c r="T23" s="203">
        <f>R23/R11</f>
        <v>0.14752499390392587</v>
      </c>
    </row>
    <row r="24" spans="1:20" x14ac:dyDescent="0.25">
      <c r="B24" s="188" t="s">
        <v>46</v>
      </c>
      <c r="C24" s="209"/>
      <c r="D24" s="209"/>
      <c r="E24" s="209"/>
      <c r="F24" s="209"/>
      <c r="G24" s="209"/>
      <c r="H24" s="209"/>
      <c r="I24" s="210"/>
      <c r="J24" s="210"/>
      <c r="K24" s="131"/>
      <c r="L24" s="131"/>
      <c r="M24" s="131"/>
      <c r="N24" s="131"/>
      <c r="O24" s="131"/>
      <c r="P24" s="131"/>
      <c r="Q24" s="131"/>
      <c r="R24" s="131"/>
      <c r="S24" s="131"/>
    </row>
    <row r="25" spans="1:20" x14ac:dyDescent="0.25">
      <c r="B25" s="189" t="s">
        <v>73</v>
      </c>
      <c r="C25" s="211">
        <v>118184</v>
      </c>
      <c r="D25" s="211">
        <v>164674</v>
      </c>
      <c r="E25" s="211">
        <v>166974</v>
      </c>
      <c r="F25" s="211">
        <v>175399</v>
      </c>
      <c r="G25" s="211">
        <v>164094</v>
      </c>
      <c r="H25" s="211">
        <v>170104</v>
      </c>
      <c r="I25" s="212">
        <f t="shared" ref="I25:I37" si="3">IFERROR(H25/G25-1,"-")</f>
        <v>3.6625348885394926E-2</v>
      </c>
      <c r="J25" s="212">
        <f>H25/H25</f>
        <v>1</v>
      </c>
    </row>
    <row r="26" spans="1:20" x14ac:dyDescent="0.25">
      <c r="B26" s="192" t="s">
        <v>102</v>
      </c>
      <c r="C26" s="193">
        <v>43961</v>
      </c>
      <c r="D26" s="193">
        <v>33443</v>
      </c>
      <c r="E26" s="193">
        <v>27029</v>
      </c>
      <c r="F26" s="193">
        <v>27274</v>
      </c>
      <c r="G26" s="193">
        <v>25566</v>
      </c>
      <c r="H26" s="193">
        <v>27580</v>
      </c>
      <c r="I26" s="194">
        <f t="shared" si="3"/>
        <v>7.8776500039114516E-2</v>
      </c>
      <c r="J26" s="194">
        <f>H26/H25</f>
        <v>0.16213610497107653</v>
      </c>
    </row>
    <row r="27" spans="1:20" x14ac:dyDescent="0.25">
      <c r="B27" s="196" t="s">
        <v>108</v>
      </c>
      <c r="C27" s="197">
        <v>18476</v>
      </c>
      <c r="D27" s="197">
        <v>13610</v>
      </c>
      <c r="E27" s="197">
        <v>11949</v>
      </c>
      <c r="F27" s="197">
        <v>10645</v>
      </c>
      <c r="G27" s="197">
        <v>13195</v>
      </c>
      <c r="H27" s="197">
        <v>13735</v>
      </c>
      <c r="I27" s="198">
        <f t="shared" si="3"/>
        <v>4.0924592648730496E-2</v>
      </c>
      <c r="J27" s="198">
        <f>H27/H25</f>
        <v>8.0744720876640169E-2</v>
      </c>
    </row>
    <row r="28" spans="1:20" x14ac:dyDescent="0.25">
      <c r="B28" s="196" t="s">
        <v>105</v>
      </c>
      <c r="C28" s="197">
        <v>25485</v>
      </c>
      <c r="D28" s="197">
        <v>19833</v>
      </c>
      <c r="E28" s="197">
        <v>15080</v>
      </c>
      <c r="F28" s="197">
        <v>16629</v>
      </c>
      <c r="G28" s="197">
        <v>12371</v>
      </c>
      <c r="H28" s="197">
        <v>13845</v>
      </c>
      <c r="I28" s="198">
        <f t="shared" si="3"/>
        <v>0.119149624120928</v>
      </c>
      <c r="J28" s="198">
        <f>H28/H25</f>
        <v>8.1391384094436345E-2</v>
      </c>
    </row>
    <row r="29" spans="1:20" x14ac:dyDescent="0.25">
      <c r="B29" s="192" t="s">
        <v>112</v>
      </c>
      <c r="C29" s="193">
        <v>74223</v>
      </c>
      <c r="D29" s="193">
        <v>131231</v>
      </c>
      <c r="E29" s="193">
        <v>139945</v>
      </c>
      <c r="F29" s="193">
        <v>148125</v>
      </c>
      <c r="G29" s="193">
        <v>138528</v>
      </c>
      <c r="H29" s="193">
        <v>142524</v>
      </c>
      <c r="I29" s="194">
        <f t="shared" si="3"/>
        <v>2.8846153846153744E-2</v>
      </c>
      <c r="J29" s="194">
        <f>H29/H25</f>
        <v>0.83786389502892344</v>
      </c>
    </row>
    <row r="30" spans="1:20" x14ac:dyDescent="0.25">
      <c r="B30" s="196" t="s">
        <v>115</v>
      </c>
      <c r="C30" s="197">
        <v>24946</v>
      </c>
      <c r="D30" s="197">
        <v>72102</v>
      </c>
      <c r="E30" s="197">
        <v>77706</v>
      </c>
      <c r="F30" s="197">
        <v>82885</v>
      </c>
      <c r="G30" s="197">
        <v>78156</v>
      </c>
      <c r="H30" s="197">
        <v>79879</v>
      </c>
      <c r="I30" s="198">
        <f t="shared" si="3"/>
        <v>2.2045652285173301E-2</v>
      </c>
      <c r="J30" s="198">
        <f>H30/H25</f>
        <v>0.46958919249400366</v>
      </c>
    </row>
    <row r="31" spans="1:20" x14ac:dyDescent="0.25">
      <c r="B31" s="196" t="s">
        <v>118</v>
      </c>
      <c r="C31" s="197">
        <v>11355</v>
      </c>
      <c r="D31" s="197">
        <v>14298</v>
      </c>
      <c r="E31" s="197">
        <v>14011</v>
      </c>
      <c r="F31" s="197">
        <v>14384</v>
      </c>
      <c r="G31" s="197">
        <v>13068</v>
      </c>
      <c r="H31" s="197">
        <v>12056</v>
      </c>
      <c r="I31" s="198">
        <f t="shared" si="3"/>
        <v>-7.7441077441077422E-2</v>
      </c>
      <c r="J31" s="198">
        <f>H31/H25</f>
        <v>7.0874288670460431E-2</v>
      </c>
    </row>
    <row r="32" spans="1:20" x14ac:dyDescent="0.25">
      <c r="B32" s="196" t="s">
        <v>121</v>
      </c>
      <c r="C32" s="197">
        <v>5301</v>
      </c>
      <c r="D32" s="197">
        <v>6066</v>
      </c>
      <c r="E32" s="197">
        <v>6412</v>
      </c>
      <c r="F32" s="197">
        <v>5757</v>
      </c>
      <c r="G32" s="197">
        <v>5485</v>
      </c>
      <c r="H32" s="197">
        <v>7560</v>
      </c>
      <c r="I32" s="198">
        <f t="shared" si="3"/>
        <v>0.37830446672743845</v>
      </c>
      <c r="J32" s="198">
        <f>H32/H25</f>
        <v>4.4443399332173256E-2</v>
      </c>
    </row>
    <row r="33" spans="2:10" x14ac:dyDescent="0.25">
      <c r="B33" s="196" t="s">
        <v>128</v>
      </c>
      <c r="C33" s="197">
        <v>6493</v>
      </c>
      <c r="D33" s="197">
        <v>7358</v>
      </c>
      <c r="E33" s="197">
        <v>7588</v>
      </c>
      <c r="F33" s="197">
        <v>6567</v>
      </c>
      <c r="G33" s="197">
        <v>6576</v>
      </c>
      <c r="H33" s="197">
        <v>6634</v>
      </c>
      <c r="I33" s="198">
        <f t="shared" si="3"/>
        <v>8.819951338199461E-3</v>
      </c>
      <c r="J33" s="198">
        <f>H33/H25</f>
        <v>3.8999670789634573E-2</v>
      </c>
    </row>
    <row r="34" spans="2:10" x14ac:dyDescent="0.25">
      <c r="B34" s="196" t="s">
        <v>124</v>
      </c>
      <c r="C34" s="197">
        <v>6106</v>
      </c>
      <c r="D34" s="197">
        <v>5565</v>
      </c>
      <c r="E34" s="197">
        <v>5971</v>
      </c>
      <c r="F34" s="197">
        <v>6230</v>
      </c>
      <c r="G34" s="197">
        <v>5164</v>
      </c>
      <c r="H34" s="197">
        <v>5463</v>
      </c>
      <c r="I34" s="198">
        <f t="shared" si="3"/>
        <v>5.7900852052672258E-2</v>
      </c>
      <c r="J34" s="198">
        <f>H34/H25</f>
        <v>3.2115646898368058E-2</v>
      </c>
    </row>
    <row r="35" spans="2:10" x14ac:dyDescent="0.25">
      <c r="B35" s="196" t="s">
        <v>133</v>
      </c>
      <c r="C35" s="197">
        <v>149</v>
      </c>
      <c r="D35" s="197">
        <v>460</v>
      </c>
      <c r="E35" s="197">
        <v>651</v>
      </c>
      <c r="F35" s="197">
        <v>545</v>
      </c>
      <c r="G35" s="197">
        <v>383</v>
      </c>
      <c r="H35" s="197">
        <v>328</v>
      </c>
      <c r="I35" s="198">
        <f t="shared" si="3"/>
        <v>-0.14360313315926898</v>
      </c>
      <c r="J35" s="198">
        <f>H35/H25</f>
        <v>1.9282321403376757E-3</v>
      </c>
    </row>
    <row r="36" spans="2:10" x14ac:dyDescent="0.25">
      <c r="B36" s="196" t="s">
        <v>136</v>
      </c>
      <c r="C36" s="197">
        <v>66</v>
      </c>
      <c r="D36" s="197">
        <v>287</v>
      </c>
      <c r="E36" s="197">
        <v>383</v>
      </c>
      <c r="F36" s="197">
        <v>201</v>
      </c>
      <c r="G36" s="197">
        <v>114</v>
      </c>
      <c r="H36" s="197">
        <v>186</v>
      </c>
      <c r="I36" s="198">
        <f t="shared" si="3"/>
        <v>0.63157894736842102</v>
      </c>
      <c r="J36" s="198">
        <f>H36/H25</f>
        <v>1.0934487137280722E-3</v>
      </c>
    </row>
    <row r="37" spans="2:10" x14ac:dyDescent="0.25">
      <c r="B37" s="201" t="s">
        <v>149</v>
      </c>
      <c r="C37" s="202">
        <f t="shared" ref="C37:H37" si="4">C29-SUM(C30:C36)</f>
        <v>19807</v>
      </c>
      <c r="D37" s="202">
        <f t="shared" si="4"/>
        <v>25095</v>
      </c>
      <c r="E37" s="202">
        <f t="shared" si="4"/>
        <v>27223</v>
      </c>
      <c r="F37" s="202">
        <f t="shared" si="4"/>
        <v>31556</v>
      </c>
      <c r="G37" s="202">
        <f t="shared" si="4"/>
        <v>29582</v>
      </c>
      <c r="H37" s="202">
        <f t="shared" si="4"/>
        <v>30418</v>
      </c>
      <c r="I37" s="203">
        <f t="shared" si="3"/>
        <v>2.8260428639037327E-2</v>
      </c>
      <c r="J37" s="203">
        <f>H37/H25</f>
        <v>0.17882001599021774</v>
      </c>
    </row>
    <row r="38" spans="2:10" x14ac:dyDescent="0.25">
      <c r="B38" s="188" t="s">
        <v>47</v>
      </c>
      <c r="C38" s="209"/>
      <c r="D38" s="209"/>
      <c r="E38" s="209"/>
      <c r="F38" s="209"/>
      <c r="G38" s="209"/>
      <c r="H38" s="209"/>
      <c r="I38" s="210"/>
      <c r="J38" s="210"/>
    </row>
    <row r="39" spans="2:10" x14ac:dyDescent="0.25">
      <c r="B39" s="189" t="s">
        <v>73</v>
      </c>
      <c r="C39" s="211">
        <v>53067</v>
      </c>
      <c r="D39" s="211">
        <v>117894</v>
      </c>
      <c r="E39" s="211">
        <v>116797</v>
      </c>
      <c r="F39" s="211">
        <v>126181</v>
      </c>
      <c r="G39" s="211">
        <v>123588</v>
      </c>
      <c r="H39" s="211">
        <v>134205</v>
      </c>
      <c r="I39" s="212">
        <f t="shared" ref="I39:I51" si="5">IFERROR(H39/G39-1,"-")</f>
        <v>8.5906398679483464E-2</v>
      </c>
      <c r="J39" s="212">
        <f>H39/H39</f>
        <v>1</v>
      </c>
    </row>
    <row r="40" spans="2:10" x14ac:dyDescent="0.25">
      <c r="B40" s="192" t="s">
        <v>102</v>
      </c>
      <c r="C40" s="193">
        <v>12562</v>
      </c>
      <c r="D40" s="193">
        <v>19560</v>
      </c>
      <c r="E40" s="193">
        <v>19950</v>
      </c>
      <c r="F40" s="193">
        <v>19201</v>
      </c>
      <c r="G40" s="193">
        <v>17657</v>
      </c>
      <c r="H40" s="193">
        <v>23286</v>
      </c>
      <c r="I40" s="194">
        <f t="shared" si="5"/>
        <v>0.3187970776462592</v>
      </c>
      <c r="J40" s="194">
        <f>H40/H39</f>
        <v>0.17351067396892814</v>
      </c>
    </row>
    <row r="41" spans="2:10" x14ac:dyDescent="0.25">
      <c r="B41" s="196" t="s">
        <v>108</v>
      </c>
      <c r="C41" s="197">
        <v>4262</v>
      </c>
      <c r="D41" s="197">
        <v>8353</v>
      </c>
      <c r="E41" s="197">
        <v>10458</v>
      </c>
      <c r="F41" s="197">
        <v>9751</v>
      </c>
      <c r="G41" s="197">
        <v>8770</v>
      </c>
      <c r="H41" s="197">
        <v>13138</v>
      </c>
      <c r="I41" s="198">
        <f t="shared" si="5"/>
        <v>0.49806157354618019</v>
      </c>
      <c r="J41" s="198">
        <f>H41/H39</f>
        <v>9.7895011363212991E-2</v>
      </c>
    </row>
    <row r="42" spans="2:10" x14ac:dyDescent="0.25">
      <c r="B42" s="196" t="s">
        <v>105</v>
      </c>
      <c r="C42" s="197">
        <v>8300</v>
      </c>
      <c r="D42" s="197">
        <v>11207</v>
      </c>
      <c r="E42" s="197">
        <v>9492</v>
      </c>
      <c r="F42" s="197">
        <v>9450</v>
      </c>
      <c r="G42" s="197">
        <v>8887</v>
      </c>
      <c r="H42" s="197">
        <v>10148</v>
      </c>
      <c r="I42" s="198">
        <f t="shared" si="5"/>
        <v>0.14189265218859015</v>
      </c>
      <c r="J42" s="198">
        <f>H42/H39</f>
        <v>7.5615662605715131E-2</v>
      </c>
    </row>
    <row r="43" spans="2:10" x14ac:dyDescent="0.25">
      <c r="B43" s="192" t="s">
        <v>112</v>
      </c>
      <c r="C43" s="193">
        <v>40505</v>
      </c>
      <c r="D43" s="193">
        <v>98334</v>
      </c>
      <c r="E43" s="193">
        <v>96847</v>
      </c>
      <c r="F43" s="193">
        <v>106980</v>
      </c>
      <c r="G43" s="193">
        <v>105931</v>
      </c>
      <c r="H43" s="193">
        <v>110919</v>
      </c>
      <c r="I43" s="194">
        <f t="shared" si="5"/>
        <v>4.7087254911215792E-2</v>
      </c>
      <c r="J43" s="194">
        <f>H43/H39</f>
        <v>0.82648932603107184</v>
      </c>
    </row>
    <row r="44" spans="2:10" x14ac:dyDescent="0.25">
      <c r="B44" s="196" t="s">
        <v>115</v>
      </c>
      <c r="C44" s="197">
        <v>14194</v>
      </c>
      <c r="D44" s="197">
        <v>54770</v>
      </c>
      <c r="E44" s="197">
        <v>55524</v>
      </c>
      <c r="F44" s="197">
        <v>62872</v>
      </c>
      <c r="G44" s="197">
        <v>61698</v>
      </c>
      <c r="H44" s="197">
        <v>64808</v>
      </c>
      <c r="I44" s="198">
        <f t="shared" si="5"/>
        <v>5.0406820318324774E-2</v>
      </c>
      <c r="J44" s="198">
        <f>H44/H39</f>
        <v>0.48290302149696362</v>
      </c>
    </row>
    <row r="45" spans="2:10" x14ac:dyDescent="0.25">
      <c r="B45" s="196" t="s">
        <v>118</v>
      </c>
      <c r="C45" s="197">
        <v>1244</v>
      </c>
      <c r="D45" s="197">
        <v>2558</v>
      </c>
      <c r="E45" s="197">
        <v>3156</v>
      </c>
      <c r="F45" s="197">
        <v>3085</v>
      </c>
      <c r="G45" s="197">
        <v>3470</v>
      </c>
      <c r="H45" s="197">
        <v>2887</v>
      </c>
      <c r="I45" s="198">
        <f t="shared" si="5"/>
        <v>-0.16801152737752156</v>
      </c>
      <c r="J45" s="198">
        <f>H45/H39</f>
        <v>2.1511866174881711E-2</v>
      </c>
    </row>
    <row r="46" spans="2:10" x14ac:dyDescent="0.25">
      <c r="B46" s="196" t="s">
        <v>121</v>
      </c>
      <c r="C46" s="197">
        <v>2395</v>
      </c>
      <c r="D46" s="197">
        <v>2886</v>
      </c>
      <c r="E46" s="197">
        <v>2930</v>
      </c>
      <c r="F46" s="197">
        <v>3259</v>
      </c>
      <c r="G46" s="197">
        <v>3686</v>
      </c>
      <c r="H46" s="197">
        <v>5162</v>
      </c>
      <c r="I46" s="198">
        <f t="shared" si="5"/>
        <v>0.40043407487791649</v>
      </c>
      <c r="J46" s="198">
        <f>H46/H39</f>
        <v>3.8463544577325731E-2</v>
      </c>
    </row>
    <row r="47" spans="2:10" x14ac:dyDescent="0.25">
      <c r="B47" s="196" t="s">
        <v>128</v>
      </c>
      <c r="C47" s="197">
        <v>4124</v>
      </c>
      <c r="D47" s="197">
        <v>5675</v>
      </c>
      <c r="E47" s="197">
        <v>6242</v>
      </c>
      <c r="F47" s="197">
        <v>5700</v>
      </c>
      <c r="G47" s="197">
        <v>5462</v>
      </c>
      <c r="H47" s="197">
        <v>5050</v>
      </c>
      <c r="I47" s="198">
        <f t="shared" si="5"/>
        <v>-7.543024533138043E-2</v>
      </c>
      <c r="J47" s="198">
        <f>H47/H39</f>
        <v>3.7629000409820798E-2</v>
      </c>
    </row>
    <row r="48" spans="2:10" x14ac:dyDescent="0.25">
      <c r="B48" s="196" t="s">
        <v>124</v>
      </c>
      <c r="C48" s="197">
        <v>2402</v>
      </c>
      <c r="D48" s="197">
        <v>2717</v>
      </c>
      <c r="E48" s="197">
        <v>3806</v>
      </c>
      <c r="F48" s="197">
        <v>3503</v>
      </c>
      <c r="G48" s="197">
        <v>3638</v>
      </c>
      <c r="H48" s="197">
        <v>3089</v>
      </c>
      <c r="I48" s="198">
        <f t="shared" si="5"/>
        <v>-0.15090709180868611</v>
      </c>
      <c r="J48" s="198">
        <f>H48/H39</f>
        <v>2.3017026191274544E-2</v>
      </c>
    </row>
    <row r="49" spans="2:10" x14ac:dyDescent="0.25">
      <c r="B49" s="196" t="s">
        <v>133</v>
      </c>
      <c r="C49" s="197">
        <v>572</v>
      </c>
      <c r="D49" s="197">
        <v>752</v>
      </c>
      <c r="E49" s="197">
        <v>378</v>
      </c>
      <c r="F49" s="197">
        <v>367</v>
      </c>
      <c r="G49" s="197">
        <v>387</v>
      </c>
      <c r="H49" s="197">
        <v>180</v>
      </c>
      <c r="I49" s="198">
        <f t="shared" si="5"/>
        <v>-0.53488372093023262</v>
      </c>
      <c r="J49" s="198">
        <f>H49/H39</f>
        <v>1.3412316977757907E-3</v>
      </c>
    </row>
    <row r="50" spans="2:10" x14ac:dyDescent="0.25">
      <c r="B50" s="196" t="s">
        <v>136</v>
      </c>
      <c r="C50" s="197">
        <v>72</v>
      </c>
      <c r="D50" s="197">
        <v>142</v>
      </c>
      <c r="E50" s="197">
        <v>305</v>
      </c>
      <c r="F50" s="197">
        <v>52</v>
      </c>
      <c r="G50" s="197">
        <v>88</v>
      </c>
      <c r="H50" s="197">
        <v>85</v>
      </c>
      <c r="I50" s="198">
        <f t="shared" si="5"/>
        <v>-3.4090909090909061E-2</v>
      </c>
      <c r="J50" s="198">
        <f>H50/H39</f>
        <v>6.3335941283856792E-4</v>
      </c>
    </row>
    <row r="51" spans="2:10" x14ac:dyDescent="0.25">
      <c r="B51" s="201" t="s">
        <v>149</v>
      </c>
      <c r="C51" s="202">
        <f t="shared" ref="C51:H51" si="6">C43-SUM(C44:C50)</f>
        <v>15502</v>
      </c>
      <c r="D51" s="202">
        <f t="shared" si="6"/>
        <v>28834</v>
      </c>
      <c r="E51" s="202">
        <f t="shared" si="6"/>
        <v>24506</v>
      </c>
      <c r="F51" s="202">
        <f t="shared" si="6"/>
        <v>28142</v>
      </c>
      <c r="G51" s="202">
        <f t="shared" si="6"/>
        <v>27502</v>
      </c>
      <c r="H51" s="202">
        <f t="shared" si="6"/>
        <v>29658</v>
      </c>
      <c r="I51" s="203">
        <f t="shared" si="5"/>
        <v>7.8394298596465628E-2</v>
      </c>
      <c r="J51" s="203">
        <f>H51/H39</f>
        <v>0.22099027607019112</v>
      </c>
    </row>
    <row r="52" spans="2:10" x14ac:dyDescent="0.25">
      <c r="B52" s="188" t="s">
        <v>48</v>
      </c>
      <c r="C52" s="209"/>
      <c r="D52" s="209"/>
      <c r="E52" s="209"/>
      <c r="F52" s="209"/>
      <c r="G52" s="209"/>
      <c r="H52" s="209"/>
      <c r="I52" s="210"/>
      <c r="J52" s="210"/>
    </row>
    <row r="53" spans="2:10" x14ac:dyDescent="0.25">
      <c r="B53" s="189" t="s">
        <v>73</v>
      </c>
      <c r="C53" s="211">
        <v>2316</v>
      </c>
      <c r="D53" s="211">
        <v>3343</v>
      </c>
      <c r="E53" s="211">
        <v>3080</v>
      </c>
      <c r="F53" s="211">
        <v>3161</v>
      </c>
      <c r="G53" s="211">
        <v>3513</v>
      </c>
      <c r="H53" s="211">
        <v>4183</v>
      </c>
      <c r="I53" s="212">
        <f t="shared" ref="I53:I65" si="7">IFERROR(H53/G53-1,"-")</f>
        <v>0.19072018218047249</v>
      </c>
      <c r="J53" s="212">
        <f>H53/H53</f>
        <v>1</v>
      </c>
    </row>
    <row r="54" spans="2:10" x14ac:dyDescent="0.25">
      <c r="B54" s="192" t="s">
        <v>102</v>
      </c>
      <c r="C54" s="193">
        <v>984</v>
      </c>
      <c r="D54" s="193">
        <v>1168</v>
      </c>
      <c r="E54" s="193">
        <v>1285</v>
      </c>
      <c r="F54" s="193">
        <v>654</v>
      </c>
      <c r="G54" s="193">
        <v>905</v>
      </c>
      <c r="H54" s="193">
        <v>1707</v>
      </c>
      <c r="I54" s="194">
        <f t="shared" si="7"/>
        <v>0.88618784530386741</v>
      </c>
      <c r="J54" s="194">
        <f>H54/H53</f>
        <v>0.40808032512550801</v>
      </c>
    </row>
    <row r="55" spans="2:10" x14ac:dyDescent="0.25">
      <c r="B55" s="196" t="s">
        <v>108</v>
      </c>
      <c r="C55" s="197">
        <v>510</v>
      </c>
      <c r="D55" s="197">
        <v>857</v>
      </c>
      <c r="E55" s="197">
        <v>888</v>
      </c>
      <c r="F55" s="197">
        <v>382</v>
      </c>
      <c r="G55" s="197">
        <v>428</v>
      </c>
      <c r="H55" s="197">
        <v>1159</v>
      </c>
      <c r="I55" s="198">
        <f t="shared" si="7"/>
        <v>1.707943925233645</v>
      </c>
      <c r="J55" s="198">
        <f>H55/H53</f>
        <v>0.27707387042792253</v>
      </c>
    </row>
    <row r="56" spans="2:10" x14ac:dyDescent="0.25">
      <c r="B56" s="196" t="s">
        <v>105</v>
      </c>
      <c r="C56" s="197">
        <v>474</v>
      </c>
      <c r="D56" s="197">
        <v>311</v>
      </c>
      <c r="E56" s="197">
        <v>397</v>
      </c>
      <c r="F56" s="197">
        <v>272</v>
      </c>
      <c r="G56" s="197">
        <v>477</v>
      </c>
      <c r="H56" s="197">
        <v>548</v>
      </c>
      <c r="I56" s="198">
        <f t="shared" si="7"/>
        <v>0.14884696016771493</v>
      </c>
      <c r="J56" s="198">
        <f>H56/H53</f>
        <v>0.13100645469758546</v>
      </c>
    </row>
    <row r="57" spans="2:10" x14ac:dyDescent="0.25">
      <c r="B57" s="192" t="s">
        <v>112</v>
      </c>
      <c r="C57" s="193">
        <v>1332</v>
      </c>
      <c r="D57" s="193">
        <v>2175</v>
      </c>
      <c r="E57" s="193">
        <v>1795</v>
      </c>
      <c r="F57" s="193">
        <v>2507</v>
      </c>
      <c r="G57" s="193">
        <v>2608</v>
      </c>
      <c r="H57" s="193">
        <v>2476</v>
      </c>
      <c r="I57" s="194">
        <f t="shared" si="7"/>
        <v>-5.0613496932515378E-2</v>
      </c>
      <c r="J57" s="194">
        <f>H57/H53</f>
        <v>0.59191967487449204</v>
      </c>
    </row>
    <row r="58" spans="2:10" x14ac:dyDescent="0.25">
      <c r="B58" s="196" t="s">
        <v>115</v>
      </c>
      <c r="C58" s="197">
        <v>271</v>
      </c>
      <c r="D58" s="197">
        <v>774</v>
      </c>
      <c r="E58" s="197">
        <v>605</v>
      </c>
      <c r="F58" s="197">
        <v>956</v>
      </c>
      <c r="G58" s="197">
        <v>1000</v>
      </c>
      <c r="H58" s="197">
        <v>605</v>
      </c>
      <c r="I58" s="198">
        <f t="shared" si="7"/>
        <v>-0.39500000000000002</v>
      </c>
      <c r="J58" s="198">
        <f>H58/H53</f>
        <v>0.14463303848912265</v>
      </c>
    </row>
    <row r="59" spans="2:10" x14ac:dyDescent="0.25">
      <c r="B59" s="196" t="s">
        <v>118</v>
      </c>
      <c r="C59" s="197">
        <v>330</v>
      </c>
      <c r="D59" s="197">
        <v>416</v>
      </c>
      <c r="E59" s="197">
        <v>274</v>
      </c>
      <c r="F59" s="197">
        <v>387</v>
      </c>
      <c r="G59" s="197">
        <v>398</v>
      </c>
      <c r="H59" s="197">
        <v>423</v>
      </c>
      <c r="I59" s="198">
        <f t="shared" si="7"/>
        <v>6.2814070351758788E-2</v>
      </c>
      <c r="J59" s="198">
        <f>H59/H53</f>
        <v>0.10112359550561797</v>
      </c>
    </row>
    <row r="60" spans="2:10" x14ac:dyDescent="0.25">
      <c r="B60" s="196" t="s">
        <v>121</v>
      </c>
      <c r="C60" s="197">
        <v>213</v>
      </c>
      <c r="D60" s="197">
        <v>236</v>
      </c>
      <c r="E60" s="197">
        <v>208</v>
      </c>
      <c r="F60" s="197">
        <v>228</v>
      </c>
      <c r="G60" s="197">
        <v>308</v>
      </c>
      <c r="H60" s="197">
        <v>416</v>
      </c>
      <c r="I60" s="198">
        <f t="shared" si="7"/>
        <v>0.35064935064935066</v>
      </c>
      <c r="J60" s="198">
        <f>H60/H53</f>
        <v>9.9450155390867795E-2</v>
      </c>
    </row>
    <row r="61" spans="2:10" x14ac:dyDescent="0.25">
      <c r="B61" s="196" t="s">
        <v>128</v>
      </c>
      <c r="C61" s="197">
        <v>39</v>
      </c>
      <c r="D61" s="197">
        <v>67</v>
      </c>
      <c r="E61" s="197">
        <v>25</v>
      </c>
      <c r="F61" s="197">
        <v>103</v>
      </c>
      <c r="G61" s="197">
        <v>89</v>
      </c>
      <c r="H61" s="197">
        <v>71</v>
      </c>
      <c r="I61" s="198">
        <f t="shared" si="7"/>
        <v>-0.202247191011236</v>
      </c>
      <c r="J61" s="198">
        <f>H61/H53</f>
        <v>1.6973464021037533E-2</v>
      </c>
    </row>
    <row r="62" spans="2:10" x14ac:dyDescent="0.25">
      <c r="B62" s="196" t="s">
        <v>124</v>
      </c>
      <c r="C62" s="197">
        <v>34</v>
      </c>
      <c r="D62" s="197">
        <v>48</v>
      </c>
      <c r="E62" s="197">
        <v>57</v>
      </c>
      <c r="F62" s="197">
        <v>40</v>
      </c>
      <c r="G62" s="197">
        <v>29</v>
      </c>
      <c r="H62" s="197">
        <v>76</v>
      </c>
      <c r="I62" s="198">
        <f t="shared" si="7"/>
        <v>1.6206896551724137</v>
      </c>
      <c r="J62" s="198">
        <f>H62/H53</f>
        <v>1.8168778388716233E-2</v>
      </c>
    </row>
    <row r="63" spans="2:10" x14ac:dyDescent="0.25">
      <c r="B63" s="196" t="s">
        <v>133</v>
      </c>
      <c r="C63" s="197">
        <v>3</v>
      </c>
      <c r="D63" s="197">
        <v>5</v>
      </c>
      <c r="E63" s="197">
        <v>5</v>
      </c>
      <c r="F63" s="197">
        <v>8</v>
      </c>
      <c r="G63" s="197">
        <v>2</v>
      </c>
      <c r="H63" s="197">
        <v>0</v>
      </c>
      <c r="I63" s="198">
        <f t="shared" si="7"/>
        <v>-1</v>
      </c>
      <c r="J63" s="198">
        <f>H63/H53</f>
        <v>0</v>
      </c>
    </row>
    <row r="64" spans="2:10" x14ac:dyDescent="0.25">
      <c r="B64" s="196" t="s">
        <v>136</v>
      </c>
      <c r="C64" s="197">
        <v>4</v>
      </c>
      <c r="D64" s="197">
        <v>2</v>
      </c>
      <c r="E64" s="197">
        <v>2</v>
      </c>
      <c r="F64" s="197">
        <v>6</v>
      </c>
      <c r="G64" s="197">
        <v>2</v>
      </c>
      <c r="H64" s="197">
        <v>2</v>
      </c>
      <c r="I64" s="198">
        <f t="shared" si="7"/>
        <v>0</v>
      </c>
      <c r="J64" s="198">
        <f>H64/H53</f>
        <v>4.781257470714798E-4</v>
      </c>
    </row>
    <row r="65" spans="2:10" x14ac:dyDescent="0.25">
      <c r="B65" s="201" t="s">
        <v>149</v>
      </c>
      <c r="C65" s="202">
        <f t="shared" ref="C65:H65" si="8">C57-SUM(C58:C64)</f>
        <v>438</v>
      </c>
      <c r="D65" s="202">
        <f t="shared" si="8"/>
        <v>627</v>
      </c>
      <c r="E65" s="202">
        <f t="shared" si="8"/>
        <v>619</v>
      </c>
      <c r="F65" s="202">
        <f t="shared" si="8"/>
        <v>779</v>
      </c>
      <c r="G65" s="202">
        <f t="shared" si="8"/>
        <v>780</v>
      </c>
      <c r="H65" s="202">
        <f t="shared" si="8"/>
        <v>883</v>
      </c>
      <c r="I65" s="203">
        <f t="shared" si="7"/>
        <v>0.13205128205128203</v>
      </c>
      <c r="J65" s="203">
        <f>H65/H53</f>
        <v>0.21109251733205833</v>
      </c>
    </row>
    <row r="66" spans="2:10" x14ac:dyDescent="0.25">
      <c r="B66" s="188" t="s">
        <v>49</v>
      </c>
      <c r="C66" s="209"/>
      <c r="D66" s="209"/>
      <c r="E66" s="209"/>
      <c r="F66" s="209"/>
      <c r="G66" s="209"/>
      <c r="H66" s="209"/>
      <c r="I66" s="210"/>
      <c r="J66" s="210"/>
    </row>
    <row r="67" spans="2:10" x14ac:dyDescent="0.25">
      <c r="B67" s="189" t="s">
        <v>73</v>
      </c>
      <c r="C67" s="211">
        <v>6446</v>
      </c>
      <c r="D67" s="211">
        <v>14928</v>
      </c>
      <c r="E67" s="211">
        <v>11309</v>
      </c>
      <c r="F67" s="211">
        <v>25050</v>
      </c>
      <c r="G67" s="211">
        <v>16404</v>
      </c>
      <c r="H67" s="211">
        <v>18786</v>
      </c>
      <c r="I67" s="212">
        <f t="shared" ref="I67:I79" si="9">IFERROR(H67/G67-1,"-")</f>
        <v>0.14520848573518652</v>
      </c>
      <c r="J67" s="212">
        <f>H67/H67</f>
        <v>1</v>
      </c>
    </row>
    <row r="68" spans="2:10" x14ac:dyDescent="0.25">
      <c r="B68" s="192" t="s">
        <v>102</v>
      </c>
      <c r="C68" s="193">
        <v>3882</v>
      </c>
      <c r="D68" s="193">
        <v>1035</v>
      </c>
      <c r="E68" s="193">
        <v>2774</v>
      </c>
      <c r="F68" s="193">
        <v>8835</v>
      </c>
      <c r="G68" s="193">
        <v>4787</v>
      </c>
      <c r="H68" s="193">
        <v>7382</v>
      </c>
      <c r="I68" s="194">
        <f t="shared" si="9"/>
        <v>0.54209316899937332</v>
      </c>
      <c r="J68" s="194">
        <f>H68/H67</f>
        <v>0.39295219844565099</v>
      </c>
    </row>
    <row r="69" spans="2:10" x14ac:dyDescent="0.25">
      <c r="B69" s="196" t="s">
        <v>108</v>
      </c>
      <c r="C69" s="197">
        <v>3012</v>
      </c>
      <c r="D69" s="197">
        <v>506</v>
      </c>
      <c r="E69" s="197">
        <v>312</v>
      </c>
      <c r="F69" s="197">
        <v>6019</v>
      </c>
      <c r="G69" s="197">
        <v>1156</v>
      </c>
      <c r="H69" s="197">
        <v>3336</v>
      </c>
      <c r="I69" s="198">
        <f t="shared" si="9"/>
        <v>1.8858131487889271</v>
      </c>
      <c r="J69" s="198">
        <f>H69/H67</f>
        <v>0.17757904822740339</v>
      </c>
    </row>
    <row r="70" spans="2:10" x14ac:dyDescent="0.25">
      <c r="B70" s="196" t="s">
        <v>105</v>
      </c>
      <c r="C70" s="197">
        <v>870</v>
      </c>
      <c r="D70" s="197">
        <v>529</v>
      </c>
      <c r="E70" s="197">
        <v>2462</v>
      </c>
      <c r="F70" s="197">
        <v>2816</v>
      </c>
      <c r="G70" s="197">
        <v>3631</v>
      </c>
      <c r="H70" s="197">
        <v>4046</v>
      </c>
      <c r="I70" s="198">
        <f t="shared" si="9"/>
        <v>0.1142935830349765</v>
      </c>
      <c r="J70" s="198">
        <f>H70/H67</f>
        <v>0.21537315021824763</v>
      </c>
    </row>
    <row r="71" spans="2:10" x14ac:dyDescent="0.25">
      <c r="B71" s="192" t="s">
        <v>112</v>
      </c>
      <c r="C71" s="193">
        <v>2564</v>
      </c>
      <c r="D71" s="193">
        <v>13893</v>
      </c>
      <c r="E71" s="193">
        <v>8535</v>
      </c>
      <c r="F71" s="193">
        <v>16215</v>
      </c>
      <c r="G71" s="193">
        <v>11617</v>
      </c>
      <c r="H71" s="193">
        <v>11404</v>
      </c>
      <c r="I71" s="194">
        <f t="shared" si="9"/>
        <v>-1.8335198416114307E-2</v>
      </c>
      <c r="J71" s="194">
        <f>H71/H67</f>
        <v>0.60704780155434901</v>
      </c>
    </row>
    <row r="72" spans="2:10" x14ac:dyDescent="0.25">
      <c r="B72" s="196" t="s">
        <v>115</v>
      </c>
      <c r="C72" s="197">
        <v>88</v>
      </c>
      <c r="D72" s="197">
        <v>9029</v>
      </c>
      <c r="E72" s="197">
        <v>4369</v>
      </c>
      <c r="F72" s="197">
        <v>8442</v>
      </c>
      <c r="G72" s="197">
        <v>6910</v>
      </c>
      <c r="H72" s="197">
        <v>7485</v>
      </c>
      <c r="I72" s="198">
        <f t="shared" si="9"/>
        <v>8.3212735166425578E-2</v>
      </c>
      <c r="J72" s="198">
        <f>H72/H67</f>
        <v>0.39843500479080168</v>
      </c>
    </row>
    <row r="73" spans="2:10" x14ac:dyDescent="0.25">
      <c r="B73" s="196" t="s">
        <v>118</v>
      </c>
      <c r="C73" s="197">
        <v>73</v>
      </c>
      <c r="D73" s="197">
        <v>147</v>
      </c>
      <c r="E73" s="197">
        <v>557</v>
      </c>
      <c r="F73" s="197">
        <v>408</v>
      </c>
      <c r="G73" s="197">
        <v>549</v>
      </c>
      <c r="H73" s="197">
        <v>348</v>
      </c>
      <c r="I73" s="198">
        <f t="shared" si="9"/>
        <v>-0.36612021857923494</v>
      </c>
      <c r="J73" s="198">
        <f>H73/H67</f>
        <v>1.8524433088470137E-2</v>
      </c>
    </row>
    <row r="74" spans="2:10" x14ac:dyDescent="0.25">
      <c r="B74" s="196" t="s">
        <v>121</v>
      </c>
      <c r="C74" s="197">
        <v>957</v>
      </c>
      <c r="D74" s="197">
        <v>1529</v>
      </c>
      <c r="E74" s="197">
        <v>199</v>
      </c>
      <c r="F74" s="197">
        <v>1893</v>
      </c>
      <c r="G74" s="197">
        <v>1168</v>
      </c>
      <c r="H74" s="197">
        <v>825</v>
      </c>
      <c r="I74" s="198">
        <f t="shared" si="9"/>
        <v>-0.29366438356164382</v>
      </c>
      <c r="J74" s="198">
        <f>H74/H67</f>
        <v>4.391568189076972E-2</v>
      </c>
    </row>
    <row r="75" spans="2:10" x14ac:dyDescent="0.25">
      <c r="B75" s="196" t="s">
        <v>128</v>
      </c>
      <c r="C75" s="197">
        <v>159</v>
      </c>
      <c r="D75" s="197">
        <v>274</v>
      </c>
      <c r="E75" s="197">
        <v>268</v>
      </c>
      <c r="F75" s="197">
        <v>589</v>
      </c>
      <c r="G75" s="197">
        <v>370</v>
      </c>
      <c r="H75" s="197">
        <v>496</v>
      </c>
      <c r="I75" s="198">
        <f t="shared" si="9"/>
        <v>0.34054054054054061</v>
      </c>
      <c r="J75" s="198">
        <f>H75/H67</f>
        <v>2.6402640264026403E-2</v>
      </c>
    </row>
    <row r="76" spans="2:10" x14ac:dyDescent="0.25">
      <c r="B76" s="196" t="s">
        <v>124</v>
      </c>
      <c r="C76" s="197">
        <v>230</v>
      </c>
      <c r="D76" s="197">
        <v>130</v>
      </c>
      <c r="E76" s="197">
        <v>80</v>
      </c>
      <c r="F76" s="197">
        <v>413</v>
      </c>
      <c r="G76" s="197">
        <v>156</v>
      </c>
      <c r="H76" s="197">
        <v>132</v>
      </c>
      <c r="I76" s="198">
        <f t="shared" si="9"/>
        <v>-0.15384615384615385</v>
      </c>
      <c r="J76" s="198">
        <f>H76/H67</f>
        <v>7.0265091025231551E-3</v>
      </c>
    </row>
    <row r="77" spans="2:10" x14ac:dyDescent="0.25">
      <c r="B77" s="196" t="s">
        <v>133</v>
      </c>
      <c r="C77" s="197">
        <v>0</v>
      </c>
      <c r="D77" s="197">
        <v>6</v>
      </c>
      <c r="E77" s="197">
        <v>5</v>
      </c>
      <c r="F77" s="197">
        <v>0</v>
      </c>
      <c r="G77" s="197">
        <v>6</v>
      </c>
      <c r="H77" s="197">
        <v>7</v>
      </c>
      <c r="I77" s="198">
        <f t="shared" si="9"/>
        <v>0.16666666666666674</v>
      </c>
      <c r="J77" s="198">
        <f>H77/H67</f>
        <v>3.7261790695198552E-4</v>
      </c>
    </row>
    <row r="78" spans="2:10" x14ac:dyDescent="0.25">
      <c r="B78" s="196" t="s">
        <v>136</v>
      </c>
      <c r="C78" s="197">
        <v>0</v>
      </c>
      <c r="D78" s="197">
        <v>7</v>
      </c>
      <c r="E78" s="197">
        <v>9</v>
      </c>
      <c r="F78" s="197">
        <v>0</v>
      </c>
      <c r="G78" s="197">
        <v>38</v>
      </c>
      <c r="H78" s="197">
        <v>10</v>
      </c>
      <c r="I78" s="198">
        <f t="shared" si="9"/>
        <v>-0.73684210526315796</v>
      </c>
      <c r="J78" s="198">
        <f>H78/H67</f>
        <v>5.3231129564569363E-4</v>
      </c>
    </row>
    <row r="79" spans="2:10" x14ac:dyDescent="0.25">
      <c r="B79" s="201" t="s">
        <v>149</v>
      </c>
      <c r="C79" s="202">
        <f t="shared" ref="C79:H79" si="10">C71-SUM(C72:C78)</f>
        <v>1057</v>
      </c>
      <c r="D79" s="202">
        <f t="shared" si="10"/>
        <v>2771</v>
      </c>
      <c r="E79" s="202">
        <f t="shared" si="10"/>
        <v>3048</v>
      </c>
      <c r="F79" s="202">
        <f t="shared" si="10"/>
        <v>4470</v>
      </c>
      <c r="G79" s="202">
        <f t="shared" si="10"/>
        <v>2420</v>
      </c>
      <c r="H79" s="202">
        <f t="shared" si="10"/>
        <v>2101</v>
      </c>
      <c r="I79" s="203">
        <f t="shared" si="9"/>
        <v>-0.13181818181818183</v>
      </c>
      <c r="J79" s="203">
        <f>H79/H67</f>
        <v>0.11183860321516023</v>
      </c>
    </row>
    <row r="80" spans="2:10" x14ac:dyDescent="0.25">
      <c r="B80" s="188" t="s">
        <v>50</v>
      </c>
      <c r="C80" s="209"/>
      <c r="D80" s="209"/>
      <c r="E80" s="209"/>
      <c r="F80" s="209"/>
      <c r="G80" s="209"/>
      <c r="H80" s="209"/>
      <c r="I80" s="210"/>
      <c r="J80" s="210"/>
    </row>
    <row r="81" spans="2:10" x14ac:dyDescent="0.25">
      <c r="B81" s="189" t="s">
        <v>73</v>
      </c>
      <c r="C81" s="211">
        <v>50036</v>
      </c>
      <c r="D81" s="211">
        <v>65748</v>
      </c>
      <c r="E81" s="211">
        <v>73184</v>
      </c>
      <c r="F81" s="211">
        <v>89034</v>
      </c>
      <c r="G81" s="211">
        <v>94925</v>
      </c>
      <c r="H81" s="211">
        <v>90302</v>
      </c>
      <c r="I81" s="212">
        <f t="shared" ref="I81:I93" si="11">IFERROR(H81/G81-1,"-")</f>
        <v>-4.8701606531472263E-2</v>
      </c>
      <c r="J81" s="212">
        <f>H81/H81</f>
        <v>1</v>
      </c>
    </row>
    <row r="82" spans="2:10" x14ac:dyDescent="0.25">
      <c r="B82" s="192" t="s">
        <v>102</v>
      </c>
      <c r="C82" s="193">
        <v>32855</v>
      </c>
      <c r="D82" s="193">
        <v>37614</v>
      </c>
      <c r="E82" s="193">
        <v>37101</v>
      </c>
      <c r="F82" s="193">
        <v>47635</v>
      </c>
      <c r="G82" s="193">
        <v>51594</v>
      </c>
      <c r="H82" s="193">
        <v>48680</v>
      </c>
      <c r="I82" s="194">
        <f t="shared" si="11"/>
        <v>-5.6479435593286054E-2</v>
      </c>
      <c r="J82" s="194">
        <f>H82/H81</f>
        <v>0.53907997608026403</v>
      </c>
    </row>
    <row r="83" spans="2:10" x14ac:dyDescent="0.25">
      <c r="B83" s="196" t="s">
        <v>108</v>
      </c>
      <c r="C83" s="197">
        <v>9786</v>
      </c>
      <c r="D83" s="197">
        <v>10353</v>
      </c>
      <c r="E83" s="197">
        <v>9042</v>
      </c>
      <c r="F83" s="197">
        <v>13101</v>
      </c>
      <c r="G83" s="197">
        <v>15167</v>
      </c>
      <c r="H83" s="197">
        <v>15676</v>
      </c>
      <c r="I83" s="198">
        <f t="shared" si="11"/>
        <v>3.3559701984571699E-2</v>
      </c>
      <c r="J83" s="198">
        <f>H83/H81</f>
        <v>0.17359526920776949</v>
      </c>
    </row>
    <row r="84" spans="2:10" x14ac:dyDescent="0.25">
      <c r="B84" s="196" t="s">
        <v>105</v>
      </c>
      <c r="C84" s="197">
        <v>23069</v>
      </c>
      <c r="D84" s="197">
        <v>27261</v>
      </c>
      <c r="E84" s="197">
        <v>28059</v>
      </c>
      <c r="F84" s="197">
        <v>34534</v>
      </c>
      <c r="G84" s="197">
        <v>36427</v>
      </c>
      <c r="H84" s="197">
        <v>33004</v>
      </c>
      <c r="I84" s="198">
        <f t="shared" si="11"/>
        <v>-9.3968759436681593E-2</v>
      </c>
      <c r="J84" s="198">
        <f>H84/H81</f>
        <v>0.36548470687249451</v>
      </c>
    </row>
    <row r="85" spans="2:10" x14ac:dyDescent="0.25">
      <c r="B85" s="192" t="s">
        <v>112</v>
      </c>
      <c r="C85" s="193">
        <v>17181</v>
      </c>
      <c r="D85" s="193">
        <v>28134</v>
      </c>
      <c r="E85" s="193">
        <v>36083</v>
      </c>
      <c r="F85" s="193">
        <v>41399</v>
      </c>
      <c r="G85" s="193">
        <v>43331</v>
      </c>
      <c r="H85" s="193">
        <v>41622</v>
      </c>
      <c r="I85" s="194">
        <f t="shared" si="11"/>
        <v>-3.9440585262283334E-2</v>
      </c>
      <c r="J85" s="194">
        <f>H85/H81</f>
        <v>0.46092002391973602</v>
      </c>
    </row>
    <row r="86" spans="2:10" x14ac:dyDescent="0.25">
      <c r="B86" s="196" t="s">
        <v>115</v>
      </c>
      <c r="C86" s="197">
        <v>1309</v>
      </c>
      <c r="D86" s="197">
        <v>7303</v>
      </c>
      <c r="E86" s="197">
        <v>8909</v>
      </c>
      <c r="F86" s="197">
        <v>9992</v>
      </c>
      <c r="G86" s="197">
        <v>11334</v>
      </c>
      <c r="H86" s="197">
        <v>11337</v>
      </c>
      <c r="I86" s="198">
        <f t="shared" si="11"/>
        <v>2.6469031233467E-4</v>
      </c>
      <c r="J86" s="198">
        <f>H86/H81</f>
        <v>0.12554539212863502</v>
      </c>
    </row>
    <row r="87" spans="2:10" x14ac:dyDescent="0.25">
      <c r="B87" s="196" t="s">
        <v>118</v>
      </c>
      <c r="C87" s="197">
        <v>4311</v>
      </c>
      <c r="D87" s="197">
        <v>7234</v>
      </c>
      <c r="E87" s="197">
        <v>7492</v>
      </c>
      <c r="F87" s="197">
        <v>7549</v>
      </c>
      <c r="G87" s="197">
        <v>8741</v>
      </c>
      <c r="H87" s="197">
        <v>6677</v>
      </c>
      <c r="I87" s="198">
        <f t="shared" si="11"/>
        <v>-0.23612858940624637</v>
      </c>
      <c r="J87" s="198">
        <f>H87/H81</f>
        <v>7.394077650550375E-2</v>
      </c>
    </row>
    <row r="88" spans="2:10" x14ac:dyDescent="0.25">
      <c r="B88" s="196" t="s">
        <v>121</v>
      </c>
      <c r="C88" s="197">
        <v>2204</v>
      </c>
      <c r="D88" s="197">
        <v>2265</v>
      </c>
      <c r="E88" s="197">
        <v>4052</v>
      </c>
      <c r="F88" s="197">
        <v>5505</v>
      </c>
      <c r="G88" s="197">
        <v>5373</v>
      </c>
      <c r="H88" s="197">
        <v>5965</v>
      </c>
      <c r="I88" s="198">
        <f t="shared" si="11"/>
        <v>0.11018053229108515</v>
      </c>
      <c r="J88" s="198">
        <f>H88/H81</f>
        <v>6.6056122787978122E-2</v>
      </c>
    </row>
    <row r="89" spans="2:10" x14ac:dyDescent="0.25">
      <c r="B89" s="196" t="s">
        <v>128</v>
      </c>
      <c r="C89" s="197">
        <v>792</v>
      </c>
      <c r="D89" s="197">
        <v>1226</v>
      </c>
      <c r="E89" s="197">
        <v>1726</v>
      </c>
      <c r="F89" s="197">
        <v>2080</v>
      </c>
      <c r="G89" s="197">
        <v>1711</v>
      </c>
      <c r="H89" s="197">
        <v>1618</v>
      </c>
      <c r="I89" s="198">
        <f t="shared" si="11"/>
        <v>-5.4354178842782042E-2</v>
      </c>
      <c r="J89" s="198">
        <f>H89/H81</f>
        <v>1.791765409404E-2</v>
      </c>
    </row>
    <row r="90" spans="2:10" x14ac:dyDescent="0.25">
      <c r="B90" s="196" t="s">
        <v>124</v>
      </c>
      <c r="C90" s="197">
        <v>605</v>
      </c>
      <c r="D90" s="197">
        <v>374</v>
      </c>
      <c r="E90" s="197">
        <v>830</v>
      </c>
      <c r="F90" s="197">
        <v>796</v>
      </c>
      <c r="G90" s="197">
        <v>965</v>
      </c>
      <c r="H90" s="197">
        <v>798</v>
      </c>
      <c r="I90" s="198">
        <f t="shared" si="11"/>
        <v>-0.17305699481865289</v>
      </c>
      <c r="J90" s="198">
        <f>H90/H81</f>
        <v>8.8370135766649687E-3</v>
      </c>
    </row>
    <row r="91" spans="2:10" x14ac:dyDescent="0.25">
      <c r="B91" s="196" t="s">
        <v>133</v>
      </c>
      <c r="C91" s="197">
        <v>123</v>
      </c>
      <c r="D91" s="197">
        <v>242</v>
      </c>
      <c r="E91" s="197">
        <v>157</v>
      </c>
      <c r="F91" s="197">
        <v>156</v>
      </c>
      <c r="G91" s="197">
        <v>240</v>
      </c>
      <c r="H91" s="197">
        <v>109</v>
      </c>
      <c r="I91" s="198">
        <f t="shared" si="11"/>
        <v>-0.54583333333333339</v>
      </c>
      <c r="J91" s="198">
        <f>H91/H81</f>
        <v>1.2070607516998517E-3</v>
      </c>
    </row>
    <row r="92" spans="2:10" x14ac:dyDescent="0.25">
      <c r="B92" s="196" t="s">
        <v>136</v>
      </c>
      <c r="C92" s="197">
        <v>26</v>
      </c>
      <c r="D92" s="197">
        <v>168</v>
      </c>
      <c r="E92" s="197">
        <v>94</v>
      </c>
      <c r="F92" s="197">
        <v>62</v>
      </c>
      <c r="G92" s="197">
        <v>91</v>
      </c>
      <c r="H92" s="197">
        <v>65</v>
      </c>
      <c r="I92" s="198">
        <f t="shared" si="11"/>
        <v>-0.2857142857142857</v>
      </c>
      <c r="J92" s="198">
        <f>H92/H81</f>
        <v>7.1980687027972797E-4</v>
      </c>
    </row>
    <row r="93" spans="2:10" x14ac:dyDescent="0.25">
      <c r="B93" s="201" t="s">
        <v>149</v>
      </c>
      <c r="C93" s="202">
        <f t="shared" ref="C93:H93" si="12">C85-SUM(C86:C92)</f>
        <v>7811</v>
      </c>
      <c r="D93" s="202">
        <f t="shared" si="12"/>
        <v>9322</v>
      </c>
      <c r="E93" s="202">
        <f t="shared" si="12"/>
        <v>12823</v>
      </c>
      <c r="F93" s="202">
        <f t="shared" si="12"/>
        <v>15259</v>
      </c>
      <c r="G93" s="202">
        <f t="shared" si="12"/>
        <v>14876</v>
      </c>
      <c r="H93" s="202">
        <f t="shared" si="12"/>
        <v>15053</v>
      </c>
      <c r="I93" s="203">
        <f t="shared" si="11"/>
        <v>1.1898359774132894E-2</v>
      </c>
      <c r="J93" s="203">
        <f>H93/H81</f>
        <v>0.16669619720493456</v>
      </c>
    </row>
    <row r="94" spans="2:10" x14ac:dyDescent="0.25">
      <c r="B94" s="188" t="s">
        <v>51</v>
      </c>
      <c r="C94" s="209"/>
      <c r="D94" s="209"/>
      <c r="E94" s="209"/>
      <c r="F94" s="209"/>
      <c r="G94" s="209"/>
      <c r="H94" s="209"/>
      <c r="I94" s="210"/>
      <c r="J94" s="210"/>
    </row>
    <row r="95" spans="2:10" x14ac:dyDescent="0.25">
      <c r="B95" s="189" t="s">
        <v>73</v>
      </c>
      <c r="C95" s="211">
        <v>2929</v>
      </c>
      <c r="D95" s="211">
        <v>3932</v>
      </c>
      <c r="E95" s="211">
        <v>4645</v>
      </c>
      <c r="F95" s="211">
        <v>2899</v>
      </c>
      <c r="G95" s="211">
        <v>4117</v>
      </c>
      <c r="H95" s="211">
        <v>3552</v>
      </c>
      <c r="I95" s="212">
        <f t="shared" ref="I95:I107" si="13">IFERROR(H95/G95-1,"-")</f>
        <v>-0.13723585134806893</v>
      </c>
      <c r="J95" s="212">
        <f>H95/H95</f>
        <v>1</v>
      </c>
    </row>
    <row r="96" spans="2:10" x14ac:dyDescent="0.25">
      <c r="B96" s="192" t="s">
        <v>102</v>
      </c>
      <c r="C96" s="193">
        <v>1812</v>
      </c>
      <c r="D96" s="193">
        <v>2594</v>
      </c>
      <c r="E96" s="193">
        <v>3372</v>
      </c>
      <c r="F96" s="193">
        <v>1718</v>
      </c>
      <c r="G96" s="193">
        <v>2948</v>
      </c>
      <c r="H96" s="193">
        <v>2495</v>
      </c>
      <c r="I96" s="194">
        <f t="shared" si="13"/>
        <v>-0.15366350067842605</v>
      </c>
      <c r="J96" s="194">
        <f>H96/H95</f>
        <v>0.7024211711711712</v>
      </c>
    </row>
    <row r="97" spans="2:10" x14ac:dyDescent="0.25">
      <c r="B97" s="196" t="s">
        <v>108</v>
      </c>
      <c r="C97" s="197">
        <v>631</v>
      </c>
      <c r="D97" s="197">
        <v>1007</v>
      </c>
      <c r="E97" s="197">
        <v>1439</v>
      </c>
      <c r="F97" s="197">
        <v>176</v>
      </c>
      <c r="G97" s="197">
        <v>1606</v>
      </c>
      <c r="H97" s="197">
        <v>1401</v>
      </c>
      <c r="I97" s="198">
        <f t="shared" si="13"/>
        <v>-0.12764632627646322</v>
      </c>
      <c r="J97" s="198">
        <f>H97/H95</f>
        <v>0.39442567567567566</v>
      </c>
    </row>
    <row r="98" spans="2:10" x14ac:dyDescent="0.25">
      <c r="B98" s="196" t="s">
        <v>105</v>
      </c>
      <c r="C98" s="197">
        <v>1181</v>
      </c>
      <c r="D98" s="197">
        <v>1587</v>
      </c>
      <c r="E98" s="197">
        <v>1933</v>
      </c>
      <c r="F98" s="197">
        <v>1542</v>
      </c>
      <c r="G98" s="197">
        <v>1342</v>
      </c>
      <c r="H98" s="197">
        <v>1094</v>
      </c>
      <c r="I98" s="198">
        <f t="shared" si="13"/>
        <v>-0.18479880774962743</v>
      </c>
      <c r="J98" s="198">
        <f>H98/H95</f>
        <v>0.30799549549549549</v>
      </c>
    </row>
    <row r="99" spans="2:10" x14ac:dyDescent="0.25">
      <c r="B99" s="192" t="s">
        <v>112</v>
      </c>
      <c r="C99" s="193">
        <v>1117</v>
      </c>
      <c r="D99" s="193">
        <v>1338</v>
      </c>
      <c r="E99" s="193">
        <v>1273</v>
      </c>
      <c r="F99" s="193">
        <v>1181</v>
      </c>
      <c r="G99" s="193">
        <v>1169</v>
      </c>
      <c r="H99" s="193">
        <v>1057</v>
      </c>
      <c r="I99" s="194">
        <f t="shared" si="13"/>
        <v>-9.5808383233532912E-2</v>
      </c>
      <c r="J99" s="194">
        <f>H99/H95</f>
        <v>0.29757882882882886</v>
      </c>
    </row>
    <row r="100" spans="2:10" x14ac:dyDescent="0.25">
      <c r="B100" s="196" t="s">
        <v>115</v>
      </c>
      <c r="C100" s="197">
        <v>79</v>
      </c>
      <c r="D100" s="197">
        <v>109</v>
      </c>
      <c r="E100" s="197">
        <v>153</v>
      </c>
      <c r="F100" s="197">
        <v>122</v>
      </c>
      <c r="G100" s="197">
        <v>77</v>
      </c>
      <c r="H100" s="197">
        <v>74</v>
      </c>
      <c r="I100" s="198">
        <f t="shared" si="13"/>
        <v>-3.8961038961038974E-2</v>
      </c>
      <c r="J100" s="198">
        <f>H100/H95</f>
        <v>2.0833333333333332E-2</v>
      </c>
    </row>
    <row r="101" spans="2:10" x14ac:dyDescent="0.25">
      <c r="B101" s="196" t="s">
        <v>118</v>
      </c>
      <c r="C101" s="197">
        <v>203</v>
      </c>
      <c r="D101" s="197">
        <v>193</v>
      </c>
      <c r="E101" s="197">
        <v>235</v>
      </c>
      <c r="F101" s="197">
        <v>173</v>
      </c>
      <c r="G101" s="197">
        <v>167</v>
      </c>
      <c r="H101" s="197">
        <v>162</v>
      </c>
      <c r="I101" s="198">
        <f t="shared" si="13"/>
        <v>-2.9940119760479056E-2</v>
      </c>
      <c r="J101" s="198">
        <f>H101/H95</f>
        <v>4.5608108108108107E-2</v>
      </c>
    </row>
    <row r="102" spans="2:10" x14ac:dyDescent="0.25">
      <c r="B102" s="196" t="s">
        <v>121</v>
      </c>
      <c r="C102" s="197">
        <v>419</v>
      </c>
      <c r="D102" s="197">
        <v>410</v>
      </c>
      <c r="E102" s="197">
        <v>328</v>
      </c>
      <c r="F102" s="197">
        <v>334</v>
      </c>
      <c r="G102" s="197">
        <v>350</v>
      </c>
      <c r="H102" s="197">
        <v>289</v>
      </c>
      <c r="I102" s="198">
        <f t="shared" si="13"/>
        <v>-0.17428571428571427</v>
      </c>
      <c r="J102" s="198">
        <f>H102/H95</f>
        <v>8.1362612612612614E-2</v>
      </c>
    </row>
    <row r="103" spans="2:10" x14ac:dyDescent="0.25">
      <c r="B103" s="196" t="s">
        <v>128</v>
      </c>
      <c r="C103" s="197">
        <v>24</v>
      </c>
      <c r="D103" s="197">
        <v>106</v>
      </c>
      <c r="E103" s="197">
        <v>46</v>
      </c>
      <c r="F103" s="197">
        <v>43</v>
      </c>
      <c r="G103" s="197">
        <v>23</v>
      </c>
      <c r="H103" s="197">
        <v>36</v>
      </c>
      <c r="I103" s="198">
        <f t="shared" si="13"/>
        <v>0.56521739130434789</v>
      </c>
      <c r="J103" s="198">
        <f>H103/H95</f>
        <v>1.0135135135135136E-2</v>
      </c>
    </row>
    <row r="104" spans="2:10" x14ac:dyDescent="0.25">
      <c r="B104" s="196" t="s">
        <v>124</v>
      </c>
      <c r="C104" s="197">
        <v>39</v>
      </c>
      <c r="D104" s="197">
        <v>59</v>
      </c>
      <c r="E104" s="197">
        <v>49</v>
      </c>
      <c r="F104" s="197">
        <v>59</v>
      </c>
      <c r="G104" s="197">
        <v>37</v>
      </c>
      <c r="H104" s="197">
        <v>42</v>
      </c>
      <c r="I104" s="198">
        <f t="shared" si="13"/>
        <v>0.13513513513513509</v>
      </c>
      <c r="J104" s="198">
        <f>H104/H95</f>
        <v>1.1824324324324325E-2</v>
      </c>
    </row>
    <row r="105" spans="2:10" x14ac:dyDescent="0.25">
      <c r="B105" s="196" t="s">
        <v>133</v>
      </c>
      <c r="C105" s="197">
        <v>0</v>
      </c>
      <c r="D105" s="197">
        <v>27</v>
      </c>
      <c r="E105" s="197">
        <v>6</v>
      </c>
      <c r="F105" s="197">
        <v>4</v>
      </c>
      <c r="G105" s="197">
        <v>2</v>
      </c>
      <c r="H105" s="197">
        <v>3</v>
      </c>
      <c r="I105" s="198">
        <f t="shared" si="13"/>
        <v>0.5</v>
      </c>
      <c r="J105" s="198">
        <f>H105/H95</f>
        <v>8.4459459459459464E-4</v>
      </c>
    </row>
    <row r="106" spans="2:10" x14ac:dyDescent="0.25">
      <c r="B106" s="196" t="s">
        <v>136</v>
      </c>
      <c r="C106" s="197">
        <v>9</v>
      </c>
      <c r="D106" s="197">
        <v>5</v>
      </c>
      <c r="E106" s="197">
        <v>14</v>
      </c>
      <c r="F106" s="197">
        <v>5</v>
      </c>
      <c r="G106" s="197">
        <v>4</v>
      </c>
      <c r="H106" s="197">
        <v>5</v>
      </c>
      <c r="I106" s="198">
        <f t="shared" si="13"/>
        <v>0.25</v>
      </c>
      <c r="J106" s="198">
        <f>H106/H95</f>
        <v>1.4076576576576576E-3</v>
      </c>
    </row>
    <row r="107" spans="2:10" x14ac:dyDescent="0.25">
      <c r="B107" s="201" t="s">
        <v>149</v>
      </c>
      <c r="C107" s="202">
        <f t="shared" ref="C107:H107" si="14">C99-SUM(C100:C106)</f>
        <v>344</v>
      </c>
      <c r="D107" s="202">
        <f t="shared" si="14"/>
        <v>429</v>
      </c>
      <c r="E107" s="202">
        <f t="shared" si="14"/>
        <v>442</v>
      </c>
      <c r="F107" s="202">
        <f t="shared" si="14"/>
        <v>441</v>
      </c>
      <c r="G107" s="202">
        <f t="shared" si="14"/>
        <v>509</v>
      </c>
      <c r="H107" s="202">
        <f t="shared" si="14"/>
        <v>446</v>
      </c>
      <c r="I107" s="203">
        <f t="shared" si="13"/>
        <v>-0.12377210216110024</v>
      </c>
      <c r="J107" s="203">
        <f>H107/H95</f>
        <v>0.12556306306306306</v>
      </c>
    </row>
    <row r="108" spans="2:10" x14ac:dyDescent="0.25">
      <c r="B108" s="188" t="s">
        <v>52</v>
      </c>
      <c r="C108" s="209"/>
      <c r="D108" s="209"/>
      <c r="E108" s="209"/>
      <c r="F108" s="209"/>
      <c r="G108" s="209"/>
      <c r="H108" s="209"/>
      <c r="I108" s="210"/>
      <c r="J108" s="210"/>
    </row>
    <row r="109" spans="2:10" x14ac:dyDescent="0.25">
      <c r="B109" s="189" t="s">
        <v>73</v>
      </c>
      <c r="C109" s="211">
        <v>13469</v>
      </c>
      <c r="D109" s="211">
        <v>21074</v>
      </c>
      <c r="E109" s="211">
        <v>20367</v>
      </c>
      <c r="F109" s="211">
        <v>22021</v>
      </c>
      <c r="G109" s="211">
        <v>22682</v>
      </c>
      <c r="H109" s="211">
        <v>22003</v>
      </c>
      <c r="I109" s="212">
        <f t="shared" ref="I109:I121" si="15">IFERROR(H109/G109-1,"-")</f>
        <v>-2.993563177850278E-2</v>
      </c>
      <c r="J109" s="212">
        <f>H109/H109</f>
        <v>1</v>
      </c>
    </row>
    <row r="110" spans="2:10" x14ac:dyDescent="0.25">
      <c r="B110" s="192" t="s">
        <v>102</v>
      </c>
      <c r="C110" s="193">
        <v>6349</v>
      </c>
      <c r="D110" s="193">
        <v>7545</v>
      </c>
      <c r="E110" s="193">
        <v>6775</v>
      </c>
      <c r="F110" s="193">
        <v>6771</v>
      </c>
      <c r="G110" s="193">
        <v>6700</v>
      </c>
      <c r="H110" s="193">
        <v>5470</v>
      </c>
      <c r="I110" s="194">
        <f t="shared" si="15"/>
        <v>-0.18358208955223876</v>
      </c>
      <c r="J110" s="194">
        <f>H110/H109</f>
        <v>0.24860246330045901</v>
      </c>
    </row>
    <row r="111" spans="2:10" x14ac:dyDescent="0.25">
      <c r="B111" s="196" t="s">
        <v>108</v>
      </c>
      <c r="C111" s="197">
        <v>2374</v>
      </c>
      <c r="D111" s="197">
        <v>2841</v>
      </c>
      <c r="E111" s="197">
        <v>2313</v>
      </c>
      <c r="F111" s="197">
        <v>2655</v>
      </c>
      <c r="G111" s="197">
        <v>2952</v>
      </c>
      <c r="H111" s="197">
        <v>3033</v>
      </c>
      <c r="I111" s="198">
        <f t="shared" si="15"/>
        <v>2.7439024390243816E-2</v>
      </c>
      <c r="J111" s="198">
        <f>H111/H109</f>
        <v>0.13784483934008998</v>
      </c>
    </row>
    <row r="112" spans="2:10" x14ac:dyDescent="0.25">
      <c r="B112" s="196" t="s">
        <v>105</v>
      </c>
      <c r="C112" s="197">
        <v>3975</v>
      </c>
      <c r="D112" s="197">
        <v>4704</v>
      </c>
      <c r="E112" s="197">
        <v>4462</v>
      </c>
      <c r="F112" s="197">
        <v>4116</v>
      </c>
      <c r="G112" s="197">
        <v>3748</v>
      </c>
      <c r="H112" s="197">
        <v>2437</v>
      </c>
      <c r="I112" s="198">
        <f t="shared" si="15"/>
        <v>-0.34978655282817506</v>
      </c>
      <c r="J112" s="198">
        <f>H112/H109</f>
        <v>0.11075762396036903</v>
      </c>
    </row>
    <row r="113" spans="2:10" x14ac:dyDescent="0.25">
      <c r="B113" s="192" t="s">
        <v>112</v>
      </c>
      <c r="C113" s="193">
        <v>7120</v>
      </c>
      <c r="D113" s="193">
        <v>13529</v>
      </c>
      <c r="E113" s="193">
        <v>13592</v>
      </c>
      <c r="F113" s="193">
        <v>15250</v>
      </c>
      <c r="G113" s="193">
        <v>15982</v>
      </c>
      <c r="H113" s="193">
        <v>16533</v>
      </c>
      <c r="I113" s="194">
        <f t="shared" si="15"/>
        <v>3.4476285821549268E-2</v>
      </c>
      <c r="J113" s="194">
        <f>H113/H109</f>
        <v>0.75139753669954101</v>
      </c>
    </row>
    <row r="114" spans="2:10" x14ac:dyDescent="0.25">
      <c r="B114" s="196" t="s">
        <v>115</v>
      </c>
      <c r="C114" s="197">
        <v>3443</v>
      </c>
      <c r="D114" s="197">
        <v>9215</v>
      </c>
      <c r="E114" s="197">
        <v>9184</v>
      </c>
      <c r="F114" s="197">
        <v>9915</v>
      </c>
      <c r="G114" s="197">
        <v>11125</v>
      </c>
      <c r="H114" s="197">
        <v>11148</v>
      </c>
      <c r="I114" s="198">
        <f t="shared" si="15"/>
        <v>2.0674157303370855E-3</v>
      </c>
      <c r="J114" s="198">
        <f>H114/H109</f>
        <v>0.50665818297504883</v>
      </c>
    </row>
    <row r="115" spans="2:10" x14ac:dyDescent="0.25">
      <c r="B115" s="196" t="s">
        <v>118</v>
      </c>
      <c r="C115" s="197">
        <v>361</v>
      </c>
      <c r="D115" s="197">
        <v>365</v>
      </c>
      <c r="E115" s="197">
        <v>339</v>
      </c>
      <c r="F115" s="197">
        <v>575</v>
      </c>
      <c r="G115" s="197">
        <v>466</v>
      </c>
      <c r="H115" s="197">
        <v>465</v>
      </c>
      <c r="I115" s="198">
        <f t="shared" si="15"/>
        <v>-2.1459227467811592E-3</v>
      </c>
      <c r="J115" s="198">
        <f>H115/H109</f>
        <v>2.1133481797936646E-2</v>
      </c>
    </row>
    <row r="116" spans="2:10" x14ac:dyDescent="0.25">
      <c r="B116" s="196" t="s">
        <v>121</v>
      </c>
      <c r="C116" s="197">
        <v>881</v>
      </c>
      <c r="D116" s="197">
        <v>1099</v>
      </c>
      <c r="E116" s="197">
        <v>1136</v>
      </c>
      <c r="F116" s="197">
        <v>1635</v>
      </c>
      <c r="G116" s="197">
        <v>1378</v>
      </c>
      <c r="H116" s="197">
        <v>1389</v>
      </c>
      <c r="I116" s="198">
        <f t="shared" si="15"/>
        <v>7.9825834542814889E-3</v>
      </c>
      <c r="J116" s="198">
        <f>H116/H109</f>
        <v>6.3127755306094629E-2</v>
      </c>
    </row>
    <row r="117" spans="2:10" x14ac:dyDescent="0.25">
      <c r="B117" s="196" t="s">
        <v>128</v>
      </c>
      <c r="C117" s="197">
        <v>515</v>
      </c>
      <c r="D117" s="197">
        <v>246</v>
      </c>
      <c r="E117" s="197">
        <v>449</v>
      </c>
      <c r="F117" s="197">
        <v>255</v>
      </c>
      <c r="G117" s="197">
        <v>438</v>
      </c>
      <c r="H117" s="197">
        <v>301</v>
      </c>
      <c r="I117" s="198">
        <f t="shared" si="15"/>
        <v>-0.31278538812785384</v>
      </c>
      <c r="J117" s="198">
        <f>H117/H109</f>
        <v>1.367995273371813E-2</v>
      </c>
    </row>
    <row r="118" spans="2:10" x14ac:dyDescent="0.25">
      <c r="B118" s="196" t="s">
        <v>124</v>
      </c>
      <c r="C118" s="197">
        <v>475</v>
      </c>
      <c r="D118" s="197">
        <v>374</v>
      </c>
      <c r="E118" s="197">
        <v>248</v>
      </c>
      <c r="F118" s="197">
        <v>281</v>
      </c>
      <c r="G118" s="197">
        <v>366</v>
      </c>
      <c r="H118" s="197">
        <v>218</v>
      </c>
      <c r="I118" s="198">
        <f t="shared" si="15"/>
        <v>-0.40437158469945356</v>
      </c>
      <c r="J118" s="198">
        <f>H118/H109</f>
        <v>9.9077398536563197E-3</v>
      </c>
    </row>
    <row r="119" spans="2:10" x14ac:dyDescent="0.25">
      <c r="B119" s="196" t="s">
        <v>133</v>
      </c>
      <c r="C119" s="197">
        <v>11</v>
      </c>
      <c r="D119" s="197">
        <v>41</v>
      </c>
      <c r="E119" s="197">
        <v>17</v>
      </c>
      <c r="F119" s="197">
        <v>4</v>
      </c>
      <c r="G119" s="197">
        <v>5</v>
      </c>
      <c r="H119" s="197">
        <v>88</v>
      </c>
      <c r="I119" s="198">
        <f t="shared" si="15"/>
        <v>16.600000000000001</v>
      </c>
      <c r="J119" s="198">
        <f>H119/H109</f>
        <v>3.9994546198245697E-3</v>
      </c>
    </row>
    <row r="120" spans="2:10" x14ac:dyDescent="0.25">
      <c r="B120" s="196" t="s">
        <v>136</v>
      </c>
      <c r="C120" s="197">
        <v>5</v>
      </c>
      <c r="D120" s="197">
        <v>10</v>
      </c>
      <c r="E120" s="197">
        <v>17</v>
      </c>
      <c r="F120" s="197">
        <v>1</v>
      </c>
      <c r="G120" s="197">
        <v>3</v>
      </c>
      <c r="H120" s="197">
        <v>77</v>
      </c>
      <c r="I120" s="198">
        <f t="shared" si="15"/>
        <v>24.666666666666668</v>
      </c>
      <c r="J120" s="198">
        <f>H120/H109</f>
        <v>3.499522792346498E-3</v>
      </c>
    </row>
    <row r="121" spans="2:10" x14ac:dyDescent="0.25">
      <c r="B121" s="201" t="s">
        <v>149</v>
      </c>
      <c r="C121" s="202">
        <f t="shared" ref="C121:H121" si="16">C113-SUM(C114:C120)</f>
        <v>1429</v>
      </c>
      <c r="D121" s="202">
        <f t="shared" si="16"/>
        <v>2179</v>
      </c>
      <c r="E121" s="202">
        <f t="shared" si="16"/>
        <v>2202</v>
      </c>
      <c r="F121" s="202">
        <f t="shared" si="16"/>
        <v>2584</v>
      </c>
      <c r="G121" s="202">
        <f t="shared" si="16"/>
        <v>2201</v>
      </c>
      <c r="H121" s="202">
        <f t="shared" si="16"/>
        <v>2847</v>
      </c>
      <c r="I121" s="203">
        <f t="shared" si="15"/>
        <v>0.2935029532030895</v>
      </c>
      <c r="J121" s="203">
        <f>H121/H109</f>
        <v>0.12939144662091534</v>
      </c>
    </row>
    <row r="122" spans="2:10" x14ac:dyDescent="0.25">
      <c r="B122" s="188" t="s">
        <v>53</v>
      </c>
      <c r="C122" s="209"/>
      <c r="D122" s="209"/>
      <c r="E122" s="209"/>
      <c r="F122" s="209"/>
      <c r="G122" s="209"/>
      <c r="H122" s="209"/>
      <c r="I122" s="210"/>
      <c r="J122" s="210"/>
    </row>
    <row r="123" spans="2:10" x14ac:dyDescent="0.25">
      <c r="B123" s="189" t="s">
        <v>73</v>
      </c>
      <c r="C123" s="211">
        <v>13925</v>
      </c>
      <c r="D123" s="211">
        <v>15520</v>
      </c>
      <c r="E123" s="211">
        <v>14993</v>
      </c>
      <c r="F123" s="211">
        <v>15201</v>
      </c>
      <c r="G123" s="211">
        <v>16969</v>
      </c>
      <c r="H123" s="211">
        <v>17992</v>
      </c>
      <c r="I123" s="212">
        <f t="shared" ref="I123:I135" si="17">IFERROR(H123/G123-1,"-")</f>
        <v>6.028640462018986E-2</v>
      </c>
      <c r="J123" s="212">
        <f>H123/H123</f>
        <v>1</v>
      </c>
    </row>
    <row r="124" spans="2:10" x14ac:dyDescent="0.25">
      <c r="B124" s="192" t="s">
        <v>102</v>
      </c>
      <c r="C124" s="193">
        <v>9185</v>
      </c>
      <c r="D124" s="193">
        <v>8882</v>
      </c>
      <c r="E124" s="193">
        <v>8822</v>
      </c>
      <c r="F124" s="193">
        <v>9303</v>
      </c>
      <c r="G124" s="193">
        <v>10879</v>
      </c>
      <c r="H124" s="193">
        <v>11990</v>
      </c>
      <c r="I124" s="194">
        <f t="shared" si="17"/>
        <v>0.10212335692618812</v>
      </c>
      <c r="J124" s="194">
        <f>H124/H123</f>
        <v>0.66640729212983552</v>
      </c>
    </row>
    <row r="125" spans="2:10" x14ac:dyDescent="0.25">
      <c r="B125" s="196" t="s">
        <v>108</v>
      </c>
      <c r="C125" s="197">
        <v>4154</v>
      </c>
      <c r="D125" s="197">
        <v>5224</v>
      </c>
      <c r="E125" s="197">
        <v>3934</v>
      </c>
      <c r="F125" s="197">
        <v>5339</v>
      </c>
      <c r="G125" s="197">
        <v>6735</v>
      </c>
      <c r="H125" s="197">
        <v>7178</v>
      </c>
      <c r="I125" s="198">
        <f t="shared" si="17"/>
        <v>6.5775798069784619E-2</v>
      </c>
      <c r="J125" s="198">
        <f>H125/H123</f>
        <v>0.39895509115162292</v>
      </c>
    </row>
    <row r="126" spans="2:10" x14ac:dyDescent="0.25">
      <c r="B126" s="196" t="s">
        <v>105</v>
      </c>
      <c r="C126" s="197">
        <v>5031</v>
      </c>
      <c r="D126" s="197">
        <v>3658</v>
      </c>
      <c r="E126" s="197">
        <v>4888</v>
      </c>
      <c r="F126" s="197">
        <v>3964</v>
      </c>
      <c r="G126" s="197">
        <v>4144</v>
      </c>
      <c r="H126" s="197">
        <v>4812</v>
      </c>
      <c r="I126" s="198">
        <f t="shared" si="17"/>
        <v>0.16119691119691115</v>
      </c>
      <c r="J126" s="198">
        <f>H126/H123</f>
        <v>0.26745220097821254</v>
      </c>
    </row>
    <row r="127" spans="2:10" x14ac:dyDescent="0.25">
      <c r="B127" s="192" t="s">
        <v>112</v>
      </c>
      <c r="C127" s="193">
        <v>4740</v>
      </c>
      <c r="D127" s="193">
        <v>6638</v>
      </c>
      <c r="E127" s="193">
        <v>6171</v>
      </c>
      <c r="F127" s="193">
        <v>5898</v>
      </c>
      <c r="G127" s="193">
        <v>6090</v>
      </c>
      <c r="H127" s="193">
        <v>6002</v>
      </c>
      <c r="I127" s="194">
        <f t="shared" si="17"/>
        <v>-1.444991789819372E-2</v>
      </c>
      <c r="J127" s="194">
        <f>H127/H123</f>
        <v>0.33359270787016454</v>
      </c>
    </row>
    <row r="128" spans="2:10" x14ac:dyDescent="0.25">
      <c r="B128" s="196" t="s">
        <v>115</v>
      </c>
      <c r="C128" s="197">
        <v>250</v>
      </c>
      <c r="D128" s="197">
        <v>825</v>
      </c>
      <c r="E128" s="197">
        <v>1478</v>
      </c>
      <c r="F128" s="197">
        <v>532</v>
      </c>
      <c r="G128" s="197">
        <v>645</v>
      </c>
      <c r="H128" s="197">
        <v>599</v>
      </c>
      <c r="I128" s="198">
        <f t="shared" si="17"/>
        <v>-7.1317829457364312E-2</v>
      </c>
      <c r="J128" s="198">
        <f>H128/H123</f>
        <v>3.3292574477545578E-2</v>
      </c>
    </row>
    <row r="129" spans="2:10" x14ac:dyDescent="0.25">
      <c r="B129" s="196" t="s">
        <v>118</v>
      </c>
      <c r="C129" s="197">
        <v>399</v>
      </c>
      <c r="D129" s="197">
        <v>554</v>
      </c>
      <c r="E129" s="197">
        <v>557</v>
      </c>
      <c r="F129" s="197">
        <v>633</v>
      </c>
      <c r="G129" s="197">
        <v>461</v>
      </c>
      <c r="H129" s="197">
        <v>430</v>
      </c>
      <c r="I129" s="198">
        <f t="shared" si="17"/>
        <v>-6.724511930585686E-2</v>
      </c>
      <c r="J129" s="198">
        <f>H129/H123</f>
        <v>2.3899510893730547E-2</v>
      </c>
    </row>
    <row r="130" spans="2:10" x14ac:dyDescent="0.25">
      <c r="B130" s="196" t="s">
        <v>121</v>
      </c>
      <c r="C130" s="197">
        <v>855</v>
      </c>
      <c r="D130" s="197">
        <v>879</v>
      </c>
      <c r="E130" s="197">
        <v>818</v>
      </c>
      <c r="F130" s="197">
        <v>1062</v>
      </c>
      <c r="G130" s="197">
        <v>1043</v>
      </c>
      <c r="H130" s="197">
        <v>1121</v>
      </c>
      <c r="I130" s="198">
        <f t="shared" si="17"/>
        <v>7.4784276126558025E-2</v>
      </c>
      <c r="J130" s="198">
        <f>H130/H123</f>
        <v>6.2305469097376609E-2</v>
      </c>
    </row>
    <row r="131" spans="2:10" x14ac:dyDescent="0.25">
      <c r="B131" s="196" t="s">
        <v>128</v>
      </c>
      <c r="C131" s="197">
        <v>100</v>
      </c>
      <c r="D131" s="197">
        <v>369</v>
      </c>
      <c r="E131" s="197">
        <v>234</v>
      </c>
      <c r="F131" s="197">
        <v>193</v>
      </c>
      <c r="G131" s="197">
        <v>202</v>
      </c>
      <c r="H131" s="197">
        <v>181</v>
      </c>
      <c r="I131" s="198">
        <f t="shared" si="17"/>
        <v>-0.10396039603960394</v>
      </c>
      <c r="J131" s="198">
        <f>H131/H123</f>
        <v>1.0060026678523789E-2</v>
      </c>
    </row>
    <row r="132" spans="2:10" x14ac:dyDescent="0.25">
      <c r="B132" s="196" t="s">
        <v>124</v>
      </c>
      <c r="C132" s="197">
        <v>103</v>
      </c>
      <c r="D132" s="197">
        <v>180</v>
      </c>
      <c r="E132" s="197">
        <v>119</v>
      </c>
      <c r="F132" s="197">
        <v>112</v>
      </c>
      <c r="G132" s="197">
        <v>259</v>
      </c>
      <c r="H132" s="197">
        <v>145</v>
      </c>
      <c r="I132" s="198">
        <f t="shared" si="17"/>
        <v>-0.44015444015444016</v>
      </c>
      <c r="J132" s="198">
        <f>H132/H123</f>
        <v>8.0591373943975104E-3</v>
      </c>
    </row>
    <row r="133" spans="2:10" x14ac:dyDescent="0.25">
      <c r="B133" s="196" t="s">
        <v>133</v>
      </c>
      <c r="C133" s="197">
        <v>20</v>
      </c>
      <c r="D133" s="197">
        <v>21</v>
      </c>
      <c r="E133" s="197">
        <v>33</v>
      </c>
      <c r="F133" s="197">
        <v>18</v>
      </c>
      <c r="G133" s="197">
        <v>22</v>
      </c>
      <c r="H133" s="197">
        <v>13</v>
      </c>
      <c r="I133" s="198">
        <f t="shared" si="17"/>
        <v>-0.40909090909090906</v>
      </c>
      <c r="J133" s="198">
        <f>H133/H123</f>
        <v>7.2254335260115603E-4</v>
      </c>
    </row>
    <row r="134" spans="2:10" x14ac:dyDescent="0.25">
      <c r="B134" s="196" t="s">
        <v>136</v>
      </c>
      <c r="C134" s="197">
        <v>28</v>
      </c>
      <c r="D134" s="197">
        <v>15</v>
      </c>
      <c r="E134" s="197">
        <v>34</v>
      </c>
      <c r="F134" s="197">
        <v>38</v>
      </c>
      <c r="G134" s="197">
        <v>14</v>
      </c>
      <c r="H134" s="197">
        <v>11</v>
      </c>
      <c r="I134" s="198">
        <f t="shared" si="17"/>
        <v>-0.2142857142857143</v>
      </c>
      <c r="J134" s="198">
        <f>H134/H123</f>
        <v>6.1138283681636278E-4</v>
      </c>
    </row>
    <row r="135" spans="2:10" x14ac:dyDescent="0.25">
      <c r="B135" s="201" t="s">
        <v>149</v>
      </c>
      <c r="C135" s="202">
        <f t="shared" ref="C135:H135" si="18">C127-SUM(C128:C134)</f>
        <v>2985</v>
      </c>
      <c r="D135" s="202">
        <f t="shared" si="18"/>
        <v>3795</v>
      </c>
      <c r="E135" s="202">
        <f t="shared" si="18"/>
        <v>2898</v>
      </c>
      <c r="F135" s="202">
        <f t="shared" si="18"/>
        <v>3310</v>
      </c>
      <c r="G135" s="202">
        <f t="shared" si="18"/>
        <v>3444</v>
      </c>
      <c r="H135" s="202">
        <f t="shared" si="18"/>
        <v>3502</v>
      </c>
      <c r="I135" s="203">
        <f t="shared" si="17"/>
        <v>1.6840882694541204E-2</v>
      </c>
      <c r="J135" s="203">
        <f>H135/H123</f>
        <v>0.19464206313917295</v>
      </c>
    </row>
    <row r="136" spans="2:10" x14ac:dyDescent="0.25">
      <c r="B136" s="188" t="s">
        <v>54</v>
      </c>
      <c r="C136" s="209"/>
      <c r="D136" s="209"/>
      <c r="E136" s="209"/>
      <c r="F136" s="209"/>
      <c r="G136" s="209"/>
      <c r="H136" s="209"/>
      <c r="I136" s="210"/>
      <c r="J136" s="210"/>
    </row>
    <row r="137" spans="2:10" x14ac:dyDescent="0.25">
      <c r="B137" s="189" t="s">
        <v>73</v>
      </c>
      <c r="C137" s="211">
        <v>18239</v>
      </c>
      <c r="D137" s="211">
        <v>24659</v>
      </c>
      <c r="E137" s="211">
        <v>25495</v>
      </c>
      <c r="F137" s="211">
        <v>25319</v>
      </c>
      <c r="G137" s="211">
        <v>25459</v>
      </c>
      <c r="H137" s="211">
        <v>28346</v>
      </c>
      <c r="I137" s="212">
        <f t="shared" ref="I137:I149" si="19">IFERROR(H137/G137-1,"-")</f>
        <v>0.11339801249067127</v>
      </c>
      <c r="J137" s="212">
        <f>H137/H137</f>
        <v>1</v>
      </c>
    </row>
    <row r="138" spans="2:10" x14ac:dyDescent="0.25">
      <c r="B138" s="192" t="s">
        <v>102</v>
      </c>
      <c r="C138" s="193">
        <v>8610</v>
      </c>
      <c r="D138" s="193">
        <v>5520</v>
      </c>
      <c r="E138" s="193">
        <v>4258</v>
      </c>
      <c r="F138" s="193">
        <v>5008</v>
      </c>
      <c r="G138" s="193">
        <v>5409</v>
      </c>
      <c r="H138" s="193">
        <v>5733</v>
      </c>
      <c r="I138" s="194">
        <f t="shared" si="19"/>
        <v>5.9900166389351028E-2</v>
      </c>
      <c r="J138" s="194">
        <f>H138/H137</f>
        <v>0.20225075848444224</v>
      </c>
    </row>
    <row r="139" spans="2:10" x14ac:dyDescent="0.25">
      <c r="B139" s="196" t="s">
        <v>108</v>
      </c>
      <c r="C139" s="197">
        <v>5968</v>
      </c>
      <c r="D139" s="197">
        <v>4161</v>
      </c>
      <c r="E139" s="197">
        <v>2724</v>
      </c>
      <c r="F139" s="197">
        <v>3290</v>
      </c>
      <c r="G139" s="197">
        <v>3389</v>
      </c>
      <c r="H139" s="197">
        <v>3710</v>
      </c>
      <c r="I139" s="198">
        <f t="shared" si="19"/>
        <v>9.4718205960460322E-2</v>
      </c>
      <c r="J139" s="198">
        <f>H139/H137</f>
        <v>0.13088266422070133</v>
      </c>
    </row>
    <row r="140" spans="2:10" x14ac:dyDescent="0.25">
      <c r="B140" s="196" t="s">
        <v>105</v>
      </c>
      <c r="C140" s="197">
        <v>2642</v>
      </c>
      <c r="D140" s="197">
        <v>1359</v>
      </c>
      <c r="E140" s="197">
        <v>1534</v>
      </c>
      <c r="F140" s="197">
        <v>1718</v>
      </c>
      <c r="G140" s="197">
        <v>2020</v>
      </c>
      <c r="H140" s="197">
        <v>2023</v>
      </c>
      <c r="I140" s="198">
        <f t="shared" si="19"/>
        <v>1.4851485148514865E-3</v>
      </c>
      <c r="J140" s="198">
        <f>H140/H137</f>
        <v>7.1368094263740911E-2</v>
      </c>
    </row>
    <row r="141" spans="2:10" x14ac:dyDescent="0.25">
      <c r="B141" s="192" t="s">
        <v>112</v>
      </c>
      <c r="C141" s="193">
        <v>9629</v>
      </c>
      <c r="D141" s="193">
        <v>19139</v>
      </c>
      <c r="E141" s="193">
        <v>21237</v>
      </c>
      <c r="F141" s="193">
        <v>20311</v>
      </c>
      <c r="G141" s="193">
        <v>20050</v>
      </c>
      <c r="H141" s="193">
        <v>22613</v>
      </c>
      <c r="I141" s="194">
        <f t="shared" si="19"/>
        <v>0.12783042394014954</v>
      </c>
      <c r="J141" s="194">
        <f>H141/H137</f>
        <v>0.79774924151555771</v>
      </c>
    </row>
    <row r="142" spans="2:10" x14ac:dyDescent="0.25">
      <c r="B142" s="196" t="s">
        <v>115</v>
      </c>
      <c r="C142" s="197">
        <v>2900</v>
      </c>
      <c r="D142" s="197">
        <v>9415</v>
      </c>
      <c r="E142" s="197">
        <v>10320</v>
      </c>
      <c r="F142" s="197">
        <v>10030</v>
      </c>
      <c r="G142" s="197">
        <v>10751</v>
      </c>
      <c r="H142" s="197">
        <v>10934</v>
      </c>
      <c r="I142" s="198">
        <f t="shared" si="19"/>
        <v>1.7021672402567134E-2</v>
      </c>
      <c r="J142" s="198">
        <f>H142/H137</f>
        <v>0.38573343681648203</v>
      </c>
    </row>
    <row r="143" spans="2:10" x14ac:dyDescent="0.25">
      <c r="B143" s="196" t="s">
        <v>118</v>
      </c>
      <c r="C143" s="197">
        <v>905</v>
      </c>
      <c r="D143" s="197">
        <v>998</v>
      </c>
      <c r="E143" s="197">
        <v>1506</v>
      </c>
      <c r="F143" s="197">
        <v>1232</v>
      </c>
      <c r="G143" s="197">
        <v>1507</v>
      </c>
      <c r="H143" s="197">
        <v>1540</v>
      </c>
      <c r="I143" s="198">
        <f t="shared" si="19"/>
        <v>2.1897810218978186E-2</v>
      </c>
      <c r="J143" s="198">
        <f>H143/H137</f>
        <v>5.4328653072743947E-2</v>
      </c>
    </row>
    <row r="144" spans="2:10" x14ac:dyDescent="0.25">
      <c r="B144" s="196" t="s">
        <v>121</v>
      </c>
      <c r="C144" s="197">
        <v>1745</v>
      </c>
      <c r="D144" s="197">
        <v>2466</v>
      </c>
      <c r="E144" s="197">
        <v>2255</v>
      </c>
      <c r="F144" s="197">
        <v>2125</v>
      </c>
      <c r="G144" s="197">
        <v>2041</v>
      </c>
      <c r="H144" s="197">
        <v>2548</v>
      </c>
      <c r="I144" s="198">
        <f t="shared" si="19"/>
        <v>0.24840764331210186</v>
      </c>
      <c r="J144" s="198">
        <f>H144/H137</f>
        <v>8.988922599308545E-2</v>
      </c>
    </row>
    <row r="145" spans="2:10" x14ac:dyDescent="0.25">
      <c r="B145" s="196" t="s">
        <v>128</v>
      </c>
      <c r="C145" s="197">
        <v>167</v>
      </c>
      <c r="D145" s="197">
        <v>1213</v>
      </c>
      <c r="E145" s="197">
        <v>1041</v>
      </c>
      <c r="F145" s="197">
        <v>508</v>
      </c>
      <c r="G145" s="197">
        <v>378</v>
      </c>
      <c r="H145" s="197">
        <v>468</v>
      </c>
      <c r="I145" s="198">
        <f t="shared" si="19"/>
        <v>0.23809523809523814</v>
      </c>
      <c r="J145" s="198">
        <f>H145/H137</f>
        <v>1.651026599872998E-2</v>
      </c>
    </row>
    <row r="146" spans="2:10" x14ac:dyDescent="0.25">
      <c r="B146" s="196" t="s">
        <v>124</v>
      </c>
      <c r="C146" s="197">
        <v>605</v>
      </c>
      <c r="D146" s="197">
        <v>262</v>
      </c>
      <c r="E146" s="197">
        <v>497</v>
      </c>
      <c r="F146" s="197">
        <v>486</v>
      </c>
      <c r="G146" s="197">
        <v>299</v>
      </c>
      <c r="H146" s="197">
        <v>335</v>
      </c>
      <c r="I146" s="198">
        <f t="shared" si="19"/>
        <v>0.12040133779264206</v>
      </c>
      <c r="J146" s="198">
        <f>H146/H137</f>
        <v>1.1818245960629366E-2</v>
      </c>
    </row>
    <row r="147" spans="2:10" x14ac:dyDescent="0.25">
      <c r="B147" s="196" t="s">
        <v>133</v>
      </c>
      <c r="C147" s="197">
        <v>0</v>
      </c>
      <c r="D147" s="197">
        <v>7</v>
      </c>
      <c r="E147" s="197">
        <v>15</v>
      </c>
      <c r="F147" s="197">
        <v>25</v>
      </c>
      <c r="G147" s="197">
        <v>11</v>
      </c>
      <c r="H147" s="197">
        <v>35</v>
      </c>
      <c r="I147" s="198">
        <f t="shared" si="19"/>
        <v>2.1818181818181817</v>
      </c>
      <c r="J147" s="198">
        <f>H147/H137</f>
        <v>1.2347421152896353E-3</v>
      </c>
    </row>
    <row r="148" spans="2:10" x14ac:dyDescent="0.25">
      <c r="B148" s="196" t="s">
        <v>136</v>
      </c>
      <c r="C148" s="197">
        <v>0</v>
      </c>
      <c r="D148" s="197">
        <v>9</v>
      </c>
      <c r="E148" s="197">
        <v>32</v>
      </c>
      <c r="F148" s="197">
        <v>3</v>
      </c>
      <c r="G148" s="197">
        <v>8</v>
      </c>
      <c r="H148" s="197">
        <v>1</v>
      </c>
      <c r="I148" s="198">
        <f t="shared" si="19"/>
        <v>-0.875</v>
      </c>
      <c r="J148" s="198">
        <f>H148/H137</f>
        <v>3.5278346151132433E-5</v>
      </c>
    </row>
    <row r="149" spans="2:10" x14ac:dyDescent="0.25">
      <c r="B149" s="201" t="s">
        <v>149</v>
      </c>
      <c r="C149" s="202">
        <f t="shared" ref="C149:H149" si="20">C141-SUM(C142:C148)</f>
        <v>3307</v>
      </c>
      <c r="D149" s="202">
        <f t="shared" si="20"/>
        <v>4769</v>
      </c>
      <c r="E149" s="202">
        <f t="shared" si="20"/>
        <v>5571</v>
      </c>
      <c r="F149" s="202">
        <f t="shared" si="20"/>
        <v>5902</v>
      </c>
      <c r="G149" s="202">
        <f t="shared" si="20"/>
        <v>5055</v>
      </c>
      <c r="H149" s="202">
        <f t="shared" si="20"/>
        <v>6752</v>
      </c>
      <c r="I149" s="203">
        <f t="shared" si="19"/>
        <v>0.33570722057368951</v>
      </c>
      <c r="J149" s="203">
        <f>H149/H137</f>
        <v>0.23819939321244621</v>
      </c>
    </row>
    <row r="150" spans="2:10" x14ac:dyDescent="0.25">
      <c r="B150" s="188" t="s">
        <v>55</v>
      </c>
      <c r="C150" s="209"/>
      <c r="D150" s="209"/>
      <c r="E150" s="209"/>
      <c r="F150" s="209"/>
      <c r="G150" s="209"/>
      <c r="H150" s="209"/>
      <c r="I150" s="210"/>
      <c r="J150" s="210"/>
    </row>
    <row r="151" spans="2:10" x14ac:dyDescent="0.25">
      <c r="B151" s="189" t="s">
        <v>73</v>
      </c>
      <c r="C151" s="211">
        <v>7573</v>
      </c>
      <c r="D151" s="211">
        <v>10527</v>
      </c>
      <c r="E151" s="211">
        <v>11009</v>
      </c>
      <c r="F151" s="211">
        <v>9982</v>
      </c>
      <c r="G151" s="211">
        <v>12659</v>
      </c>
      <c r="H151" s="211">
        <v>11148</v>
      </c>
      <c r="I151" s="212">
        <f t="shared" ref="I151:I163" si="21">IFERROR(H151/G151-1,"-")</f>
        <v>-0.11936171893514491</v>
      </c>
      <c r="J151" s="212">
        <f>H151/H151</f>
        <v>1</v>
      </c>
    </row>
    <row r="152" spans="2:10" x14ac:dyDescent="0.25">
      <c r="B152" s="192" t="s">
        <v>102</v>
      </c>
      <c r="C152" s="193">
        <v>4390</v>
      </c>
      <c r="D152" s="193">
        <v>5965</v>
      </c>
      <c r="E152" s="193">
        <v>6521</v>
      </c>
      <c r="F152" s="193">
        <v>4368</v>
      </c>
      <c r="G152" s="193">
        <v>6725</v>
      </c>
      <c r="H152" s="193">
        <v>5793</v>
      </c>
      <c r="I152" s="194">
        <f t="shared" si="21"/>
        <v>-0.13858736059479559</v>
      </c>
      <c r="J152" s="194">
        <f>H152/H151</f>
        <v>0.51964477933261577</v>
      </c>
    </row>
    <row r="153" spans="2:10" x14ac:dyDescent="0.25">
      <c r="B153" s="196" t="s">
        <v>108</v>
      </c>
      <c r="C153" s="197">
        <v>2608</v>
      </c>
      <c r="D153" s="197">
        <v>4310</v>
      </c>
      <c r="E153" s="197">
        <v>5064</v>
      </c>
      <c r="F153" s="197">
        <v>2452</v>
      </c>
      <c r="G153" s="197">
        <v>3821</v>
      </c>
      <c r="H153" s="197">
        <v>3202</v>
      </c>
      <c r="I153" s="198">
        <f t="shared" si="21"/>
        <v>-0.16199947657681235</v>
      </c>
      <c r="J153" s="198">
        <f>H153/H151</f>
        <v>0.28722640832436314</v>
      </c>
    </row>
    <row r="154" spans="2:10" x14ac:dyDescent="0.25">
      <c r="B154" s="196" t="s">
        <v>105</v>
      </c>
      <c r="C154" s="197">
        <v>1782</v>
      </c>
      <c r="D154" s="197">
        <v>1655</v>
      </c>
      <c r="E154" s="197">
        <v>1457</v>
      </c>
      <c r="F154" s="197">
        <v>1916</v>
      </c>
      <c r="G154" s="197">
        <v>2904</v>
      </c>
      <c r="H154" s="197">
        <v>2591</v>
      </c>
      <c r="I154" s="198">
        <f t="shared" si="21"/>
        <v>-0.10778236914600547</v>
      </c>
      <c r="J154" s="198">
        <f>H154/H151</f>
        <v>0.23241837100825261</v>
      </c>
    </row>
    <row r="155" spans="2:10" x14ac:dyDescent="0.25">
      <c r="B155" s="192" t="s">
        <v>112</v>
      </c>
      <c r="C155" s="193">
        <v>3183</v>
      </c>
      <c r="D155" s="193">
        <v>4562</v>
      </c>
      <c r="E155" s="193">
        <v>4488</v>
      </c>
      <c r="F155" s="193">
        <v>5614</v>
      </c>
      <c r="G155" s="193">
        <v>5934</v>
      </c>
      <c r="H155" s="193">
        <v>5355</v>
      </c>
      <c r="I155" s="194">
        <f t="shared" si="21"/>
        <v>-9.7573306370070778E-2</v>
      </c>
      <c r="J155" s="194">
        <f>H155/H151</f>
        <v>0.48035522066738429</v>
      </c>
    </row>
    <row r="156" spans="2:10" x14ac:dyDescent="0.25">
      <c r="B156" s="196" t="s">
        <v>115</v>
      </c>
      <c r="C156" s="197">
        <v>375</v>
      </c>
      <c r="D156" s="197">
        <v>1708</v>
      </c>
      <c r="E156" s="197">
        <v>1386</v>
      </c>
      <c r="F156" s="197">
        <v>1482</v>
      </c>
      <c r="G156" s="197">
        <v>1550</v>
      </c>
      <c r="H156" s="197">
        <v>1734</v>
      </c>
      <c r="I156" s="198">
        <f t="shared" si="21"/>
        <v>0.11870967741935479</v>
      </c>
      <c r="J156" s="198">
        <f>H156/H151</f>
        <v>0.15554359526372444</v>
      </c>
    </row>
    <row r="157" spans="2:10" x14ac:dyDescent="0.25">
      <c r="B157" s="196" t="s">
        <v>118</v>
      </c>
      <c r="C157" s="197">
        <v>534</v>
      </c>
      <c r="D157" s="197">
        <v>603</v>
      </c>
      <c r="E157" s="197">
        <v>625</v>
      </c>
      <c r="F157" s="197">
        <v>618</v>
      </c>
      <c r="G157" s="197">
        <v>582</v>
      </c>
      <c r="H157" s="197">
        <v>519</v>
      </c>
      <c r="I157" s="198">
        <f t="shared" si="21"/>
        <v>-0.10824742268041232</v>
      </c>
      <c r="J157" s="198">
        <f>H157/H151</f>
        <v>4.6555435952637246E-2</v>
      </c>
    </row>
    <row r="158" spans="2:10" x14ac:dyDescent="0.25">
      <c r="B158" s="196" t="s">
        <v>121</v>
      </c>
      <c r="C158" s="197">
        <v>633</v>
      </c>
      <c r="D158" s="197">
        <v>737</v>
      </c>
      <c r="E158" s="197">
        <v>929</v>
      </c>
      <c r="F158" s="197">
        <v>1296</v>
      </c>
      <c r="G158" s="197">
        <v>1852</v>
      </c>
      <c r="H158" s="197">
        <v>1514</v>
      </c>
      <c r="I158" s="198">
        <f t="shared" si="21"/>
        <v>-0.18250539956803458</v>
      </c>
      <c r="J158" s="198">
        <f>H158/H151</f>
        <v>0.13580911374237531</v>
      </c>
    </row>
    <row r="159" spans="2:10" x14ac:dyDescent="0.25">
      <c r="B159" s="196" t="s">
        <v>128</v>
      </c>
      <c r="C159" s="197">
        <v>104</v>
      </c>
      <c r="D159" s="197">
        <v>114</v>
      </c>
      <c r="E159" s="197">
        <v>121</v>
      </c>
      <c r="F159" s="197">
        <v>166</v>
      </c>
      <c r="G159" s="197">
        <v>123</v>
      </c>
      <c r="H159" s="197">
        <v>177</v>
      </c>
      <c r="I159" s="198">
        <f t="shared" si="21"/>
        <v>0.43902439024390238</v>
      </c>
      <c r="J159" s="198">
        <f>H159/H151</f>
        <v>1.5877287405812703E-2</v>
      </c>
    </row>
    <row r="160" spans="2:10" x14ac:dyDescent="0.25">
      <c r="B160" s="196" t="s">
        <v>124</v>
      </c>
      <c r="C160" s="197">
        <v>464</v>
      </c>
      <c r="D160" s="197">
        <v>495</v>
      </c>
      <c r="E160" s="197">
        <v>315</v>
      </c>
      <c r="F160" s="197">
        <v>506</v>
      </c>
      <c r="G160" s="197">
        <v>291</v>
      </c>
      <c r="H160" s="197">
        <v>191</v>
      </c>
      <c r="I160" s="198">
        <f t="shared" si="21"/>
        <v>-0.3436426116838488</v>
      </c>
      <c r="J160" s="198">
        <f>H160/H151</f>
        <v>1.7133118048080372E-2</v>
      </c>
    </row>
    <row r="161" spans="2:10" x14ac:dyDescent="0.25">
      <c r="B161" s="196" t="s">
        <v>133</v>
      </c>
      <c r="C161" s="197">
        <v>9</v>
      </c>
      <c r="D161" s="197">
        <v>12</v>
      </c>
      <c r="E161" s="197">
        <v>7</v>
      </c>
      <c r="F161" s="197">
        <v>9</v>
      </c>
      <c r="G161" s="197">
        <v>11</v>
      </c>
      <c r="H161" s="197">
        <v>2</v>
      </c>
      <c r="I161" s="198">
        <f t="shared" si="21"/>
        <v>-0.81818181818181812</v>
      </c>
      <c r="J161" s="198">
        <f>H161/H151</f>
        <v>1.794043774668102E-4</v>
      </c>
    </row>
    <row r="162" spans="2:10" x14ac:dyDescent="0.25">
      <c r="B162" s="196" t="s">
        <v>136</v>
      </c>
      <c r="C162" s="197">
        <v>1</v>
      </c>
      <c r="D162" s="197">
        <v>4</v>
      </c>
      <c r="E162" s="197">
        <v>6</v>
      </c>
      <c r="F162" s="197">
        <v>16</v>
      </c>
      <c r="G162" s="197">
        <v>5</v>
      </c>
      <c r="H162" s="197">
        <v>5</v>
      </c>
      <c r="I162" s="198">
        <f t="shared" si="21"/>
        <v>0</v>
      </c>
      <c r="J162" s="198">
        <f>H162/H151</f>
        <v>4.4851094366702549E-4</v>
      </c>
    </row>
    <row r="163" spans="2:10" x14ac:dyDescent="0.25">
      <c r="B163" s="201" t="s">
        <v>149</v>
      </c>
      <c r="C163" s="202">
        <f t="shared" ref="C163:H163" si="22">C155-SUM(C156:C162)</f>
        <v>1063</v>
      </c>
      <c r="D163" s="202">
        <f t="shared" si="22"/>
        <v>889</v>
      </c>
      <c r="E163" s="202">
        <f t="shared" si="22"/>
        <v>1099</v>
      </c>
      <c r="F163" s="202">
        <f t="shared" si="22"/>
        <v>1521</v>
      </c>
      <c r="G163" s="202">
        <f t="shared" si="22"/>
        <v>1520</v>
      </c>
      <c r="H163" s="202">
        <f t="shared" si="22"/>
        <v>1213</v>
      </c>
      <c r="I163" s="203">
        <f t="shared" si="21"/>
        <v>-0.20197368421052631</v>
      </c>
      <c r="J163" s="203">
        <f>H163/H151</f>
        <v>0.10880875493362038</v>
      </c>
    </row>
    <row r="164" spans="2:10" x14ac:dyDescent="0.25">
      <c r="C164" s="103"/>
      <c r="D164" s="103"/>
      <c r="E164" s="103"/>
      <c r="F164" s="103"/>
      <c r="G164" s="103"/>
      <c r="H164" s="103"/>
      <c r="I164" s="103"/>
    </row>
    <row r="165" spans="2:10" x14ac:dyDescent="0.25">
      <c r="B165" s="131" t="s">
        <v>57</v>
      </c>
      <c r="C165" s="131"/>
      <c r="D165" s="131"/>
      <c r="E165" s="131"/>
      <c r="F165" s="131"/>
      <c r="G165" s="131"/>
      <c r="H165" s="131"/>
      <c r="I165" s="131"/>
      <c r="J165" s="131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7AF5F-CE25-4DC3-94C1-7BB1D5DF1549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75"/>
      <c r="L4" s="175"/>
      <c r="M4" s="175"/>
      <c r="P4" s="174" t="s">
        <v>263</v>
      </c>
      <c r="Q4" s="175"/>
      <c r="R4" s="175"/>
      <c r="S4" s="175"/>
      <c r="T4" s="175"/>
      <c r="U4" s="175"/>
      <c r="V4" s="175"/>
      <c r="W4" s="175"/>
      <c r="X4" s="175"/>
      <c r="Y4" s="175"/>
    </row>
    <row r="5" spans="1:25" ht="6" customHeight="1" x14ac:dyDescent="0.25"/>
    <row r="6" spans="1:25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P6" s="176"/>
      <c r="Q6" s="205" t="s">
        <v>45</v>
      </c>
      <c r="R6" s="206"/>
      <c r="S6" s="206"/>
      <c r="T6" s="206"/>
      <c r="U6" s="206"/>
      <c r="V6" s="206"/>
      <c r="W6" s="206"/>
      <c r="X6" s="206"/>
      <c r="Y6" s="206"/>
    </row>
    <row r="7" spans="1:25" s="179" customFormat="1" ht="72" customHeight="1" x14ac:dyDescent="0.25">
      <c r="B7" s="180"/>
      <c r="C7" s="207" t="s">
        <v>264</v>
      </c>
      <c r="D7" s="207" t="s">
        <v>265</v>
      </c>
      <c r="E7" s="207" t="s">
        <v>266</v>
      </c>
      <c r="F7" s="207" t="s">
        <v>267</v>
      </c>
      <c r="G7" s="207" t="s">
        <v>268</v>
      </c>
      <c r="H7" s="207" t="s">
        <v>269</v>
      </c>
      <c r="I7" s="208" t="str">
        <f>CONCATENATE("var. ",RIGHT(H7,2),"/",RIGHT(G7,2))</f>
        <v>var. 26/25</v>
      </c>
      <c r="J7" s="208" t="str">
        <f>CONCATENATE("var. ",RIGHT(H7,2),"/",RIGHT(D7,2))</f>
        <v>var. 26/22</v>
      </c>
      <c r="K7" s="207" t="str">
        <f>CONCATENATE("dif. ",RIGHT(H7,2),"/",RIGHT(G7,2))</f>
        <v>dif. 26/25</v>
      </c>
      <c r="L7" s="207" t="str">
        <f>CONCATENATE("dif. ",RIGHT(H7,2),"/",RIGHT(D7,2))</f>
        <v>dif. 26/22</v>
      </c>
      <c r="M7" s="208" t="str">
        <f>CONCATENATE("Cuota s/ total lugares de residencia ",RIGHT(H7,4))</f>
        <v>Cuota s/ total lugares de residencia 2026</v>
      </c>
      <c r="P7" s="180"/>
      <c r="Q7" s="207" t="s">
        <v>264</v>
      </c>
      <c r="R7" s="207" t="s">
        <v>265</v>
      </c>
      <c r="S7" s="207" t="s">
        <v>266</v>
      </c>
      <c r="T7" s="207" t="s">
        <v>267</v>
      </c>
      <c r="U7" s="207" t="s">
        <v>268</v>
      </c>
      <c r="V7" s="207" t="s">
        <v>269</v>
      </c>
      <c r="W7" s="208" t="str">
        <f>CONCATENATE("var. ",RIGHT(V7,2),"/",RIGHT(U7,2))</f>
        <v>var. 26/25</v>
      </c>
      <c r="X7" s="207" t="str">
        <f>CONCATENATE("dif. ",RIGHT(V7,2),"/",RIGHT(U7,2))</f>
        <v>dif. 26/25</v>
      </c>
      <c r="Y7" s="208" t="str">
        <f>CONCATENATE("Cuota s/ total lugares de residencia ",RIGHT(V7,4))</f>
        <v>Cuota s/ total lugares de residencia 2026</v>
      </c>
    </row>
    <row r="8" spans="1:25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7"/>
      <c r="L8" s="186"/>
      <c r="M8" s="186"/>
      <c r="P8" s="188" t="s">
        <v>49</v>
      </c>
      <c r="Q8" s="186"/>
      <c r="R8" s="186"/>
      <c r="S8" s="186"/>
      <c r="T8" s="186"/>
      <c r="U8" s="186"/>
      <c r="V8" s="187"/>
      <c r="W8" s="187"/>
      <c r="X8" s="187"/>
      <c r="Y8" s="186"/>
    </row>
    <row r="9" spans="1:25" x14ac:dyDescent="0.25">
      <c r="A9" s="1" t="s">
        <v>101</v>
      </c>
      <c r="B9" s="189" t="s">
        <v>73</v>
      </c>
      <c r="C9" s="211">
        <v>1031934</v>
      </c>
      <c r="D9" s="211">
        <v>3101117</v>
      </c>
      <c r="E9" s="211">
        <v>3425441</v>
      </c>
      <c r="F9" s="211">
        <v>3663677</v>
      </c>
      <c r="G9" s="211">
        <v>3636256</v>
      </c>
      <c r="H9" s="211">
        <v>3644409</v>
      </c>
      <c r="I9" s="212">
        <f>IFERROR(H9/G9-1,"-")</f>
        <v>2.2421413673845425E-3</v>
      </c>
      <c r="J9" s="212">
        <f>IFERROR(H9/D9-1,"-")</f>
        <v>0.17519235810838474</v>
      </c>
      <c r="K9" s="211">
        <f>H9-G9</f>
        <v>8153</v>
      </c>
      <c r="L9" s="211">
        <f>H9-D9</f>
        <v>543292</v>
      </c>
      <c r="M9" s="212">
        <f t="shared" ref="M9:M21" si="0">H9/H$9</f>
        <v>1</v>
      </c>
      <c r="P9" s="189" t="s">
        <v>73</v>
      </c>
      <c r="Q9" s="211">
        <v>25824</v>
      </c>
      <c r="R9" s="211">
        <v>106797</v>
      </c>
      <c r="S9" s="211">
        <v>115020</v>
      </c>
      <c r="T9" s="211">
        <v>158757</v>
      </c>
      <c r="U9" s="211">
        <v>128099</v>
      </c>
      <c r="V9" s="211">
        <v>129841</v>
      </c>
      <c r="W9" s="212">
        <f>IFERROR(V9/U9-1,"-")</f>
        <v>1.3598857133935383E-2</v>
      </c>
      <c r="X9" s="211">
        <f>V9-U9</f>
        <v>1742</v>
      </c>
      <c r="Y9" s="212">
        <f t="shared" ref="Y9:Y21" si="1">V9/V$9</f>
        <v>1</v>
      </c>
    </row>
    <row r="10" spans="1:25" x14ac:dyDescent="0.25">
      <c r="A10" s="195" t="s">
        <v>108</v>
      </c>
      <c r="B10" s="192" t="s">
        <v>102</v>
      </c>
      <c r="C10" s="193">
        <v>509135</v>
      </c>
      <c r="D10" s="193">
        <v>705987</v>
      </c>
      <c r="E10" s="193">
        <v>729969</v>
      </c>
      <c r="F10" s="193">
        <v>734114</v>
      </c>
      <c r="G10" s="193">
        <v>740840</v>
      </c>
      <c r="H10" s="193">
        <v>773517</v>
      </c>
      <c r="I10" s="213">
        <f>IFERROR(H10/G10-1,"-")</f>
        <v>4.4108039522704034E-2</v>
      </c>
      <c r="J10" s="194">
        <f t="shared" ref="J10:J21" si="2">IFERROR(H10/D10-1,"-")</f>
        <v>9.5653319395399672E-2</v>
      </c>
      <c r="K10" s="193">
        <f t="shared" ref="K10:K20" si="3">H10-G10</f>
        <v>32677</v>
      </c>
      <c r="L10" s="193">
        <f t="shared" ref="L10:L21" si="4">H10-D10</f>
        <v>67530</v>
      </c>
      <c r="M10" s="194">
        <f t="shared" si="0"/>
        <v>0.2122475825298423</v>
      </c>
      <c r="P10" s="192" t="s">
        <v>102</v>
      </c>
      <c r="Q10" s="193">
        <v>14930</v>
      </c>
      <c r="R10" s="193">
        <v>28193</v>
      </c>
      <c r="S10" s="193">
        <v>27094</v>
      </c>
      <c r="T10" s="193">
        <v>41744</v>
      </c>
      <c r="U10" s="193">
        <v>30368</v>
      </c>
      <c r="V10" s="193">
        <v>34146</v>
      </c>
      <c r="W10" s="213">
        <f>IFERROR(V10/U10-1,"-")</f>
        <v>0.12440727081138037</v>
      </c>
      <c r="X10" s="192">
        <f t="shared" ref="X10:X20" si="5">V10-U10</f>
        <v>3778</v>
      </c>
      <c r="Y10" s="194">
        <f t="shared" si="1"/>
        <v>0.26298318712887303</v>
      </c>
    </row>
    <row r="11" spans="1:25" x14ac:dyDescent="0.25">
      <c r="A11" s="195" t="s">
        <v>105</v>
      </c>
      <c r="B11" s="196" t="s">
        <v>108</v>
      </c>
      <c r="C11" s="197">
        <v>281254</v>
      </c>
      <c r="D11" s="197">
        <v>304356</v>
      </c>
      <c r="E11" s="197">
        <v>304641</v>
      </c>
      <c r="F11" s="197">
        <v>296778</v>
      </c>
      <c r="G11" s="197">
        <v>288520</v>
      </c>
      <c r="H11" s="197">
        <v>338154</v>
      </c>
      <c r="I11" s="214">
        <f>IFERROR(H11/G11-1,"-")</f>
        <v>0.17202966865381941</v>
      </c>
      <c r="J11" s="198">
        <f t="shared" si="2"/>
        <v>0.11104758900760947</v>
      </c>
      <c r="K11" s="197">
        <f t="shared" si="3"/>
        <v>49634</v>
      </c>
      <c r="L11" s="197">
        <f t="shared" si="4"/>
        <v>33798</v>
      </c>
      <c r="M11" s="198">
        <f t="shared" si="0"/>
        <v>9.2787060947330552E-2</v>
      </c>
      <c r="P11" s="196" t="s">
        <v>108</v>
      </c>
      <c r="Q11" s="197">
        <v>13586</v>
      </c>
      <c r="R11" s="197">
        <v>22489</v>
      </c>
      <c r="S11" s="197">
        <v>18568</v>
      </c>
      <c r="T11" s="197">
        <v>25818</v>
      </c>
      <c r="U11" s="197">
        <v>11205</v>
      </c>
      <c r="V11" s="197">
        <v>16622</v>
      </c>
      <c r="W11" s="214">
        <f>IFERROR(V11/U11-1,"-")</f>
        <v>0.48344489067380625</v>
      </c>
      <c r="X11" s="196">
        <f t="shared" si="5"/>
        <v>5417</v>
      </c>
      <c r="Y11" s="198">
        <f>V11/V$9</f>
        <v>0.12801811446307407</v>
      </c>
    </row>
    <row r="12" spans="1:25" x14ac:dyDescent="0.25">
      <c r="A12" s="1"/>
      <c r="B12" s="196" t="s">
        <v>105</v>
      </c>
      <c r="C12" s="197">
        <v>227881</v>
      </c>
      <c r="D12" s="197">
        <v>401631</v>
      </c>
      <c r="E12" s="197">
        <v>425328</v>
      </c>
      <c r="F12" s="197">
        <v>437336</v>
      </c>
      <c r="G12" s="197">
        <v>452320</v>
      </c>
      <c r="H12" s="197">
        <v>435363</v>
      </c>
      <c r="I12" s="214">
        <f>IFERROR(H12/G12-1,"-")</f>
        <v>-3.7488945879023738E-2</v>
      </c>
      <c r="J12" s="198">
        <f t="shared" si="2"/>
        <v>8.3987540802378247E-2</v>
      </c>
      <c r="K12" s="197">
        <f t="shared" si="3"/>
        <v>-16957</v>
      </c>
      <c r="L12" s="197">
        <f t="shared" si="4"/>
        <v>33732</v>
      </c>
      <c r="M12" s="198">
        <f t="shared" si="0"/>
        <v>0.11946052158251173</v>
      </c>
      <c r="P12" s="196" t="s">
        <v>105</v>
      </c>
      <c r="Q12" s="197">
        <v>1344</v>
      </c>
      <c r="R12" s="197">
        <v>5704</v>
      </c>
      <c r="S12" s="197">
        <v>8526</v>
      </c>
      <c r="T12" s="197">
        <v>15926</v>
      </c>
      <c r="U12" s="197">
        <v>19163</v>
      </c>
      <c r="V12" s="197">
        <v>17524</v>
      </c>
      <c r="W12" s="214">
        <f>IFERROR(V12/U12-1,"-")</f>
        <v>-8.5529405625423993E-2</v>
      </c>
      <c r="X12" s="196">
        <f t="shared" si="5"/>
        <v>-1639</v>
      </c>
      <c r="Y12" s="198">
        <f t="shared" si="1"/>
        <v>0.13496507266579894</v>
      </c>
    </row>
    <row r="13" spans="1:25" s="74" customFormat="1" x14ac:dyDescent="0.25">
      <c r="B13" s="192" t="s">
        <v>112</v>
      </c>
      <c r="C13" s="193">
        <v>522799</v>
      </c>
      <c r="D13" s="193">
        <v>2395130</v>
      </c>
      <c r="E13" s="193">
        <v>2695472</v>
      </c>
      <c r="F13" s="193">
        <v>2929563</v>
      </c>
      <c r="G13" s="193">
        <v>2895416</v>
      </c>
      <c r="H13" s="193">
        <v>2870892</v>
      </c>
      <c r="I13" s="213">
        <f>IFERROR(H13/G13-1,"-")</f>
        <v>-8.4699400707877182E-3</v>
      </c>
      <c r="J13" s="194">
        <f t="shared" si="2"/>
        <v>0.19863723472212369</v>
      </c>
      <c r="K13" s="193">
        <f t="shared" si="3"/>
        <v>-24524</v>
      </c>
      <c r="L13" s="193">
        <f t="shared" si="4"/>
        <v>475762</v>
      </c>
      <c r="M13" s="194">
        <f t="shared" si="0"/>
        <v>0.78775241747015767</v>
      </c>
      <c r="P13" s="192" t="s">
        <v>112</v>
      </c>
      <c r="Q13" s="193">
        <v>10894</v>
      </c>
      <c r="R13" s="193">
        <v>78604</v>
      </c>
      <c r="S13" s="193">
        <v>87926</v>
      </c>
      <c r="T13" s="193">
        <v>117013</v>
      </c>
      <c r="U13" s="193">
        <v>97731</v>
      </c>
      <c r="V13" s="193">
        <v>95695</v>
      </c>
      <c r="W13" s="213">
        <f>IFERROR(V13/U13-1,"-")</f>
        <v>-2.0832693822840254E-2</v>
      </c>
      <c r="X13" s="192">
        <f t="shared" si="5"/>
        <v>-2036</v>
      </c>
      <c r="Y13" s="194">
        <f t="shared" si="1"/>
        <v>0.73701681287112697</v>
      </c>
    </row>
    <row r="14" spans="1:25" s="74" customFormat="1" x14ac:dyDescent="0.25">
      <c r="B14" s="196" t="s">
        <v>115</v>
      </c>
      <c r="C14" s="197">
        <v>79385</v>
      </c>
      <c r="D14" s="197">
        <v>1108237</v>
      </c>
      <c r="E14" s="197">
        <v>1263703</v>
      </c>
      <c r="F14" s="197">
        <v>1384748</v>
      </c>
      <c r="G14" s="197">
        <v>1379554</v>
      </c>
      <c r="H14" s="197">
        <v>1375316</v>
      </c>
      <c r="I14" s="214">
        <f t="shared" ref="I14:I21" si="6">IFERROR(H14/G14-1,"-")</f>
        <v>-3.072007329905202E-3</v>
      </c>
      <c r="J14" s="198">
        <f t="shared" si="2"/>
        <v>0.24099448042250882</v>
      </c>
      <c r="K14" s="197">
        <f t="shared" si="3"/>
        <v>-4238</v>
      </c>
      <c r="L14" s="197">
        <f t="shared" si="4"/>
        <v>267079</v>
      </c>
      <c r="M14" s="198">
        <f t="shared" si="0"/>
        <v>0.37737696290399897</v>
      </c>
      <c r="P14" s="196" t="s">
        <v>115</v>
      </c>
      <c r="Q14" s="197">
        <v>965</v>
      </c>
      <c r="R14" s="197">
        <v>37469</v>
      </c>
      <c r="S14" s="197">
        <v>33792</v>
      </c>
      <c r="T14" s="197">
        <v>51125</v>
      </c>
      <c r="U14" s="197">
        <v>50691</v>
      </c>
      <c r="V14" s="197">
        <v>52344</v>
      </c>
      <c r="W14" s="214">
        <f t="shared" ref="W14:W21" si="7">IFERROR(V14/U14-1,"-")</f>
        <v>3.2609338935905674E-2</v>
      </c>
      <c r="X14" s="196">
        <f t="shared" si="5"/>
        <v>1653</v>
      </c>
      <c r="Y14" s="198">
        <f t="shared" si="1"/>
        <v>0.40313922412797193</v>
      </c>
    </row>
    <row r="15" spans="1:25" x14ac:dyDescent="0.25">
      <c r="A15" s="1"/>
      <c r="B15" s="196" t="s">
        <v>118</v>
      </c>
      <c r="C15" s="197">
        <v>75557</v>
      </c>
      <c r="D15" s="197">
        <v>238248</v>
      </c>
      <c r="E15" s="197">
        <v>273549</v>
      </c>
      <c r="F15" s="197">
        <v>286392</v>
      </c>
      <c r="G15" s="197">
        <v>280286</v>
      </c>
      <c r="H15" s="197">
        <v>261045</v>
      </c>
      <c r="I15" s="214">
        <f t="shared" si="6"/>
        <v>-6.8647738381510282E-2</v>
      </c>
      <c r="J15" s="198">
        <f t="shared" si="2"/>
        <v>9.5686007857358701E-2</v>
      </c>
      <c r="K15" s="197">
        <f t="shared" si="3"/>
        <v>-19241</v>
      </c>
      <c r="L15" s="197">
        <f t="shared" si="4"/>
        <v>22797</v>
      </c>
      <c r="M15" s="198">
        <f t="shared" si="0"/>
        <v>7.1628897854219983E-2</v>
      </c>
      <c r="P15" s="196" t="s">
        <v>118</v>
      </c>
      <c r="Q15" s="197">
        <v>1349</v>
      </c>
      <c r="R15" s="197">
        <v>5739</v>
      </c>
      <c r="S15" s="197">
        <v>7096</v>
      </c>
      <c r="T15" s="197">
        <v>6559</v>
      </c>
      <c r="U15" s="197">
        <v>6671</v>
      </c>
      <c r="V15" s="197">
        <v>5839</v>
      </c>
      <c r="W15" s="214">
        <f t="shared" si="7"/>
        <v>-0.12471893269374912</v>
      </c>
      <c r="X15" s="196">
        <f t="shared" si="5"/>
        <v>-832</v>
      </c>
      <c r="Y15" s="198">
        <f t="shared" si="1"/>
        <v>4.4970386857772202E-2</v>
      </c>
    </row>
    <row r="16" spans="1:25" x14ac:dyDescent="0.25">
      <c r="A16" s="1"/>
      <c r="B16" s="196" t="s">
        <v>121</v>
      </c>
      <c r="C16" s="197">
        <v>71340</v>
      </c>
      <c r="D16" s="197">
        <v>129000</v>
      </c>
      <c r="E16" s="197">
        <v>144339</v>
      </c>
      <c r="F16" s="197">
        <v>159197</v>
      </c>
      <c r="G16" s="197">
        <v>152886</v>
      </c>
      <c r="H16" s="197">
        <v>162582</v>
      </c>
      <c r="I16" s="214">
        <f t="shared" si="6"/>
        <v>6.341980299046357E-2</v>
      </c>
      <c r="J16" s="198">
        <f t="shared" si="2"/>
        <v>0.26032558139534889</v>
      </c>
      <c r="K16" s="197">
        <f t="shared" si="3"/>
        <v>9696</v>
      </c>
      <c r="L16" s="197">
        <f t="shared" si="4"/>
        <v>33582</v>
      </c>
      <c r="M16" s="198">
        <f t="shared" si="0"/>
        <v>4.4611348506712611E-2</v>
      </c>
      <c r="P16" s="196" t="s">
        <v>121</v>
      </c>
      <c r="Q16" s="197">
        <v>2333</v>
      </c>
      <c r="R16" s="197">
        <v>9871</v>
      </c>
      <c r="S16" s="197">
        <v>9289</v>
      </c>
      <c r="T16" s="197">
        <v>12892</v>
      </c>
      <c r="U16" s="197">
        <v>6991</v>
      </c>
      <c r="V16" s="197">
        <v>6085</v>
      </c>
      <c r="W16" s="214">
        <f t="shared" si="7"/>
        <v>-0.12959519382062656</v>
      </c>
      <c r="X16" s="196">
        <f t="shared" si="5"/>
        <v>-906</v>
      </c>
      <c r="Y16" s="198">
        <f t="shared" si="1"/>
        <v>4.6865011822151706E-2</v>
      </c>
    </row>
    <row r="17" spans="1:25" x14ac:dyDescent="0.25">
      <c r="A17" s="1"/>
      <c r="B17" s="196" t="s">
        <v>128</v>
      </c>
      <c r="C17" s="197">
        <v>30042</v>
      </c>
      <c r="D17" s="197">
        <v>119177</v>
      </c>
      <c r="E17" s="197">
        <v>108822</v>
      </c>
      <c r="F17" s="197">
        <v>116723</v>
      </c>
      <c r="G17" s="197">
        <v>107800</v>
      </c>
      <c r="H17" s="197">
        <v>109365</v>
      </c>
      <c r="I17" s="214">
        <f t="shared" si="6"/>
        <v>1.4517625231911024E-2</v>
      </c>
      <c r="J17" s="198">
        <f t="shared" si="2"/>
        <v>-8.2331322318903832E-2</v>
      </c>
      <c r="K17" s="197">
        <f t="shared" si="3"/>
        <v>1565</v>
      </c>
      <c r="L17" s="197">
        <f t="shared" si="4"/>
        <v>-9812</v>
      </c>
      <c r="M17" s="198">
        <f t="shared" si="0"/>
        <v>3.0008980880027462E-2</v>
      </c>
      <c r="P17" s="196" t="s">
        <v>128</v>
      </c>
      <c r="Q17" s="197">
        <v>584</v>
      </c>
      <c r="R17" s="197">
        <v>2050</v>
      </c>
      <c r="S17" s="197">
        <v>2550</v>
      </c>
      <c r="T17" s="197">
        <v>4233</v>
      </c>
      <c r="U17" s="197">
        <v>3517</v>
      </c>
      <c r="V17" s="197">
        <v>3762</v>
      </c>
      <c r="W17" s="214">
        <f t="shared" si="7"/>
        <v>6.9661643446118804E-2</v>
      </c>
      <c r="X17" s="196">
        <f t="shared" si="5"/>
        <v>245</v>
      </c>
      <c r="Y17" s="198">
        <f t="shared" si="1"/>
        <v>2.8973898845511048E-2</v>
      </c>
    </row>
    <row r="18" spans="1:25" x14ac:dyDescent="0.25">
      <c r="A18" s="1"/>
      <c r="B18" s="196" t="s">
        <v>124</v>
      </c>
      <c r="C18" s="197">
        <v>33270</v>
      </c>
      <c r="D18" s="197">
        <v>95518</v>
      </c>
      <c r="E18" s="197">
        <v>97508</v>
      </c>
      <c r="F18" s="197">
        <v>103932</v>
      </c>
      <c r="G18" s="197">
        <v>93713</v>
      </c>
      <c r="H18" s="197">
        <v>95814</v>
      </c>
      <c r="I18" s="214">
        <f t="shared" si="6"/>
        <v>2.2419514901881321E-2</v>
      </c>
      <c r="J18" s="198">
        <f t="shared" si="2"/>
        <v>3.098892355367644E-3</v>
      </c>
      <c r="K18" s="197">
        <f t="shared" si="3"/>
        <v>2101</v>
      </c>
      <c r="L18" s="197">
        <f t="shared" si="4"/>
        <v>296</v>
      </c>
      <c r="M18" s="198">
        <f t="shared" si="0"/>
        <v>2.6290682522186724E-2</v>
      </c>
      <c r="P18" s="196" t="s">
        <v>124</v>
      </c>
      <c r="Q18" s="197">
        <v>688</v>
      </c>
      <c r="R18" s="197">
        <v>2043</v>
      </c>
      <c r="S18" s="197">
        <v>1696</v>
      </c>
      <c r="T18" s="197">
        <v>2874</v>
      </c>
      <c r="U18" s="197">
        <v>1905</v>
      </c>
      <c r="V18" s="197">
        <v>1655</v>
      </c>
      <c r="W18" s="214">
        <f t="shared" si="7"/>
        <v>-0.13123359580052496</v>
      </c>
      <c r="X18" s="196">
        <f t="shared" si="5"/>
        <v>-250</v>
      </c>
      <c r="Y18" s="198">
        <f t="shared" si="1"/>
        <v>1.2746359008325568E-2</v>
      </c>
    </row>
    <row r="19" spans="1:25" x14ac:dyDescent="0.25">
      <c r="A19" s="195" t="s">
        <v>148</v>
      </c>
      <c r="B19" s="196" t="s">
        <v>133</v>
      </c>
      <c r="C19" s="197">
        <v>2961</v>
      </c>
      <c r="D19" s="197">
        <v>36629</v>
      </c>
      <c r="E19" s="197">
        <v>45085</v>
      </c>
      <c r="F19" s="197">
        <v>40730</v>
      </c>
      <c r="G19" s="197">
        <v>39737</v>
      </c>
      <c r="H19" s="197">
        <v>34886</v>
      </c>
      <c r="I19" s="214">
        <f t="shared" si="6"/>
        <v>-0.12207766061856706</v>
      </c>
      <c r="J19" s="198">
        <f t="shared" si="2"/>
        <v>-4.758524666248054E-2</v>
      </c>
      <c r="K19" s="197">
        <f t="shared" si="3"/>
        <v>-4851</v>
      </c>
      <c r="L19" s="197">
        <f t="shared" si="4"/>
        <v>-1743</v>
      </c>
      <c r="M19" s="198">
        <f t="shared" si="0"/>
        <v>9.5724711468992644E-3</v>
      </c>
      <c r="P19" s="196" t="s">
        <v>133</v>
      </c>
      <c r="Q19" s="197">
        <v>1</v>
      </c>
      <c r="R19" s="197">
        <v>1055</v>
      </c>
      <c r="S19" s="197">
        <v>3216</v>
      </c>
      <c r="T19" s="197">
        <v>2216</v>
      </c>
      <c r="U19" s="197">
        <v>1548</v>
      </c>
      <c r="V19" s="197">
        <v>969</v>
      </c>
      <c r="W19" s="214">
        <f t="shared" si="7"/>
        <v>-0.37403100775193798</v>
      </c>
      <c r="X19" s="196">
        <f t="shared" si="5"/>
        <v>-579</v>
      </c>
      <c r="Y19" s="198">
        <f t="shared" si="1"/>
        <v>7.4629739450558759E-3</v>
      </c>
    </row>
    <row r="20" spans="1:25" x14ac:dyDescent="0.25">
      <c r="A20" s="200" t="s">
        <v>149</v>
      </c>
      <c r="B20" s="196" t="s">
        <v>136</v>
      </c>
      <c r="C20" s="197">
        <v>3022</v>
      </c>
      <c r="D20" s="197">
        <v>27370</v>
      </c>
      <c r="E20" s="197">
        <v>40513</v>
      </c>
      <c r="F20" s="197">
        <v>41489</v>
      </c>
      <c r="G20" s="197">
        <v>33145</v>
      </c>
      <c r="H20" s="197">
        <v>33855</v>
      </c>
      <c r="I20" s="214">
        <f t="shared" si="6"/>
        <v>2.1421028812792287E-2</v>
      </c>
      <c r="J20" s="198">
        <f t="shared" si="2"/>
        <v>0.23693825356229459</v>
      </c>
      <c r="K20" s="197">
        <f t="shared" si="3"/>
        <v>710</v>
      </c>
      <c r="L20" s="197">
        <f t="shared" si="4"/>
        <v>6485</v>
      </c>
      <c r="M20" s="198">
        <f t="shared" si="0"/>
        <v>9.2895720540696718E-3</v>
      </c>
      <c r="P20" s="196" t="s">
        <v>136</v>
      </c>
      <c r="Q20" s="197">
        <v>0</v>
      </c>
      <c r="R20" s="197">
        <v>435</v>
      </c>
      <c r="S20" s="197">
        <v>953</v>
      </c>
      <c r="T20" s="197">
        <v>1641</v>
      </c>
      <c r="U20" s="197">
        <v>1907</v>
      </c>
      <c r="V20" s="197">
        <v>1770</v>
      </c>
      <c r="W20" s="214">
        <f t="shared" si="7"/>
        <v>-7.1840587309910831E-2</v>
      </c>
      <c r="X20" s="196">
        <f t="shared" si="5"/>
        <v>-137</v>
      </c>
      <c r="Y20" s="198">
        <f t="shared" si="1"/>
        <v>1.3632057670535502E-2</v>
      </c>
    </row>
    <row r="21" spans="1:25" x14ac:dyDescent="0.25">
      <c r="B21" s="201" t="s">
        <v>149</v>
      </c>
      <c r="C21" s="202">
        <f t="shared" ref="C21:H21" si="8">C13-SUM(C14:C20)</f>
        <v>227222</v>
      </c>
      <c r="D21" s="202">
        <f t="shared" si="8"/>
        <v>640951</v>
      </c>
      <c r="E21" s="202">
        <f t="shared" si="8"/>
        <v>721953</v>
      </c>
      <c r="F21" s="202">
        <f t="shared" si="8"/>
        <v>796352</v>
      </c>
      <c r="G21" s="202">
        <f t="shared" si="8"/>
        <v>808295</v>
      </c>
      <c r="H21" s="202">
        <f t="shared" si="8"/>
        <v>798029</v>
      </c>
      <c r="I21" s="215">
        <f t="shared" si="6"/>
        <v>-1.27008084919491E-2</v>
      </c>
      <c r="J21" s="203">
        <f t="shared" si="2"/>
        <v>0.24507021597594814</v>
      </c>
      <c r="K21" s="202">
        <f>H21-G21</f>
        <v>-10266</v>
      </c>
      <c r="L21" s="202">
        <f t="shared" si="4"/>
        <v>157078</v>
      </c>
      <c r="M21" s="203">
        <f t="shared" si="0"/>
        <v>0.21897350160204301</v>
      </c>
      <c r="P21" s="201" t="s">
        <v>149</v>
      </c>
      <c r="Q21" s="202">
        <f t="shared" ref="Q21:V21" si="9">Q13-SUM(Q14:Q20)</f>
        <v>4974</v>
      </c>
      <c r="R21" s="202">
        <f t="shared" si="9"/>
        <v>19942</v>
      </c>
      <c r="S21" s="202">
        <f t="shared" si="9"/>
        <v>29334</v>
      </c>
      <c r="T21" s="202">
        <f t="shared" si="9"/>
        <v>35473</v>
      </c>
      <c r="U21" s="202">
        <f t="shared" si="9"/>
        <v>24501</v>
      </c>
      <c r="V21" s="202">
        <f t="shared" si="9"/>
        <v>23271</v>
      </c>
      <c r="W21" s="215">
        <f t="shared" si="7"/>
        <v>-5.0202032570099142E-2</v>
      </c>
      <c r="X21" s="201">
        <f>V21-U21</f>
        <v>-1230</v>
      </c>
      <c r="Y21" s="203">
        <f t="shared" si="1"/>
        <v>0.1792269005938032</v>
      </c>
    </row>
    <row r="22" spans="1:25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7"/>
      <c r="L22" s="186"/>
      <c r="M22" s="186"/>
    </row>
    <row r="23" spans="1:25" x14ac:dyDescent="0.25">
      <c r="B23" s="189" t="s">
        <v>73</v>
      </c>
      <c r="C23" s="211">
        <v>400181</v>
      </c>
      <c r="D23" s="211">
        <v>1157727</v>
      </c>
      <c r="E23" s="211">
        <v>1247409</v>
      </c>
      <c r="F23" s="211">
        <v>1301142</v>
      </c>
      <c r="G23" s="211">
        <v>1237425</v>
      </c>
      <c r="H23" s="211">
        <v>1247710</v>
      </c>
      <c r="I23" s="212">
        <f>IFERROR(H23/G23-1,"-")</f>
        <v>8.3116148453441507E-3</v>
      </c>
      <c r="J23" s="212">
        <f>IFERROR(H23/D23-1,"-")</f>
        <v>7.7723850268673011E-2</v>
      </c>
      <c r="K23" s="211">
        <f>H23-G23</f>
        <v>10285</v>
      </c>
      <c r="L23" s="211">
        <f>H23-D23</f>
        <v>89983</v>
      </c>
      <c r="M23" s="212">
        <f t="shared" ref="M23:M35" si="10">H23/H$9</f>
        <v>0.34236278090631428</v>
      </c>
    </row>
    <row r="24" spans="1:25" x14ac:dyDescent="0.25">
      <c r="B24" s="192" t="s">
        <v>102</v>
      </c>
      <c r="C24" s="193">
        <v>181377</v>
      </c>
      <c r="D24" s="193">
        <v>152312</v>
      </c>
      <c r="E24" s="193">
        <v>131090</v>
      </c>
      <c r="F24" s="193">
        <v>116145</v>
      </c>
      <c r="G24" s="193">
        <v>105730</v>
      </c>
      <c r="H24" s="193">
        <v>113345</v>
      </c>
      <c r="I24" s="213">
        <f>IFERROR(H24/G24-1,"-")</f>
        <v>7.2023077650619438E-2</v>
      </c>
      <c r="J24" s="194">
        <f t="shared" ref="J24:J35" si="11">IFERROR(H24/D24-1,"-")</f>
        <v>-0.25583670360838284</v>
      </c>
      <c r="K24" s="193">
        <f t="shared" ref="K24:K34" si="12">H24-G24</f>
        <v>7615</v>
      </c>
      <c r="L24" s="193">
        <f t="shared" ref="L24:L35" si="13">H24-D24</f>
        <v>-38967</v>
      </c>
      <c r="M24" s="194">
        <f t="shared" si="10"/>
        <v>3.1101064671939949E-2</v>
      </c>
    </row>
    <row r="25" spans="1:25" x14ac:dyDescent="0.25">
      <c r="B25" s="196" t="s">
        <v>108</v>
      </c>
      <c r="C25" s="197">
        <v>98392</v>
      </c>
      <c r="D25" s="197">
        <v>66043</v>
      </c>
      <c r="E25" s="197">
        <v>56166</v>
      </c>
      <c r="F25" s="197">
        <v>44979</v>
      </c>
      <c r="G25" s="197">
        <v>48883</v>
      </c>
      <c r="H25" s="197">
        <v>53441</v>
      </c>
      <c r="I25" s="214">
        <f>IFERROR(H25/G25-1,"-")</f>
        <v>9.3243049730990402E-2</v>
      </c>
      <c r="J25" s="198">
        <f t="shared" si="11"/>
        <v>-0.19081507502687645</v>
      </c>
      <c r="K25" s="197">
        <f t="shared" si="12"/>
        <v>4558</v>
      </c>
      <c r="L25" s="197">
        <f t="shared" si="13"/>
        <v>-12602</v>
      </c>
      <c r="M25" s="198">
        <f t="shared" si="10"/>
        <v>1.4663831639094295E-2</v>
      </c>
    </row>
    <row r="26" spans="1:25" x14ac:dyDescent="0.25">
      <c r="B26" s="196" t="s">
        <v>105</v>
      </c>
      <c r="C26" s="197">
        <v>82985</v>
      </c>
      <c r="D26" s="197">
        <v>86269</v>
      </c>
      <c r="E26" s="197">
        <v>74924</v>
      </c>
      <c r="F26" s="197">
        <v>71166</v>
      </c>
      <c r="G26" s="197">
        <v>56847</v>
      </c>
      <c r="H26" s="197">
        <v>59904</v>
      </c>
      <c r="I26" s="214">
        <f>IFERROR(H26/G26-1,"-")</f>
        <v>5.3775924850915535E-2</v>
      </c>
      <c r="J26" s="198">
        <f t="shared" si="11"/>
        <v>-0.30561383579269497</v>
      </c>
      <c r="K26" s="197">
        <f t="shared" si="12"/>
        <v>3057</v>
      </c>
      <c r="L26" s="197">
        <f t="shared" si="13"/>
        <v>-26365</v>
      </c>
      <c r="M26" s="198">
        <f t="shared" si="10"/>
        <v>1.6437233032845656E-2</v>
      </c>
    </row>
    <row r="27" spans="1:25" x14ac:dyDescent="0.25">
      <c r="B27" s="192" t="s">
        <v>112</v>
      </c>
      <c r="C27" s="193">
        <v>218804</v>
      </c>
      <c r="D27" s="193">
        <v>1005415</v>
      </c>
      <c r="E27" s="193">
        <v>1116319</v>
      </c>
      <c r="F27" s="193">
        <v>1184997</v>
      </c>
      <c r="G27" s="193">
        <v>1131695</v>
      </c>
      <c r="H27" s="193">
        <v>1134365</v>
      </c>
      <c r="I27" s="213">
        <f>IFERROR(H27/G27-1,"-")</f>
        <v>2.3592929190285883E-3</v>
      </c>
      <c r="J27" s="194">
        <f t="shared" si="11"/>
        <v>0.12825549648652546</v>
      </c>
      <c r="K27" s="193">
        <f t="shared" si="12"/>
        <v>2670</v>
      </c>
      <c r="L27" s="193">
        <f t="shared" si="13"/>
        <v>128950</v>
      </c>
      <c r="M27" s="194">
        <f t="shared" si="10"/>
        <v>0.31126171623437437</v>
      </c>
    </row>
    <row r="28" spans="1:25" x14ac:dyDescent="0.25">
      <c r="B28" s="196" t="s">
        <v>115</v>
      </c>
      <c r="C28" s="197">
        <v>39807</v>
      </c>
      <c r="D28" s="197">
        <v>506626</v>
      </c>
      <c r="E28" s="197">
        <v>576192</v>
      </c>
      <c r="F28" s="197">
        <v>620558</v>
      </c>
      <c r="G28" s="197">
        <v>601016</v>
      </c>
      <c r="H28" s="197">
        <v>600081</v>
      </c>
      <c r="I28" s="214">
        <f t="shared" ref="I28:I35" si="14">IFERROR(H28/G28-1,"-")</f>
        <v>-1.5556990163323459E-3</v>
      </c>
      <c r="J28" s="198">
        <f t="shared" si="11"/>
        <v>0.18446546367537398</v>
      </c>
      <c r="K28" s="197">
        <f t="shared" si="12"/>
        <v>-935</v>
      </c>
      <c r="L28" s="197">
        <f t="shared" si="13"/>
        <v>93455</v>
      </c>
      <c r="M28" s="198">
        <f t="shared" si="10"/>
        <v>0.16465797335041155</v>
      </c>
    </row>
    <row r="29" spans="1:25" x14ac:dyDescent="0.25">
      <c r="B29" s="196" t="s">
        <v>118</v>
      </c>
      <c r="C29" s="197">
        <v>37559</v>
      </c>
      <c r="D29" s="197">
        <v>107997</v>
      </c>
      <c r="E29" s="197">
        <v>117797</v>
      </c>
      <c r="F29" s="197">
        <v>119692</v>
      </c>
      <c r="G29" s="197">
        <v>110929</v>
      </c>
      <c r="H29" s="197">
        <v>103490</v>
      </c>
      <c r="I29" s="214">
        <f t="shared" si="14"/>
        <v>-6.7060912836138464E-2</v>
      </c>
      <c r="J29" s="198">
        <f t="shared" si="11"/>
        <v>-4.1732640721501513E-2</v>
      </c>
      <c r="K29" s="197">
        <f t="shared" si="12"/>
        <v>-7439</v>
      </c>
      <c r="L29" s="197">
        <f t="shared" si="13"/>
        <v>-4507</v>
      </c>
      <c r="M29" s="198">
        <f t="shared" si="10"/>
        <v>2.8396922518850107E-2</v>
      </c>
    </row>
    <row r="30" spans="1:25" x14ac:dyDescent="0.25">
      <c r="B30" s="196" t="s">
        <v>121</v>
      </c>
      <c r="C30" s="197">
        <v>25119</v>
      </c>
      <c r="D30" s="197">
        <v>42689</v>
      </c>
      <c r="E30" s="197">
        <v>44440</v>
      </c>
      <c r="F30" s="197">
        <v>41894</v>
      </c>
      <c r="G30" s="197">
        <v>36062</v>
      </c>
      <c r="H30" s="197">
        <v>42960</v>
      </c>
      <c r="I30" s="214">
        <f t="shared" si="14"/>
        <v>0.19128168154844438</v>
      </c>
      <c r="J30" s="198">
        <f t="shared" si="11"/>
        <v>6.3482395933378566E-3</v>
      </c>
      <c r="K30" s="197">
        <f t="shared" si="12"/>
        <v>6898</v>
      </c>
      <c r="L30" s="197">
        <f t="shared" si="13"/>
        <v>271</v>
      </c>
      <c r="M30" s="198">
        <f t="shared" si="10"/>
        <v>1.1787919522753895E-2</v>
      </c>
    </row>
    <row r="31" spans="1:25" x14ac:dyDescent="0.25">
      <c r="B31" s="196" t="s">
        <v>128</v>
      </c>
      <c r="C31" s="197">
        <v>14095</v>
      </c>
      <c r="D31" s="197">
        <v>54410</v>
      </c>
      <c r="E31" s="197">
        <v>48227</v>
      </c>
      <c r="F31" s="197">
        <v>48668</v>
      </c>
      <c r="G31" s="197">
        <v>44900</v>
      </c>
      <c r="H31" s="197">
        <v>47791</v>
      </c>
      <c r="I31" s="214">
        <f t="shared" si="14"/>
        <v>6.4387527839643743E-2</v>
      </c>
      <c r="J31" s="198">
        <f t="shared" si="11"/>
        <v>-0.12165043190589964</v>
      </c>
      <c r="K31" s="197">
        <f t="shared" si="12"/>
        <v>2891</v>
      </c>
      <c r="L31" s="197">
        <f t="shared" si="13"/>
        <v>-6619</v>
      </c>
      <c r="M31" s="198">
        <f t="shared" si="10"/>
        <v>1.3113511683238627E-2</v>
      </c>
    </row>
    <row r="32" spans="1:25" x14ac:dyDescent="0.25">
      <c r="B32" s="196" t="s">
        <v>124</v>
      </c>
      <c r="C32" s="197">
        <v>18773</v>
      </c>
      <c r="D32" s="197">
        <v>55115</v>
      </c>
      <c r="E32" s="197">
        <v>52016</v>
      </c>
      <c r="F32" s="197">
        <v>53658</v>
      </c>
      <c r="G32" s="197">
        <v>49261</v>
      </c>
      <c r="H32" s="197">
        <v>51933</v>
      </c>
      <c r="I32" s="214">
        <f t="shared" si="14"/>
        <v>5.4241692210876824E-2</v>
      </c>
      <c r="J32" s="198">
        <f t="shared" si="11"/>
        <v>-5.7733829266080061E-2</v>
      </c>
      <c r="K32" s="197">
        <f t="shared" si="12"/>
        <v>2672</v>
      </c>
      <c r="L32" s="197">
        <f t="shared" si="13"/>
        <v>-3182</v>
      </c>
      <c r="M32" s="198">
        <f t="shared" si="10"/>
        <v>1.4250047126982728E-2</v>
      </c>
    </row>
    <row r="33" spans="2:13" x14ac:dyDescent="0.25">
      <c r="B33" s="196" t="s">
        <v>133</v>
      </c>
      <c r="C33" s="197">
        <v>514</v>
      </c>
      <c r="D33" s="197">
        <v>14081</v>
      </c>
      <c r="E33" s="197">
        <v>16394</v>
      </c>
      <c r="F33" s="197">
        <v>15469</v>
      </c>
      <c r="G33" s="197">
        <v>14116</v>
      </c>
      <c r="H33" s="197">
        <v>14078</v>
      </c>
      <c r="I33" s="214">
        <f t="shared" si="14"/>
        <v>-2.6919807310853416E-3</v>
      </c>
      <c r="J33" s="198">
        <f t="shared" si="11"/>
        <v>-2.130530502094663E-4</v>
      </c>
      <c r="K33" s="197">
        <f t="shared" si="12"/>
        <v>-38</v>
      </c>
      <c r="L33" s="197">
        <f t="shared" si="13"/>
        <v>-3</v>
      </c>
      <c r="M33" s="198">
        <f t="shared" si="10"/>
        <v>3.8629034227497519E-3</v>
      </c>
    </row>
    <row r="34" spans="2:13" x14ac:dyDescent="0.25">
      <c r="B34" s="196" t="s">
        <v>136</v>
      </c>
      <c r="C34" s="197">
        <v>481</v>
      </c>
      <c r="D34" s="197">
        <v>8474</v>
      </c>
      <c r="E34" s="197">
        <v>14433</v>
      </c>
      <c r="F34" s="197">
        <v>13798</v>
      </c>
      <c r="G34" s="197">
        <v>11112</v>
      </c>
      <c r="H34" s="197">
        <v>11491</v>
      </c>
      <c r="I34" s="214">
        <f t="shared" si="14"/>
        <v>3.4107271418286622E-2</v>
      </c>
      <c r="J34" s="198">
        <f t="shared" si="11"/>
        <v>0.35603021005428359</v>
      </c>
      <c r="K34" s="197">
        <f t="shared" si="12"/>
        <v>379</v>
      </c>
      <c r="L34" s="197">
        <f t="shared" si="13"/>
        <v>3017</v>
      </c>
      <c r="M34" s="198">
        <f t="shared" si="10"/>
        <v>3.1530489580066344E-3</v>
      </c>
    </row>
    <row r="35" spans="2:13" x14ac:dyDescent="0.25">
      <c r="B35" s="201" t="s">
        <v>149</v>
      </c>
      <c r="C35" s="202">
        <f t="shared" ref="C35:H35" si="15">C27-SUM(C28:C34)</f>
        <v>82456</v>
      </c>
      <c r="D35" s="202">
        <f t="shared" si="15"/>
        <v>216023</v>
      </c>
      <c r="E35" s="202">
        <f t="shared" si="15"/>
        <v>246820</v>
      </c>
      <c r="F35" s="202">
        <f t="shared" si="15"/>
        <v>271260</v>
      </c>
      <c r="G35" s="202">
        <f t="shared" si="15"/>
        <v>264299</v>
      </c>
      <c r="H35" s="202">
        <f t="shared" si="15"/>
        <v>262541</v>
      </c>
      <c r="I35" s="215">
        <f t="shared" si="14"/>
        <v>-6.651557516297868E-3</v>
      </c>
      <c r="J35" s="203">
        <f t="shared" si="11"/>
        <v>0.21533818158251661</v>
      </c>
      <c r="K35" s="202">
        <f>H35-G35</f>
        <v>-1758</v>
      </c>
      <c r="L35" s="202">
        <f t="shared" si="13"/>
        <v>46518</v>
      </c>
      <c r="M35" s="203">
        <f t="shared" si="10"/>
        <v>7.2039389651381056E-2</v>
      </c>
    </row>
    <row r="36" spans="2:13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7"/>
      <c r="L36" s="186"/>
      <c r="M36" s="186"/>
    </row>
    <row r="37" spans="2:13" x14ac:dyDescent="0.25">
      <c r="B37" s="189" t="s">
        <v>73</v>
      </c>
      <c r="C37" s="211">
        <v>176500</v>
      </c>
      <c r="D37" s="211">
        <v>810745</v>
      </c>
      <c r="E37" s="211">
        <v>867925</v>
      </c>
      <c r="F37" s="211">
        <v>922199</v>
      </c>
      <c r="G37" s="211">
        <v>945846</v>
      </c>
      <c r="H37" s="211">
        <v>978332</v>
      </c>
      <c r="I37" s="212">
        <f>IFERROR(H37/G37-1,"-")</f>
        <v>3.4345971754387028E-2</v>
      </c>
      <c r="J37" s="212">
        <f>IFERROR(H37/D37-1,"-")</f>
        <v>0.20670741108486634</v>
      </c>
      <c r="K37" s="211">
        <f>H37-G37</f>
        <v>32486</v>
      </c>
      <c r="L37" s="211">
        <f>H37-D37</f>
        <v>167587</v>
      </c>
      <c r="M37" s="212">
        <f t="shared" ref="M37:M49" si="16">H37/H$9</f>
        <v>0.26844736691189164</v>
      </c>
    </row>
    <row r="38" spans="2:13" x14ac:dyDescent="0.25">
      <c r="B38" s="192" t="s">
        <v>102</v>
      </c>
      <c r="C38" s="193">
        <v>53696</v>
      </c>
      <c r="D38" s="193">
        <v>89466</v>
      </c>
      <c r="E38" s="193">
        <v>84173</v>
      </c>
      <c r="F38" s="193">
        <v>80324</v>
      </c>
      <c r="G38" s="193">
        <v>81062</v>
      </c>
      <c r="H38" s="193">
        <v>101026</v>
      </c>
      <c r="I38" s="213">
        <f>IFERROR(H38/G38-1,"-")</f>
        <v>0.2462806247070144</v>
      </c>
      <c r="J38" s="194">
        <f t="shared" ref="J38:J49" si="17">IFERROR(H38/D38-1,"-")</f>
        <v>0.12921109695303246</v>
      </c>
      <c r="K38" s="193">
        <f t="shared" ref="K38:K48" si="18">H38-G38</f>
        <v>19964</v>
      </c>
      <c r="L38" s="193">
        <f t="shared" ref="L38:L49" si="19">H38-D38</f>
        <v>11560</v>
      </c>
      <c r="M38" s="194">
        <f t="shared" si="16"/>
        <v>2.7720818382349511E-2</v>
      </c>
    </row>
    <row r="39" spans="2:13" x14ac:dyDescent="0.25">
      <c r="B39" s="196" t="s">
        <v>108</v>
      </c>
      <c r="C39" s="197">
        <v>33031</v>
      </c>
      <c r="D39" s="197">
        <v>37477</v>
      </c>
      <c r="E39" s="197">
        <v>38089</v>
      </c>
      <c r="F39" s="197">
        <v>36750</v>
      </c>
      <c r="G39" s="197">
        <v>35294</v>
      </c>
      <c r="H39" s="197">
        <v>51299</v>
      </c>
      <c r="I39" s="214">
        <f>IFERROR(H39/G39-1,"-")</f>
        <v>0.45347651158837188</v>
      </c>
      <c r="J39" s="198">
        <f t="shared" si="17"/>
        <v>0.36881287189476208</v>
      </c>
      <c r="K39" s="197">
        <f t="shared" si="18"/>
        <v>16005</v>
      </c>
      <c r="L39" s="197">
        <f t="shared" si="19"/>
        <v>13822</v>
      </c>
      <c r="M39" s="198">
        <f t="shared" si="16"/>
        <v>1.4076082020431846E-2</v>
      </c>
    </row>
    <row r="40" spans="2:13" x14ac:dyDescent="0.25">
      <c r="B40" s="196" t="s">
        <v>105</v>
      </c>
      <c r="C40" s="197">
        <v>20665</v>
      </c>
      <c r="D40" s="197">
        <v>51989</v>
      </c>
      <c r="E40" s="197">
        <v>46084</v>
      </c>
      <c r="F40" s="197">
        <v>43574</v>
      </c>
      <c r="G40" s="197">
        <v>45768</v>
      </c>
      <c r="H40" s="197">
        <v>49727</v>
      </c>
      <c r="I40" s="214">
        <f>IFERROR(H40/G40-1,"-")</f>
        <v>8.6501485754238772E-2</v>
      </c>
      <c r="J40" s="198">
        <f t="shared" si="17"/>
        <v>-4.3509203870049418E-2</v>
      </c>
      <c r="K40" s="197">
        <f t="shared" si="18"/>
        <v>3959</v>
      </c>
      <c r="L40" s="197">
        <f t="shared" si="19"/>
        <v>-2262</v>
      </c>
      <c r="M40" s="198">
        <f t="shared" si="16"/>
        <v>1.3644736361917667E-2</v>
      </c>
    </row>
    <row r="41" spans="2:13" x14ac:dyDescent="0.25">
      <c r="B41" s="192" t="s">
        <v>112</v>
      </c>
      <c r="C41" s="193">
        <v>122804</v>
      </c>
      <c r="D41" s="193">
        <v>721279</v>
      </c>
      <c r="E41" s="193">
        <v>783752</v>
      </c>
      <c r="F41" s="193">
        <v>841875</v>
      </c>
      <c r="G41" s="193">
        <v>864784</v>
      </c>
      <c r="H41" s="193">
        <v>877306</v>
      </c>
      <c r="I41" s="213">
        <f>IFERROR(H41/G41-1,"-")</f>
        <v>1.4479916372180712E-2</v>
      </c>
      <c r="J41" s="194">
        <f t="shared" si="17"/>
        <v>0.21631989840269861</v>
      </c>
      <c r="K41" s="193">
        <f t="shared" si="18"/>
        <v>12522</v>
      </c>
      <c r="L41" s="193">
        <f t="shared" si="19"/>
        <v>156027</v>
      </c>
      <c r="M41" s="194">
        <f t="shared" si="16"/>
        <v>0.24072654852954209</v>
      </c>
    </row>
    <row r="42" spans="2:13" x14ac:dyDescent="0.25">
      <c r="B42" s="196" t="s">
        <v>115</v>
      </c>
      <c r="C42" s="197">
        <v>21654</v>
      </c>
      <c r="D42" s="197">
        <v>372000</v>
      </c>
      <c r="E42" s="197">
        <v>414619</v>
      </c>
      <c r="F42" s="197">
        <v>456197</v>
      </c>
      <c r="G42" s="197">
        <v>463627</v>
      </c>
      <c r="H42" s="197">
        <v>472625</v>
      </c>
      <c r="I42" s="214">
        <f t="shared" ref="I42:I49" si="20">IFERROR(H42/G42-1,"-")</f>
        <v>1.9407842942710474E-2</v>
      </c>
      <c r="J42" s="198">
        <f t="shared" si="17"/>
        <v>0.270497311827957</v>
      </c>
      <c r="K42" s="197">
        <f t="shared" si="18"/>
        <v>8998</v>
      </c>
      <c r="L42" s="197">
        <f t="shared" si="19"/>
        <v>100625</v>
      </c>
      <c r="M42" s="198">
        <f t="shared" si="16"/>
        <v>0.129684950289608</v>
      </c>
    </row>
    <row r="43" spans="2:13" x14ac:dyDescent="0.25">
      <c r="B43" s="196" t="s">
        <v>118</v>
      </c>
      <c r="C43" s="197">
        <v>6585</v>
      </c>
      <c r="D43" s="197">
        <v>23718</v>
      </c>
      <c r="E43" s="197">
        <v>28463</v>
      </c>
      <c r="F43" s="197">
        <v>27922</v>
      </c>
      <c r="G43" s="197">
        <v>30591</v>
      </c>
      <c r="H43" s="197">
        <v>31648</v>
      </c>
      <c r="I43" s="214">
        <f t="shared" si="20"/>
        <v>3.4552646203131587E-2</v>
      </c>
      <c r="J43" s="198">
        <f t="shared" si="17"/>
        <v>0.33434522303735559</v>
      </c>
      <c r="K43" s="197">
        <f t="shared" si="18"/>
        <v>1057</v>
      </c>
      <c r="L43" s="197">
        <f t="shared" si="19"/>
        <v>7930</v>
      </c>
      <c r="M43" s="198">
        <f t="shared" si="16"/>
        <v>8.683986896092068E-3</v>
      </c>
    </row>
    <row r="44" spans="2:13" x14ac:dyDescent="0.25">
      <c r="B44" s="196" t="s">
        <v>121</v>
      </c>
      <c r="C44" s="197">
        <v>11303</v>
      </c>
      <c r="D44" s="197">
        <v>18022</v>
      </c>
      <c r="E44" s="197">
        <v>19850</v>
      </c>
      <c r="F44" s="197">
        <v>20175</v>
      </c>
      <c r="G44" s="197">
        <v>21786</v>
      </c>
      <c r="H44" s="197">
        <v>27758</v>
      </c>
      <c r="I44" s="214">
        <f t="shared" si="20"/>
        <v>0.27412099513449006</v>
      </c>
      <c r="J44" s="198">
        <f t="shared" si="17"/>
        <v>0.54022860947730544</v>
      </c>
      <c r="K44" s="197">
        <f t="shared" si="18"/>
        <v>5972</v>
      </c>
      <c r="L44" s="197">
        <f t="shared" si="19"/>
        <v>9736</v>
      </c>
      <c r="M44" s="198">
        <f t="shared" si="16"/>
        <v>7.6165984663082546E-3</v>
      </c>
    </row>
    <row r="45" spans="2:13" x14ac:dyDescent="0.25">
      <c r="B45" s="196" t="s">
        <v>128</v>
      </c>
      <c r="C45" s="197">
        <v>10059</v>
      </c>
      <c r="D45" s="197">
        <v>40266</v>
      </c>
      <c r="E45" s="197">
        <v>36318</v>
      </c>
      <c r="F45" s="197">
        <v>38855</v>
      </c>
      <c r="G45" s="197">
        <v>35726</v>
      </c>
      <c r="H45" s="197">
        <v>37274</v>
      </c>
      <c r="I45" s="214">
        <f t="shared" si="20"/>
        <v>4.3329787829591959E-2</v>
      </c>
      <c r="J45" s="198">
        <f t="shared" si="17"/>
        <v>-7.4305865991158848E-2</v>
      </c>
      <c r="K45" s="197">
        <f t="shared" si="18"/>
        <v>1548</v>
      </c>
      <c r="L45" s="197">
        <f t="shared" si="19"/>
        <v>-2992</v>
      </c>
      <c r="M45" s="198">
        <f t="shared" si="16"/>
        <v>1.0227721422046757E-2</v>
      </c>
    </row>
    <row r="46" spans="2:13" x14ac:dyDescent="0.25">
      <c r="B46" s="196" t="s">
        <v>124</v>
      </c>
      <c r="C46" s="197">
        <v>6905</v>
      </c>
      <c r="D46" s="197">
        <v>24068</v>
      </c>
      <c r="E46" s="197">
        <v>28117</v>
      </c>
      <c r="F46" s="197">
        <v>29784</v>
      </c>
      <c r="G46" s="197">
        <v>25885</v>
      </c>
      <c r="H46" s="197">
        <v>26293</v>
      </c>
      <c r="I46" s="214">
        <f t="shared" si="20"/>
        <v>1.576202433842E-2</v>
      </c>
      <c r="J46" s="198">
        <f t="shared" si="17"/>
        <v>9.2446401861392635E-2</v>
      </c>
      <c r="K46" s="197">
        <f t="shared" si="18"/>
        <v>408</v>
      </c>
      <c r="L46" s="197">
        <f t="shared" si="19"/>
        <v>2225</v>
      </c>
      <c r="M46" s="198">
        <f t="shared" si="16"/>
        <v>7.2146128494359439E-3</v>
      </c>
    </row>
    <row r="47" spans="2:13" x14ac:dyDescent="0.25">
      <c r="B47" s="196" t="s">
        <v>133</v>
      </c>
      <c r="C47" s="197">
        <v>1779</v>
      </c>
      <c r="D47" s="197">
        <v>13881</v>
      </c>
      <c r="E47" s="197">
        <v>15315</v>
      </c>
      <c r="F47" s="197">
        <v>13979</v>
      </c>
      <c r="G47" s="197">
        <v>14415</v>
      </c>
      <c r="H47" s="197">
        <v>11638</v>
      </c>
      <c r="I47" s="214">
        <f t="shared" si="20"/>
        <v>-0.1926465487339577</v>
      </c>
      <c r="J47" s="198">
        <f t="shared" si="17"/>
        <v>-0.16158778186009648</v>
      </c>
      <c r="K47" s="197">
        <f t="shared" si="18"/>
        <v>-2777</v>
      </c>
      <c r="L47" s="197">
        <f t="shared" si="19"/>
        <v>-2243</v>
      </c>
      <c r="M47" s="198">
        <f t="shared" si="16"/>
        <v>3.1933847161501358E-3</v>
      </c>
    </row>
    <row r="48" spans="2:13" x14ac:dyDescent="0.25">
      <c r="B48" s="196" t="s">
        <v>136</v>
      </c>
      <c r="C48" s="197">
        <v>1654</v>
      </c>
      <c r="D48" s="197">
        <v>11670</v>
      </c>
      <c r="E48" s="197">
        <v>14758</v>
      </c>
      <c r="F48" s="197">
        <v>14943</v>
      </c>
      <c r="G48" s="197">
        <v>11716</v>
      </c>
      <c r="H48" s="197">
        <v>11951</v>
      </c>
      <c r="I48" s="214">
        <f t="shared" si="20"/>
        <v>2.0058040286787371E-2</v>
      </c>
      <c r="J48" s="198">
        <f t="shared" si="17"/>
        <v>2.4078834618680434E-2</v>
      </c>
      <c r="K48" s="197">
        <f t="shared" si="18"/>
        <v>235</v>
      </c>
      <c r="L48" s="197">
        <f t="shared" si="19"/>
        <v>281</v>
      </c>
      <c r="M48" s="198">
        <f t="shared" si="16"/>
        <v>3.2792696977754143E-3</v>
      </c>
    </row>
    <row r="49" spans="2:13" x14ac:dyDescent="0.25">
      <c r="B49" s="201" t="s">
        <v>149</v>
      </c>
      <c r="C49" s="202">
        <f t="shared" ref="C49:H49" si="21">C41-SUM(C42:C48)</f>
        <v>62865</v>
      </c>
      <c r="D49" s="202">
        <f t="shared" si="21"/>
        <v>217654</v>
      </c>
      <c r="E49" s="202">
        <f t="shared" si="21"/>
        <v>226312</v>
      </c>
      <c r="F49" s="202">
        <f t="shared" si="21"/>
        <v>240020</v>
      </c>
      <c r="G49" s="202">
        <f t="shared" si="21"/>
        <v>261038</v>
      </c>
      <c r="H49" s="202">
        <f t="shared" si="21"/>
        <v>258119</v>
      </c>
      <c r="I49" s="215">
        <f t="shared" si="20"/>
        <v>-1.1182279974563114E-2</v>
      </c>
      <c r="J49" s="203">
        <f t="shared" si="17"/>
        <v>0.18591434111020244</v>
      </c>
      <c r="K49" s="202">
        <f>H49-G49</f>
        <v>-2919</v>
      </c>
      <c r="L49" s="202">
        <f t="shared" si="19"/>
        <v>40465</v>
      </c>
      <c r="M49" s="203">
        <f t="shared" si="16"/>
        <v>7.0826024192125525E-2</v>
      </c>
    </row>
    <row r="50" spans="2:13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7"/>
      <c r="L50" s="186"/>
      <c r="M50" s="186"/>
    </row>
    <row r="51" spans="2:13" x14ac:dyDescent="0.25">
      <c r="B51" s="189" t="s">
        <v>73</v>
      </c>
      <c r="C51" s="211">
        <v>9212</v>
      </c>
      <c r="D51" s="211">
        <v>22508</v>
      </c>
      <c r="E51" s="211">
        <v>33371</v>
      </c>
      <c r="F51" s="211">
        <v>30214</v>
      </c>
      <c r="G51" s="211">
        <v>27983</v>
      </c>
      <c r="H51" s="211">
        <v>33914</v>
      </c>
      <c r="I51" s="212">
        <f>IFERROR(H51/G51-1,"-")</f>
        <v>0.21195011256834517</v>
      </c>
      <c r="J51" s="212">
        <f>IFERROR(H51/D51-1,"-")</f>
        <v>0.50675315443397895</v>
      </c>
      <c r="K51" s="211">
        <f>H51-G51</f>
        <v>5931</v>
      </c>
      <c r="L51" s="211">
        <f>H51-D51</f>
        <v>11406</v>
      </c>
      <c r="M51" s="212">
        <f t="shared" ref="M51:M63" si="22">H51/H$9</f>
        <v>9.305761235909581E-3</v>
      </c>
    </row>
    <row r="52" spans="2:13" x14ac:dyDescent="0.25">
      <c r="B52" s="192" t="s">
        <v>102</v>
      </c>
      <c r="C52" s="193">
        <v>3305</v>
      </c>
      <c r="D52" s="193">
        <v>3711</v>
      </c>
      <c r="E52" s="193">
        <v>14727</v>
      </c>
      <c r="F52" s="193">
        <v>8800</v>
      </c>
      <c r="G52" s="193">
        <v>5738</v>
      </c>
      <c r="H52" s="193">
        <v>11724</v>
      </c>
      <c r="I52" s="213">
        <f>IFERROR(H52/G52-1,"-")</f>
        <v>1.0432206343673753</v>
      </c>
      <c r="J52" s="194">
        <f t="shared" ref="J52:J63" si="23">IFERROR(H52/D52-1,"-")</f>
        <v>2.1592562651576395</v>
      </c>
      <c r="K52" s="193">
        <f t="shared" ref="K52:K62" si="24">H52-G52</f>
        <v>5986</v>
      </c>
      <c r="L52" s="193">
        <f t="shared" ref="L52:L63" si="25">H52-D52</f>
        <v>8013</v>
      </c>
      <c r="M52" s="194">
        <f t="shared" si="22"/>
        <v>3.2169825066286468E-3</v>
      </c>
    </row>
    <row r="53" spans="2:13" x14ac:dyDescent="0.25">
      <c r="B53" s="196" t="s">
        <v>108</v>
      </c>
      <c r="C53" s="197">
        <v>1671</v>
      </c>
      <c r="D53" s="197">
        <v>1903</v>
      </c>
      <c r="E53" s="197">
        <v>10941</v>
      </c>
      <c r="F53" s="197">
        <v>5776</v>
      </c>
      <c r="G53" s="197">
        <v>3313</v>
      </c>
      <c r="H53" s="197">
        <v>6142</v>
      </c>
      <c r="I53" s="214">
        <f>IFERROR(H53/G53-1,"-")</f>
        <v>0.85390884394808331</v>
      </c>
      <c r="J53" s="198">
        <f t="shared" si="23"/>
        <v>2.2275354703100367</v>
      </c>
      <c r="K53" s="197">
        <f t="shared" si="24"/>
        <v>2829</v>
      </c>
      <c r="L53" s="197">
        <f t="shared" si="25"/>
        <v>4239</v>
      </c>
      <c r="M53" s="198">
        <f t="shared" si="22"/>
        <v>1.6853212688257547E-3</v>
      </c>
    </row>
    <row r="54" spans="2:13" x14ac:dyDescent="0.25">
      <c r="B54" s="196" t="s">
        <v>105</v>
      </c>
      <c r="C54" s="197">
        <v>1634</v>
      </c>
      <c r="D54" s="197">
        <v>1808</v>
      </c>
      <c r="E54" s="197">
        <v>3786</v>
      </c>
      <c r="F54" s="197">
        <v>3024</v>
      </c>
      <c r="G54" s="197">
        <v>2425</v>
      </c>
      <c r="H54" s="197">
        <v>5582</v>
      </c>
      <c r="I54" s="214">
        <f>IFERROR(H54/G54-1,"-")</f>
        <v>1.3018556701030928</v>
      </c>
      <c r="J54" s="198">
        <f t="shared" si="23"/>
        <v>2.0873893805309733</v>
      </c>
      <c r="K54" s="197">
        <f t="shared" si="24"/>
        <v>3157</v>
      </c>
      <c r="L54" s="197">
        <f t="shared" si="25"/>
        <v>3774</v>
      </c>
      <c r="M54" s="198">
        <f t="shared" si="22"/>
        <v>1.5316612378028921E-3</v>
      </c>
    </row>
    <row r="55" spans="2:13" x14ac:dyDescent="0.25">
      <c r="B55" s="192" t="s">
        <v>112</v>
      </c>
      <c r="C55" s="193">
        <v>5907</v>
      </c>
      <c r="D55" s="193">
        <v>18797</v>
      </c>
      <c r="E55" s="193">
        <v>18644</v>
      </c>
      <c r="F55" s="193">
        <v>21414</v>
      </c>
      <c r="G55" s="193">
        <v>22245</v>
      </c>
      <c r="H55" s="193">
        <v>22190</v>
      </c>
      <c r="I55" s="213">
        <f>IFERROR(H55/G55-1,"-")</f>
        <v>-2.472465722634265E-3</v>
      </c>
      <c r="J55" s="194">
        <f t="shared" si="23"/>
        <v>0.18050752779698898</v>
      </c>
      <c r="K55" s="193">
        <f t="shared" si="24"/>
        <v>-55</v>
      </c>
      <c r="L55" s="193">
        <f t="shared" si="25"/>
        <v>3393</v>
      </c>
      <c r="M55" s="194">
        <f t="shared" si="22"/>
        <v>6.0887787292809338E-3</v>
      </c>
    </row>
    <row r="56" spans="2:13" x14ac:dyDescent="0.25">
      <c r="B56" s="196" t="s">
        <v>115</v>
      </c>
      <c r="C56" s="197">
        <v>419</v>
      </c>
      <c r="D56" s="197">
        <v>6815</v>
      </c>
      <c r="E56" s="197">
        <v>5863</v>
      </c>
      <c r="F56" s="197">
        <v>7388</v>
      </c>
      <c r="G56" s="197">
        <v>7974</v>
      </c>
      <c r="H56" s="197">
        <v>5904</v>
      </c>
      <c r="I56" s="214">
        <f t="shared" ref="I56:I63" si="26">IFERROR(H56/G56-1,"-")</f>
        <v>-0.2595936794582393</v>
      </c>
      <c r="J56" s="198">
        <f t="shared" si="23"/>
        <v>-0.1336757153338225</v>
      </c>
      <c r="K56" s="197">
        <f t="shared" si="24"/>
        <v>-2070</v>
      </c>
      <c r="L56" s="197">
        <f t="shared" si="25"/>
        <v>-911</v>
      </c>
      <c r="M56" s="198">
        <f t="shared" si="22"/>
        <v>1.6200157556410381E-3</v>
      </c>
    </row>
    <row r="57" spans="2:13" x14ac:dyDescent="0.25">
      <c r="B57" s="196" t="s">
        <v>118</v>
      </c>
      <c r="C57" s="197">
        <v>2004</v>
      </c>
      <c r="D57" s="197">
        <v>4238</v>
      </c>
      <c r="E57" s="197">
        <v>3220</v>
      </c>
      <c r="F57" s="197">
        <v>3896</v>
      </c>
      <c r="G57" s="197">
        <v>4295</v>
      </c>
      <c r="H57" s="197">
        <v>4647</v>
      </c>
      <c r="I57" s="214">
        <f t="shared" si="26"/>
        <v>8.1955762514551722E-2</v>
      </c>
      <c r="J57" s="198">
        <f t="shared" si="23"/>
        <v>9.6507786691835795E-2</v>
      </c>
      <c r="K57" s="197">
        <f t="shared" si="24"/>
        <v>352</v>
      </c>
      <c r="L57" s="197">
        <f t="shared" si="25"/>
        <v>409</v>
      </c>
      <c r="M57" s="198">
        <f t="shared" si="22"/>
        <v>1.2751038645772196E-3</v>
      </c>
    </row>
    <row r="58" spans="2:13" x14ac:dyDescent="0.25">
      <c r="B58" s="196" t="s">
        <v>121</v>
      </c>
      <c r="C58" s="197">
        <v>935</v>
      </c>
      <c r="D58" s="197">
        <v>1532</v>
      </c>
      <c r="E58" s="197">
        <v>1948</v>
      </c>
      <c r="F58" s="197">
        <v>1713</v>
      </c>
      <c r="G58" s="197">
        <v>1683</v>
      </c>
      <c r="H58" s="197">
        <v>2614</v>
      </c>
      <c r="I58" s="214">
        <f t="shared" si="26"/>
        <v>0.55317884729649425</v>
      </c>
      <c r="J58" s="198">
        <f t="shared" si="23"/>
        <v>0.70626631853785904</v>
      </c>
      <c r="K58" s="197">
        <f t="shared" si="24"/>
        <v>931</v>
      </c>
      <c r="L58" s="197">
        <f t="shared" si="25"/>
        <v>1082</v>
      </c>
      <c r="M58" s="198">
        <f t="shared" si="22"/>
        <v>7.1726307338171975E-4</v>
      </c>
    </row>
    <row r="59" spans="2:13" x14ac:dyDescent="0.25">
      <c r="B59" s="196" t="s">
        <v>128</v>
      </c>
      <c r="C59" s="197">
        <v>148</v>
      </c>
      <c r="D59" s="197">
        <v>558</v>
      </c>
      <c r="E59" s="197">
        <v>425</v>
      </c>
      <c r="F59" s="197">
        <v>669</v>
      </c>
      <c r="G59" s="197">
        <v>683</v>
      </c>
      <c r="H59" s="197">
        <v>926</v>
      </c>
      <c r="I59" s="214">
        <f t="shared" si="26"/>
        <v>0.35578330893118593</v>
      </c>
      <c r="J59" s="198">
        <f t="shared" si="23"/>
        <v>0.65949820788530467</v>
      </c>
      <c r="K59" s="197">
        <f t="shared" si="24"/>
        <v>243</v>
      </c>
      <c r="L59" s="197">
        <f t="shared" si="25"/>
        <v>368</v>
      </c>
      <c r="M59" s="198">
        <f t="shared" si="22"/>
        <v>2.540878370128051E-4</v>
      </c>
    </row>
    <row r="60" spans="2:13" x14ac:dyDescent="0.25">
      <c r="B60" s="196" t="s">
        <v>124</v>
      </c>
      <c r="C60" s="197">
        <v>198</v>
      </c>
      <c r="D60" s="197">
        <v>484</v>
      </c>
      <c r="E60" s="197">
        <v>455</v>
      </c>
      <c r="F60" s="197">
        <v>373</v>
      </c>
      <c r="G60" s="197">
        <v>570</v>
      </c>
      <c r="H60" s="197">
        <v>591</v>
      </c>
      <c r="I60" s="214">
        <f t="shared" si="26"/>
        <v>3.6842105263157787E-2</v>
      </c>
      <c r="J60" s="198">
        <f t="shared" si="23"/>
        <v>0.22107438016528924</v>
      </c>
      <c r="K60" s="197">
        <f t="shared" si="24"/>
        <v>21</v>
      </c>
      <c r="L60" s="197">
        <f t="shared" si="25"/>
        <v>107</v>
      </c>
      <c r="M60" s="198">
        <f t="shared" si="22"/>
        <v>1.6216621131162832E-4</v>
      </c>
    </row>
    <row r="61" spans="2:13" x14ac:dyDescent="0.25">
      <c r="B61" s="196" t="s">
        <v>133</v>
      </c>
      <c r="C61" s="197">
        <v>42</v>
      </c>
      <c r="D61" s="197">
        <v>62</v>
      </c>
      <c r="E61" s="197">
        <v>161</v>
      </c>
      <c r="F61" s="197">
        <v>96</v>
      </c>
      <c r="G61" s="197">
        <v>174</v>
      </c>
      <c r="H61" s="197">
        <v>126</v>
      </c>
      <c r="I61" s="214">
        <f t="shared" si="26"/>
        <v>-0.27586206896551724</v>
      </c>
      <c r="J61" s="198">
        <f t="shared" si="23"/>
        <v>1.032258064516129</v>
      </c>
      <c r="K61" s="197">
        <f t="shared" si="24"/>
        <v>-48</v>
      </c>
      <c r="L61" s="197">
        <f t="shared" si="25"/>
        <v>64</v>
      </c>
      <c r="M61" s="198">
        <f t="shared" si="22"/>
        <v>3.4573506980144107E-5</v>
      </c>
    </row>
    <row r="62" spans="2:13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96</v>
      </c>
      <c r="G62" s="197">
        <v>420</v>
      </c>
      <c r="H62" s="197">
        <v>125</v>
      </c>
      <c r="I62" s="214">
        <f t="shared" si="26"/>
        <v>-0.70238095238095233</v>
      </c>
      <c r="J62" s="198">
        <f t="shared" si="23"/>
        <v>0.28865979381443307</v>
      </c>
      <c r="K62" s="197">
        <f t="shared" si="24"/>
        <v>-295</v>
      </c>
      <c r="L62" s="197">
        <f t="shared" si="25"/>
        <v>28</v>
      </c>
      <c r="M62" s="198">
        <f t="shared" si="22"/>
        <v>3.4299114067603282E-5</v>
      </c>
    </row>
    <row r="63" spans="2:13" x14ac:dyDescent="0.25">
      <c r="B63" s="201" t="s">
        <v>149</v>
      </c>
      <c r="C63" s="202">
        <f t="shared" ref="C63:H63" si="27">C55-SUM(C56:C62)</f>
        <v>2140</v>
      </c>
      <c r="D63" s="202">
        <f t="shared" si="27"/>
        <v>5011</v>
      </c>
      <c r="E63" s="202">
        <f t="shared" si="27"/>
        <v>6432</v>
      </c>
      <c r="F63" s="202">
        <f t="shared" si="27"/>
        <v>7183</v>
      </c>
      <c r="G63" s="202">
        <f t="shared" si="27"/>
        <v>6446</v>
      </c>
      <c r="H63" s="202">
        <f t="shared" si="27"/>
        <v>7257</v>
      </c>
      <c r="I63" s="215">
        <f t="shared" si="26"/>
        <v>0.12581445857896378</v>
      </c>
      <c r="J63" s="203">
        <f t="shared" si="23"/>
        <v>0.44821392935541815</v>
      </c>
      <c r="K63" s="202">
        <f>H63-G63</f>
        <v>811</v>
      </c>
      <c r="L63" s="202">
        <f t="shared" si="25"/>
        <v>2246</v>
      </c>
      <c r="M63" s="203">
        <f t="shared" si="22"/>
        <v>1.9912693663087758E-3</v>
      </c>
    </row>
    <row r="64" spans="2:13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7"/>
      <c r="L64" s="186"/>
      <c r="M64" s="186"/>
    </row>
    <row r="65" spans="2:13" x14ac:dyDescent="0.25">
      <c r="B65" s="189" t="s">
        <v>73</v>
      </c>
      <c r="C65" s="211">
        <v>25824</v>
      </c>
      <c r="D65" s="211">
        <v>106797</v>
      </c>
      <c r="E65" s="211">
        <v>115020</v>
      </c>
      <c r="F65" s="211">
        <v>158757</v>
      </c>
      <c r="G65" s="211">
        <v>128099</v>
      </c>
      <c r="H65" s="211">
        <v>129841</v>
      </c>
      <c r="I65" s="212">
        <f>IFERROR(H65/G65-1,"-")</f>
        <v>1.3598857133935383E-2</v>
      </c>
      <c r="J65" s="212">
        <f>IFERROR(H65/D65-1,"-")</f>
        <v>0.21577385132541171</v>
      </c>
      <c r="K65" s="211">
        <f>H65-G65</f>
        <v>1742</v>
      </c>
      <c r="L65" s="211">
        <f>H65-D65</f>
        <v>23044</v>
      </c>
      <c r="M65" s="212">
        <f t="shared" ref="M65:M77" si="28">H65/H$9</f>
        <v>3.5627450157213421E-2</v>
      </c>
    </row>
    <row r="66" spans="2:13" x14ac:dyDescent="0.25">
      <c r="B66" s="192" t="s">
        <v>102</v>
      </c>
      <c r="C66" s="193">
        <v>14930</v>
      </c>
      <c r="D66" s="193">
        <v>28193</v>
      </c>
      <c r="E66" s="193">
        <v>27094</v>
      </c>
      <c r="F66" s="193">
        <v>41744</v>
      </c>
      <c r="G66" s="193">
        <v>30368</v>
      </c>
      <c r="H66" s="193">
        <v>34146</v>
      </c>
      <c r="I66" s="213">
        <f>IFERROR(H66/G66-1,"-")</f>
        <v>0.12440727081138037</v>
      </c>
      <c r="J66" s="194">
        <f t="shared" ref="J66:J77" si="29">IFERROR(H66/D66-1,"-")</f>
        <v>0.21115170432376829</v>
      </c>
      <c r="K66" s="193">
        <f t="shared" ref="K66:K76" si="30">H66-G66</f>
        <v>3778</v>
      </c>
      <c r="L66" s="193">
        <f t="shared" ref="L66:L77" si="31">H66-D66</f>
        <v>5953</v>
      </c>
      <c r="M66" s="194">
        <f t="shared" si="28"/>
        <v>9.369420391619053E-3</v>
      </c>
    </row>
    <row r="67" spans="2:13" x14ac:dyDescent="0.25">
      <c r="B67" s="196" t="s">
        <v>108</v>
      </c>
      <c r="C67" s="197">
        <v>13586</v>
      </c>
      <c r="D67" s="197">
        <v>22489</v>
      </c>
      <c r="E67" s="197">
        <v>18568</v>
      </c>
      <c r="F67" s="197">
        <v>25818</v>
      </c>
      <c r="G67" s="197">
        <v>11205</v>
      </c>
      <c r="H67" s="197">
        <v>16622</v>
      </c>
      <c r="I67" s="214">
        <f>IFERROR(H67/G67-1,"-")</f>
        <v>0.48344489067380625</v>
      </c>
      <c r="J67" s="198">
        <f t="shared" si="29"/>
        <v>-0.26088309840366397</v>
      </c>
      <c r="K67" s="197">
        <f t="shared" si="30"/>
        <v>5417</v>
      </c>
      <c r="L67" s="197">
        <f t="shared" si="31"/>
        <v>-5867</v>
      </c>
      <c r="M67" s="198">
        <f t="shared" si="28"/>
        <v>4.5609589922536138E-3</v>
      </c>
    </row>
    <row r="68" spans="2:13" x14ac:dyDescent="0.25">
      <c r="B68" s="196" t="s">
        <v>105</v>
      </c>
      <c r="C68" s="197">
        <v>1344</v>
      </c>
      <c r="D68" s="197">
        <v>5704</v>
      </c>
      <c r="E68" s="197">
        <v>8526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8">
        <f t="shared" si="29"/>
        <v>2.0722300140252456</v>
      </c>
      <c r="K68" s="197">
        <f t="shared" si="30"/>
        <v>-1639</v>
      </c>
      <c r="L68" s="197">
        <f t="shared" si="31"/>
        <v>11820</v>
      </c>
      <c r="M68" s="198">
        <f t="shared" si="28"/>
        <v>4.8084613993654391E-3</v>
      </c>
    </row>
    <row r="69" spans="2:13" x14ac:dyDescent="0.25">
      <c r="B69" s="192" t="s">
        <v>112</v>
      </c>
      <c r="C69" s="193">
        <v>10894</v>
      </c>
      <c r="D69" s="193">
        <v>78604</v>
      </c>
      <c r="E69" s="193">
        <v>87926</v>
      </c>
      <c r="F69" s="193">
        <v>117013</v>
      </c>
      <c r="G69" s="193">
        <v>97731</v>
      </c>
      <c r="H69" s="193">
        <v>95695</v>
      </c>
      <c r="I69" s="213">
        <f>IFERROR(H69/G69-1,"-")</f>
        <v>-2.0832693822840254E-2</v>
      </c>
      <c r="J69" s="194">
        <f t="shared" si="29"/>
        <v>0.21743168286601189</v>
      </c>
      <c r="K69" s="193">
        <f t="shared" si="30"/>
        <v>-2036</v>
      </c>
      <c r="L69" s="193">
        <f t="shared" si="31"/>
        <v>17091</v>
      </c>
      <c r="M69" s="194">
        <f t="shared" si="28"/>
        <v>2.6258029765594368E-2</v>
      </c>
    </row>
    <row r="70" spans="2:13" x14ac:dyDescent="0.25">
      <c r="B70" s="196" t="s">
        <v>115</v>
      </c>
      <c r="C70" s="197">
        <v>965</v>
      </c>
      <c r="D70" s="197">
        <v>37469</v>
      </c>
      <c r="E70" s="197">
        <v>33792</v>
      </c>
      <c r="F70" s="197">
        <v>51125</v>
      </c>
      <c r="G70" s="197">
        <v>50691</v>
      </c>
      <c r="H70" s="197">
        <v>52344</v>
      </c>
      <c r="I70" s="214">
        <f t="shared" ref="I70:I77" si="32">IFERROR(H70/G70-1,"-")</f>
        <v>3.2609338935905674E-2</v>
      </c>
      <c r="J70" s="198">
        <f t="shared" si="29"/>
        <v>0.39699484907523552</v>
      </c>
      <c r="K70" s="197">
        <f t="shared" si="30"/>
        <v>1653</v>
      </c>
      <c r="L70" s="197">
        <f t="shared" si="31"/>
        <v>14875</v>
      </c>
      <c r="M70" s="198">
        <f t="shared" si="28"/>
        <v>1.4362822614037008E-2</v>
      </c>
    </row>
    <row r="71" spans="2:13" x14ac:dyDescent="0.25">
      <c r="B71" s="196" t="s">
        <v>118</v>
      </c>
      <c r="C71" s="197">
        <v>1349</v>
      </c>
      <c r="D71" s="197">
        <v>5739</v>
      </c>
      <c r="E71" s="197">
        <v>7096</v>
      </c>
      <c r="F71" s="197">
        <v>6559</v>
      </c>
      <c r="G71" s="197">
        <v>6671</v>
      </c>
      <c r="H71" s="197">
        <v>5839</v>
      </c>
      <c r="I71" s="214">
        <f t="shared" si="32"/>
        <v>-0.12471893269374912</v>
      </c>
      <c r="J71" s="198">
        <f t="shared" si="29"/>
        <v>1.7424638438752416E-2</v>
      </c>
      <c r="K71" s="197">
        <f t="shared" si="30"/>
        <v>-832</v>
      </c>
      <c r="L71" s="197">
        <f t="shared" si="31"/>
        <v>100</v>
      </c>
      <c r="M71" s="198">
        <f t="shared" si="28"/>
        <v>1.6021802163258844E-3</v>
      </c>
    </row>
    <row r="72" spans="2:13" x14ac:dyDescent="0.25">
      <c r="B72" s="196" t="s">
        <v>121</v>
      </c>
      <c r="C72" s="197">
        <v>2333</v>
      </c>
      <c r="D72" s="197">
        <v>9871</v>
      </c>
      <c r="E72" s="197">
        <v>9289</v>
      </c>
      <c r="F72" s="197">
        <v>12892</v>
      </c>
      <c r="G72" s="197">
        <v>6991</v>
      </c>
      <c r="H72" s="197">
        <v>6085</v>
      </c>
      <c r="I72" s="214">
        <f t="shared" si="32"/>
        <v>-0.12959519382062656</v>
      </c>
      <c r="J72" s="198">
        <f t="shared" si="29"/>
        <v>-0.38354776618377062</v>
      </c>
      <c r="K72" s="197">
        <f t="shared" si="30"/>
        <v>-906</v>
      </c>
      <c r="L72" s="197">
        <f t="shared" si="31"/>
        <v>-3786</v>
      </c>
      <c r="M72" s="198">
        <f t="shared" si="28"/>
        <v>1.6696808728109277E-3</v>
      </c>
    </row>
    <row r="73" spans="2:13" x14ac:dyDescent="0.25">
      <c r="B73" s="196" t="s">
        <v>128</v>
      </c>
      <c r="C73" s="197">
        <v>584</v>
      </c>
      <c r="D73" s="197">
        <v>2050</v>
      </c>
      <c r="E73" s="197">
        <v>2550</v>
      </c>
      <c r="F73" s="197">
        <v>4233</v>
      </c>
      <c r="G73" s="197">
        <v>3517</v>
      </c>
      <c r="H73" s="197">
        <v>3762</v>
      </c>
      <c r="I73" s="214">
        <f t="shared" si="32"/>
        <v>6.9661643446118804E-2</v>
      </c>
      <c r="J73" s="198">
        <f t="shared" si="29"/>
        <v>0.83512195121951227</v>
      </c>
      <c r="K73" s="197">
        <f t="shared" si="30"/>
        <v>245</v>
      </c>
      <c r="L73" s="197">
        <f t="shared" si="31"/>
        <v>1712</v>
      </c>
      <c r="M73" s="198">
        <f t="shared" si="28"/>
        <v>1.0322661369785882E-3</v>
      </c>
    </row>
    <row r="74" spans="2:13" x14ac:dyDescent="0.25">
      <c r="B74" s="196" t="s">
        <v>124</v>
      </c>
      <c r="C74" s="197">
        <v>688</v>
      </c>
      <c r="D74" s="197">
        <v>2043</v>
      </c>
      <c r="E74" s="197">
        <v>1696</v>
      </c>
      <c r="F74" s="197">
        <v>2874</v>
      </c>
      <c r="G74" s="197">
        <v>1905</v>
      </c>
      <c r="H74" s="197">
        <v>1655</v>
      </c>
      <c r="I74" s="214">
        <f t="shared" si="32"/>
        <v>-0.13123359580052496</v>
      </c>
      <c r="J74" s="198">
        <f t="shared" si="29"/>
        <v>-0.18991678903573173</v>
      </c>
      <c r="K74" s="197">
        <f t="shared" si="30"/>
        <v>-250</v>
      </c>
      <c r="L74" s="197">
        <f t="shared" si="31"/>
        <v>-388</v>
      </c>
      <c r="M74" s="198">
        <f t="shared" si="28"/>
        <v>4.5412027025506743E-4</v>
      </c>
    </row>
    <row r="75" spans="2:13" x14ac:dyDescent="0.25">
      <c r="B75" s="196" t="s">
        <v>133</v>
      </c>
      <c r="C75" s="197">
        <v>1</v>
      </c>
      <c r="D75" s="197">
        <v>1055</v>
      </c>
      <c r="E75" s="197">
        <v>3216</v>
      </c>
      <c r="F75" s="197">
        <v>2216</v>
      </c>
      <c r="G75" s="197">
        <v>1548</v>
      </c>
      <c r="H75" s="197">
        <v>969</v>
      </c>
      <c r="I75" s="214">
        <f t="shared" si="32"/>
        <v>-0.37403100775193798</v>
      </c>
      <c r="J75" s="198">
        <f t="shared" si="29"/>
        <v>-8.1516587677725072E-2</v>
      </c>
      <c r="K75" s="197">
        <f t="shared" si="30"/>
        <v>-579</v>
      </c>
      <c r="L75" s="197">
        <f t="shared" si="31"/>
        <v>-86</v>
      </c>
      <c r="M75" s="198">
        <f t="shared" si="28"/>
        <v>2.6588673225206064E-4</v>
      </c>
    </row>
    <row r="76" spans="2:13" x14ac:dyDescent="0.25">
      <c r="B76" s="196" t="s">
        <v>136</v>
      </c>
      <c r="C76" s="197">
        <v>0</v>
      </c>
      <c r="D76" s="197">
        <v>435</v>
      </c>
      <c r="E76" s="197">
        <v>953</v>
      </c>
      <c r="F76" s="197">
        <v>1641</v>
      </c>
      <c r="G76" s="197">
        <v>1907</v>
      </c>
      <c r="H76" s="197">
        <v>1770</v>
      </c>
      <c r="I76" s="214">
        <f t="shared" si="32"/>
        <v>-7.1840587309910831E-2</v>
      </c>
      <c r="J76" s="198">
        <f t="shared" si="29"/>
        <v>3.068965517241379</v>
      </c>
      <c r="K76" s="197">
        <f t="shared" si="30"/>
        <v>-137</v>
      </c>
      <c r="L76" s="197">
        <f t="shared" si="31"/>
        <v>1335</v>
      </c>
      <c r="M76" s="198">
        <f t="shared" si="28"/>
        <v>4.8567545519726245E-4</v>
      </c>
    </row>
    <row r="77" spans="2:13" x14ac:dyDescent="0.25">
      <c r="B77" s="201" t="s">
        <v>149</v>
      </c>
      <c r="C77" s="202">
        <f t="shared" ref="C77:H77" si="33">C69-SUM(C70:C76)</f>
        <v>4974</v>
      </c>
      <c r="D77" s="202">
        <f t="shared" si="33"/>
        <v>19942</v>
      </c>
      <c r="E77" s="202">
        <f t="shared" si="33"/>
        <v>29334</v>
      </c>
      <c r="F77" s="202">
        <f t="shared" si="33"/>
        <v>35473</v>
      </c>
      <c r="G77" s="202">
        <f t="shared" si="33"/>
        <v>24501</v>
      </c>
      <c r="H77" s="202">
        <f t="shared" si="33"/>
        <v>23271</v>
      </c>
      <c r="I77" s="215">
        <f t="shared" si="32"/>
        <v>-5.0202032570099142E-2</v>
      </c>
      <c r="J77" s="203">
        <f t="shared" si="29"/>
        <v>0.16693410891585603</v>
      </c>
      <c r="K77" s="202">
        <f>H77-G77</f>
        <v>-1230</v>
      </c>
      <c r="L77" s="202">
        <f t="shared" si="31"/>
        <v>3329</v>
      </c>
      <c r="M77" s="203">
        <f t="shared" si="28"/>
        <v>6.3853974677375675E-3</v>
      </c>
    </row>
    <row r="78" spans="2:13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7"/>
      <c r="L78" s="186"/>
      <c r="M78" s="186"/>
    </row>
    <row r="79" spans="2:13" x14ac:dyDescent="0.25">
      <c r="B79" s="189" t="s">
        <v>73</v>
      </c>
      <c r="C79" s="211">
        <v>161693</v>
      </c>
      <c r="D79" s="211">
        <v>461029</v>
      </c>
      <c r="E79" s="211">
        <v>528893</v>
      </c>
      <c r="F79" s="211">
        <v>615315</v>
      </c>
      <c r="G79" s="211">
        <v>632703</v>
      </c>
      <c r="H79" s="211">
        <v>609447</v>
      </c>
      <c r="I79" s="212">
        <f>IFERROR(H79/G79-1,"-")</f>
        <v>-3.6756582472344812E-2</v>
      </c>
      <c r="J79" s="212">
        <f>IFERROR(H79/D79-1,"-")</f>
        <v>0.32192768784610082</v>
      </c>
      <c r="K79" s="211">
        <f>H79-G79</f>
        <v>-23256</v>
      </c>
      <c r="L79" s="211">
        <f>H79-D79</f>
        <v>148418</v>
      </c>
      <c r="M79" s="212">
        <f t="shared" ref="M79:M91" si="34">H79/H$9</f>
        <v>0.16722793736926891</v>
      </c>
    </row>
    <row r="80" spans="2:13" x14ac:dyDescent="0.25">
      <c r="B80" s="192" t="s">
        <v>102</v>
      </c>
      <c r="C80" s="193">
        <v>99731</v>
      </c>
      <c r="D80" s="193">
        <v>234682</v>
      </c>
      <c r="E80" s="193">
        <v>244236</v>
      </c>
      <c r="F80" s="193">
        <v>271430</v>
      </c>
      <c r="G80" s="193">
        <v>283233</v>
      </c>
      <c r="H80" s="193">
        <v>285790</v>
      </c>
      <c r="I80" s="213">
        <f>IFERROR(H80/G80-1,"-")</f>
        <v>9.0279028220581203E-3</v>
      </c>
      <c r="J80" s="194">
        <f t="shared" ref="J80:J91" si="35">IFERROR(H80/D80-1,"-")</f>
        <v>0.21777554307531033</v>
      </c>
      <c r="K80" s="193">
        <f t="shared" ref="K80:K90" si="36">H80-G80</f>
        <v>2557</v>
      </c>
      <c r="L80" s="193">
        <f t="shared" ref="L80:L91" si="37">H80-D80</f>
        <v>51108</v>
      </c>
      <c r="M80" s="194">
        <f t="shared" si="34"/>
        <v>7.8418750475042737E-2</v>
      </c>
    </row>
    <row r="81" spans="2:13" x14ac:dyDescent="0.25">
      <c r="B81" s="196" t="s">
        <v>108</v>
      </c>
      <c r="C81" s="197">
        <v>37457</v>
      </c>
      <c r="D81" s="197">
        <v>68204</v>
      </c>
      <c r="E81" s="197">
        <v>65657</v>
      </c>
      <c r="F81" s="197">
        <v>78529</v>
      </c>
      <c r="G81" s="197">
        <v>70574</v>
      </c>
      <c r="H81" s="197">
        <v>90121</v>
      </c>
      <c r="I81" s="214">
        <f>IFERROR(H81/G81-1,"-")</f>
        <v>0.27697168929067373</v>
      </c>
      <c r="J81" s="198">
        <f t="shared" si="35"/>
        <v>0.32134478916192588</v>
      </c>
      <c r="K81" s="197">
        <f t="shared" si="36"/>
        <v>19547</v>
      </c>
      <c r="L81" s="197">
        <f t="shared" si="37"/>
        <v>21917</v>
      </c>
      <c r="M81" s="198">
        <f t="shared" si="34"/>
        <v>2.4728563671091802E-2</v>
      </c>
    </row>
    <row r="82" spans="2:13" x14ac:dyDescent="0.25">
      <c r="B82" s="196" t="s">
        <v>105</v>
      </c>
      <c r="C82" s="197">
        <v>62274</v>
      </c>
      <c r="D82" s="197">
        <v>166478</v>
      </c>
      <c r="E82" s="197">
        <v>178579</v>
      </c>
      <c r="F82" s="197">
        <v>192901</v>
      </c>
      <c r="G82" s="197">
        <v>212659</v>
      </c>
      <c r="H82" s="197">
        <v>195669</v>
      </c>
      <c r="I82" s="214">
        <f>IFERROR(H82/G82-1,"-")</f>
        <v>-7.9893162292684505E-2</v>
      </c>
      <c r="J82" s="198">
        <f t="shared" si="35"/>
        <v>0.17534448996263774</v>
      </c>
      <c r="K82" s="197">
        <f t="shared" si="36"/>
        <v>-16990</v>
      </c>
      <c r="L82" s="197">
        <f t="shared" si="37"/>
        <v>29191</v>
      </c>
      <c r="M82" s="198">
        <f t="shared" si="34"/>
        <v>5.3690186803950928E-2</v>
      </c>
    </row>
    <row r="83" spans="2:13" x14ac:dyDescent="0.25">
      <c r="B83" s="192" t="s">
        <v>112</v>
      </c>
      <c r="C83" s="193">
        <v>61962</v>
      </c>
      <c r="D83" s="193">
        <v>226347</v>
      </c>
      <c r="E83" s="193">
        <v>284657</v>
      </c>
      <c r="F83" s="193">
        <v>343885</v>
      </c>
      <c r="G83" s="193">
        <v>349470</v>
      </c>
      <c r="H83" s="193">
        <v>323657</v>
      </c>
      <c r="I83" s="213">
        <f>IFERROR(H83/G83-1,"-")</f>
        <v>-7.3863278679142663E-2</v>
      </c>
      <c r="J83" s="194">
        <f t="shared" si="35"/>
        <v>0.4299151303087736</v>
      </c>
      <c r="K83" s="193">
        <f t="shared" si="36"/>
        <v>-25813</v>
      </c>
      <c r="L83" s="193">
        <f t="shared" si="37"/>
        <v>97310</v>
      </c>
      <c r="M83" s="194">
        <f t="shared" si="34"/>
        <v>8.8809186894226191E-2</v>
      </c>
    </row>
    <row r="84" spans="2:13" x14ac:dyDescent="0.25">
      <c r="B84" s="196" t="s">
        <v>115</v>
      </c>
      <c r="C84" s="197">
        <v>4270</v>
      </c>
      <c r="D84" s="197">
        <v>45054</v>
      </c>
      <c r="E84" s="197">
        <v>58354</v>
      </c>
      <c r="F84" s="197">
        <v>71543</v>
      </c>
      <c r="G84" s="197">
        <v>75508</v>
      </c>
      <c r="H84" s="197">
        <v>71773</v>
      </c>
      <c r="I84" s="214">
        <f t="shared" ref="I84:I91" si="38">IFERROR(H84/G84-1,"-")</f>
        <v>-4.946495735551204E-2</v>
      </c>
      <c r="J84" s="198">
        <f t="shared" si="35"/>
        <v>0.59304390287210906</v>
      </c>
      <c r="K84" s="197">
        <f t="shared" si="36"/>
        <v>-3735</v>
      </c>
      <c r="L84" s="197">
        <f t="shared" si="37"/>
        <v>26719</v>
      </c>
      <c r="M84" s="198">
        <f t="shared" si="34"/>
        <v>1.9694002511792721E-2</v>
      </c>
    </row>
    <row r="85" spans="2:13" x14ac:dyDescent="0.25">
      <c r="B85" s="196" t="s">
        <v>118</v>
      </c>
      <c r="C85" s="197">
        <v>14243</v>
      </c>
      <c r="D85" s="197">
        <v>67837</v>
      </c>
      <c r="E85" s="197">
        <v>79584</v>
      </c>
      <c r="F85" s="197">
        <v>89575</v>
      </c>
      <c r="G85" s="197">
        <v>88759</v>
      </c>
      <c r="H85" s="197">
        <v>76986</v>
      </c>
      <c r="I85" s="214">
        <f t="shared" si="38"/>
        <v>-0.13264007030272984</v>
      </c>
      <c r="J85" s="198">
        <f t="shared" si="35"/>
        <v>0.13486740274481468</v>
      </c>
      <c r="K85" s="197">
        <f t="shared" si="36"/>
        <v>-11773</v>
      </c>
      <c r="L85" s="197">
        <f t="shared" si="37"/>
        <v>9149</v>
      </c>
      <c r="M85" s="198">
        <f t="shared" si="34"/>
        <v>2.112441276486805E-2</v>
      </c>
    </row>
    <row r="86" spans="2:13" x14ac:dyDescent="0.25">
      <c r="B86" s="196" t="s">
        <v>121</v>
      </c>
      <c r="C86" s="197">
        <v>10152</v>
      </c>
      <c r="D86" s="197">
        <v>20055</v>
      </c>
      <c r="E86" s="197">
        <v>26681</v>
      </c>
      <c r="F86" s="197">
        <v>39840</v>
      </c>
      <c r="G86" s="197">
        <v>39939</v>
      </c>
      <c r="H86" s="197">
        <v>38716</v>
      </c>
      <c r="I86" s="214">
        <f t="shared" si="38"/>
        <v>-3.0621698089586591E-2</v>
      </c>
      <c r="J86" s="198">
        <f t="shared" si="35"/>
        <v>0.93049114933931687</v>
      </c>
      <c r="K86" s="197">
        <f t="shared" si="36"/>
        <v>-1223</v>
      </c>
      <c r="L86" s="197">
        <f t="shared" si="37"/>
        <v>18661</v>
      </c>
      <c r="M86" s="198">
        <f t="shared" si="34"/>
        <v>1.0623396001930628E-2</v>
      </c>
    </row>
    <row r="87" spans="2:13" x14ac:dyDescent="0.25">
      <c r="B87" s="196" t="s">
        <v>128</v>
      </c>
      <c r="C87" s="197">
        <v>1909</v>
      </c>
      <c r="D87" s="197">
        <v>7040</v>
      </c>
      <c r="E87" s="197">
        <v>7711</v>
      </c>
      <c r="F87" s="197">
        <v>11870</v>
      </c>
      <c r="G87" s="197">
        <v>10497</v>
      </c>
      <c r="H87" s="197">
        <v>9691</v>
      </c>
      <c r="I87" s="214">
        <f t="shared" si="38"/>
        <v>-7.6783843002762642E-2</v>
      </c>
      <c r="J87" s="198">
        <f t="shared" si="35"/>
        <v>0.37656249999999991</v>
      </c>
      <c r="K87" s="197">
        <f t="shared" si="36"/>
        <v>-806</v>
      </c>
      <c r="L87" s="197">
        <f t="shared" si="37"/>
        <v>2651</v>
      </c>
      <c r="M87" s="198">
        <f t="shared" si="34"/>
        <v>2.659141715433147E-3</v>
      </c>
    </row>
    <row r="88" spans="2:13" x14ac:dyDescent="0.25">
      <c r="B88" s="196" t="s">
        <v>124</v>
      </c>
      <c r="C88" s="197">
        <v>1726</v>
      </c>
      <c r="D88" s="197">
        <v>3778</v>
      </c>
      <c r="E88" s="197">
        <v>4481</v>
      </c>
      <c r="F88" s="197">
        <v>5677</v>
      </c>
      <c r="G88" s="197">
        <v>5789</v>
      </c>
      <c r="H88" s="197">
        <v>6420</v>
      </c>
      <c r="I88" s="214">
        <f t="shared" si="38"/>
        <v>0.10899982725859392</v>
      </c>
      <c r="J88" s="198">
        <f t="shared" si="35"/>
        <v>0.69931180518793012</v>
      </c>
      <c r="K88" s="197">
        <f t="shared" si="36"/>
        <v>631</v>
      </c>
      <c r="L88" s="197">
        <f t="shared" si="37"/>
        <v>2642</v>
      </c>
      <c r="M88" s="198">
        <f t="shared" si="34"/>
        <v>1.7616024985121043E-3</v>
      </c>
    </row>
    <row r="89" spans="2:13" x14ac:dyDescent="0.25">
      <c r="B89" s="196" t="s">
        <v>133</v>
      </c>
      <c r="C89" s="197">
        <v>373</v>
      </c>
      <c r="D89" s="197">
        <v>4015</v>
      </c>
      <c r="E89" s="197">
        <v>5519</v>
      </c>
      <c r="F89" s="197">
        <v>4700</v>
      </c>
      <c r="G89" s="197">
        <v>5104</v>
      </c>
      <c r="H89" s="197">
        <v>4144</v>
      </c>
      <c r="I89" s="214">
        <f t="shared" si="38"/>
        <v>-0.18808777429467083</v>
      </c>
      <c r="J89" s="198">
        <f t="shared" si="35"/>
        <v>3.2129514321295183E-2</v>
      </c>
      <c r="K89" s="197">
        <f t="shared" si="36"/>
        <v>-960</v>
      </c>
      <c r="L89" s="197">
        <f t="shared" si="37"/>
        <v>129</v>
      </c>
      <c r="M89" s="198">
        <f t="shared" si="34"/>
        <v>1.137084229569184E-3</v>
      </c>
    </row>
    <row r="90" spans="2:13" x14ac:dyDescent="0.25">
      <c r="B90" s="196" t="s">
        <v>136</v>
      </c>
      <c r="C90" s="197">
        <v>471</v>
      </c>
      <c r="D90" s="197">
        <v>3472</v>
      </c>
      <c r="E90" s="197">
        <v>5879</v>
      </c>
      <c r="F90" s="197">
        <v>6110</v>
      </c>
      <c r="G90" s="197">
        <v>4156</v>
      </c>
      <c r="H90" s="197">
        <v>4814</v>
      </c>
      <c r="I90" s="214">
        <f t="shared" si="38"/>
        <v>0.15832531280077</v>
      </c>
      <c r="J90" s="198">
        <f t="shared" si="35"/>
        <v>0.38652073732718883</v>
      </c>
      <c r="K90" s="197">
        <f t="shared" si="36"/>
        <v>658</v>
      </c>
      <c r="L90" s="197">
        <f t="shared" si="37"/>
        <v>1342</v>
      </c>
      <c r="M90" s="198">
        <f t="shared" si="34"/>
        <v>1.3209274809715375E-3</v>
      </c>
    </row>
    <row r="91" spans="2:13" x14ac:dyDescent="0.25">
      <c r="B91" s="201" t="s">
        <v>149</v>
      </c>
      <c r="C91" s="202">
        <f t="shared" ref="C91:H91" si="39">C83-SUM(C84:C90)</f>
        <v>28818</v>
      </c>
      <c r="D91" s="202">
        <f t="shared" si="39"/>
        <v>75096</v>
      </c>
      <c r="E91" s="202">
        <f t="shared" si="39"/>
        <v>96448</v>
      </c>
      <c r="F91" s="202">
        <f t="shared" si="39"/>
        <v>114570</v>
      </c>
      <c r="G91" s="202">
        <f t="shared" si="39"/>
        <v>119718</v>
      </c>
      <c r="H91" s="202">
        <f t="shared" si="39"/>
        <v>111113</v>
      </c>
      <c r="I91" s="215">
        <f t="shared" si="38"/>
        <v>-7.1877244858751355E-2</v>
      </c>
      <c r="J91" s="203">
        <f t="shared" si="35"/>
        <v>0.47961276233088324</v>
      </c>
      <c r="K91" s="202">
        <f>H91-G91</f>
        <v>-8605</v>
      </c>
      <c r="L91" s="202">
        <f t="shared" si="37"/>
        <v>36017</v>
      </c>
      <c r="M91" s="203">
        <f t="shared" si="34"/>
        <v>3.0488619691148827E-2</v>
      </c>
    </row>
    <row r="92" spans="2:13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7"/>
      <c r="L92" s="186"/>
      <c r="M92" s="186"/>
    </row>
    <row r="93" spans="2:13" x14ac:dyDescent="0.25">
      <c r="B93" s="189" t="s">
        <v>73</v>
      </c>
      <c r="C93" s="211">
        <v>17159</v>
      </c>
      <c r="D93" s="211">
        <v>32878</v>
      </c>
      <c r="E93" s="211">
        <v>39668</v>
      </c>
      <c r="F93" s="211">
        <v>36690</v>
      </c>
      <c r="G93" s="211">
        <v>36026</v>
      </c>
      <c r="H93" s="211">
        <v>34664</v>
      </c>
      <c r="I93" s="212">
        <f>IFERROR(H93/G93-1,"-")</f>
        <v>-3.7806028979070705E-2</v>
      </c>
      <c r="J93" s="212">
        <f>IFERROR(H93/D93-1,"-")</f>
        <v>5.4322039053470439E-2</v>
      </c>
      <c r="K93" s="211">
        <f>H93-G93</f>
        <v>-1362</v>
      </c>
      <c r="L93" s="211">
        <f>H93-D93</f>
        <v>1786</v>
      </c>
      <c r="M93" s="212">
        <f t="shared" ref="M93:M105" si="40">H93/H$9</f>
        <v>9.5115559203152004E-3</v>
      </c>
    </row>
    <row r="94" spans="2:13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4">
        <f t="shared" ref="J94:J105" si="41">IFERROR(H94/D94-1,"-")</f>
        <v>3.5202331155708144E-2</v>
      </c>
      <c r="K94" s="193">
        <f t="shared" ref="K94:K104" si="42">H94-G94</f>
        <v>-12</v>
      </c>
      <c r="L94" s="193">
        <f t="shared" ref="L94:L105" si="43">H94-D94</f>
        <v>749</v>
      </c>
      <c r="M94" s="194">
        <f t="shared" si="40"/>
        <v>6.0437782916242383E-3</v>
      </c>
    </row>
    <row r="95" spans="2:13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8">
        <f t="shared" si="41"/>
        <v>-7.4211866066183685E-2</v>
      </c>
      <c r="K95" s="197">
        <f t="shared" si="42"/>
        <v>1638</v>
      </c>
      <c r="L95" s="197">
        <f t="shared" si="43"/>
        <v>-758</v>
      </c>
      <c r="M95" s="198">
        <f t="shared" si="40"/>
        <v>2.5946593809860531E-3</v>
      </c>
    </row>
    <row r="96" spans="2:13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8">
        <f t="shared" si="41"/>
        <v>0.13621983187200581</v>
      </c>
      <c r="K96" s="197">
        <f t="shared" si="42"/>
        <v>-1650</v>
      </c>
      <c r="L96" s="197">
        <f t="shared" si="43"/>
        <v>1507</v>
      </c>
      <c r="M96" s="198">
        <f t="shared" si="40"/>
        <v>3.4491189106381857E-3</v>
      </c>
    </row>
    <row r="97" spans="2:13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4">
        <f t="shared" si="41"/>
        <v>8.9388845789156068E-2</v>
      </c>
      <c r="K97" s="193">
        <f t="shared" si="42"/>
        <v>-1350</v>
      </c>
      <c r="L97" s="193">
        <f t="shared" si="43"/>
        <v>1037</v>
      </c>
      <c r="M97" s="194">
        <f t="shared" si="40"/>
        <v>3.4677776286909621E-3</v>
      </c>
    </row>
    <row r="98" spans="2:13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44">IFERROR(H98/G98-1,"-")</f>
        <v>-4.0181097906055507E-2</v>
      </c>
      <c r="J98" s="198">
        <f t="shared" si="41"/>
        <v>0.13217623497997333</v>
      </c>
      <c r="K98" s="197">
        <f t="shared" si="42"/>
        <v>-71</v>
      </c>
      <c r="L98" s="197">
        <f t="shared" si="43"/>
        <v>198</v>
      </c>
      <c r="M98" s="198">
        <f t="shared" si="40"/>
        <v>4.653703796692413E-4</v>
      </c>
    </row>
    <row r="99" spans="2:13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44"/>
        <v>-0.1245941558441559</v>
      </c>
      <c r="J99" s="198">
        <f t="shared" si="41"/>
        <v>-6.906077348066253E-3</v>
      </c>
      <c r="K99" s="197">
        <f t="shared" si="42"/>
        <v>-307</v>
      </c>
      <c r="L99" s="197">
        <f t="shared" si="43"/>
        <v>-15</v>
      </c>
      <c r="M99" s="198">
        <f t="shared" si="40"/>
        <v>5.9186551235056216E-4</v>
      </c>
    </row>
    <row r="100" spans="2:13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44"/>
        <v>-4.5580657946888592E-2</v>
      </c>
      <c r="J100" s="198">
        <f t="shared" si="41"/>
        <v>7.9531184596064453E-3</v>
      </c>
      <c r="K100" s="197">
        <f t="shared" si="42"/>
        <v>-115</v>
      </c>
      <c r="L100" s="197">
        <f t="shared" si="43"/>
        <v>19</v>
      </c>
      <c r="M100" s="198">
        <f t="shared" si="40"/>
        <v>6.6073813339830956E-4</v>
      </c>
    </row>
    <row r="101" spans="2:13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44"/>
        <v>-2.9457364341085257E-2</v>
      </c>
      <c r="J101" s="198">
        <f t="shared" si="41"/>
        <v>-0.23658536585365852</v>
      </c>
      <c r="K101" s="197">
        <f t="shared" si="42"/>
        <v>-19</v>
      </c>
      <c r="L101" s="197">
        <f t="shared" si="43"/>
        <v>-194</v>
      </c>
      <c r="M101" s="198">
        <f t="shared" si="40"/>
        <v>1.7176996325055723E-4</v>
      </c>
    </row>
    <row r="102" spans="2:13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44"/>
        <v>-4.8214285714285765E-2</v>
      </c>
      <c r="J102" s="198">
        <f t="shared" si="41"/>
        <v>8.1135902636916946E-2</v>
      </c>
      <c r="K102" s="197">
        <f t="shared" si="42"/>
        <v>-27</v>
      </c>
      <c r="L102" s="197">
        <f t="shared" si="43"/>
        <v>40</v>
      </c>
      <c r="M102" s="198">
        <f t="shared" si="40"/>
        <v>1.4625142238426037E-4</v>
      </c>
    </row>
    <row r="103" spans="2:13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44"/>
        <v>-0.18709677419354842</v>
      </c>
      <c r="J103" s="198">
        <f t="shared" si="41"/>
        <v>-0.41935483870967738</v>
      </c>
      <c r="K103" s="197">
        <f t="shared" si="42"/>
        <v>-29</v>
      </c>
      <c r="L103" s="197">
        <f t="shared" si="43"/>
        <v>-91</v>
      </c>
      <c r="M103" s="198">
        <f t="shared" si="40"/>
        <v>3.4573506980144107E-5</v>
      </c>
    </row>
    <row r="104" spans="2:13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44"/>
        <v>-0.21568627450980393</v>
      </c>
      <c r="J104" s="198">
        <f t="shared" si="41"/>
        <v>0.11111111111111116</v>
      </c>
      <c r="K104" s="197">
        <f t="shared" si="42"/>
        <v>-33</v>
      </c>
      <c r="L104" s="197">
        <f t="shared" si="43"/>
        <v>12</v>
      </c>
      <c r="M104" s="198">
        <f t="shared" si="40"/>
        <v>3.2927149504899148E-5</v>
      </c>
    </row>
    <row r="105" spans="2:13" x14ac:dyDescent="0.25">
      <c r="B105" s="201" t="s">
        <v>149</v>
      </c>
      <c r="C105" s="202">
        <f t="shared" ref="C105:H105" si="45">C97-SUM(C98:C104)</f>
        <v>2136</v>
      </c>
      <c r="D105" s="202">
        <f t="shared" si="45"/>
        <v>3904</v>
      </c>
      <c r="E105" s="202">
        <f t="shared" si="45"/>
        <v>5038</v>
      </c>
      <c r="F105" s="202">
        <f t="shared" si="45"/>
        <v>5415</v>
      </c>
      <c r="G105" s="202">
        <f t="shared" si="45"/>
        <v>5721</v>
      </c>
      <c r="H105" s="202">
        <f t="shared" si="45"/>
        <v>4972</v>
      </c>
      <c r="I105" s="215">
        <f t="shared" si="44"/>
        <v>-0.13092116762803707</v>
      </c>
      <c r="J105" s="203">
        <f t="shared" si="41"/>
        <v>0.27356557377049184</v>
      </c>
      <c r="K105" s="202">
        <f>H105-G105</f>
        <v>-749</v>
      </c>
      <c r="L105" s="202">
        <f t="shared" si="43"/>
        <v>1068</v>
      </c>
      <c r="M105" s="203">
        <f t="shared" si="40"/>
        <v>1.364281561152988E-3</v>
      </c>
    </row>
    <row r="106" spans="2:13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7"/>
      <c r="L106" s="186"/>
      <c r="M106" s="186"/>
    </row>
    <row r="107" spans="2:13" x14ac:dyDescent="0.25">
      <c r="B107" s="189" t="s">
        <v>73</v>
      </c>
      <c r="C107" s="211">
        <v>56805</v>
      </c>
      <c r="D107" s="211">
        <v>128669</v>
      </c>
      <c r="E107" s="211">
        <v>168871</v>
      </c>
      <c r="F107" s="211">
        <v>160886</v>
      </c>
      <c r="G107" s="211">
        <v>173841</v>
      </c>
      <c r="H107" s="211">
        <v>154839</v>
      </c>
      <c r="I107" s="212">
        <f>IFERROR(H107/G107-1,"-")</f>
        <v>-0.1093067803337533</v>
      </c>
      <c r="J107" s="212">
        <f>IFERROR(H107/D107-1,"-")</f>
        <v>0.20339009396202656</v>
      </c>
      <c r="K107" s="211">
        <f>H107-G107</f>
        <v>-19002</v>
      </c>
      <c r="L107" s="211">
        <f>H107-D107</f>
        <v>26170</v>
      </c>
      <c r="M107" s="212">
        <f t="shared" ref="M107:M119" si="46">H107/H$9</f>
        <v>4.2486724184908994E-2</v>
      </c>
    </row>
    <row r="108" spans="2:13" x14ac:dyDescent="0.25">
      <c r="B108" s="192" t="s">
        <v>102</v>
      </c>
      <c r="C108" s="193">
        <v>31893</v>
      </c>
      <c r="D108" s="193">
        <v>32003</v>
      </c>
      <c r="E108" s="193">
        <v>38275</v>
      </c>
      <c r="F108" s="193">
        <v>34967</v>
      </c>
      <c r="G108" s="193">
        <v>38450</v>
      </c>
      <c r="H108" s="193">
        <v>30895</v>
      </c>
      <c r="I108" s="213">
        <f>IFERROR(H108/G108-1,"-")</f>
        <v>-0.19648894668400518</v>
      </c>
      <c r="J108" s="194">
        <f t="shared" ref="J108:J119" si="47">IFERROR(H108/D108-1,"-")</f>
        <v>-3.462175421054281E-2</v>
      </c>
      <c r="K108" s="193">
        <f t="shared" ref="K108:K118" si="48">H108-G108</f>
        <v>-7555</v>
      </c>
      <c r="L108" s="193">
        <f t="shared" ref="L108:L119" si="49">H108-D108</f>
        <v>-1108</v>
      </c>
      <c r="M108" s="194">
        <f t="shared" si="46"/>
        <v>8.4773690329488262E-3</v>
      </c>
    </row>
    <row r="109" spans="2:13" x14ac:dyDescent="0.25">
      <c r="B109" s="196" t="s">
        <v>108</v>
      </c>
      <c r="C109" s="197">
        <v>18747</v>
      </c>
      <c r="D109" s="197">
        <v>11681</v>
      </c>
      <c r="E109" s="197">
        <v>15258</v>
      </c>
      <c r="F109" s="197">
        <v>11361</v>
      </c>
      <c r="G109" s="197">
        <v>14281</v>
      </c>
      <c r="H109" s="197">
        <v>17693</v>
      </c>
      <c r="I109" s="214">
        <f>IFERROR(H109/G109-1,"-")</f>
        <v>0.23891884321826207</v>
      </c>
      <c r="J109" s="198">
        <f t="shared" si="47"/>
        <v>0.51468196216077389</v>
      </c>
      <c r="K109" s="197">
        <f t="shared" si="48"/>
        <v>3412</v>
      </c>
      <c r="L109" s="197">
        <f t="shared" si="49"/>
        <v>6012</v>
      </c>
      <c r="M109" s="198">
        <f t="shared" si="46"/>
        <v>4.8548338015848387E-3</v>
      </c>
    </row>
    <row r="110" spans="2:13" x14ac:dyDescent="0.25">
      <c r="B110" s="196" t="s">
        <v>105</v>
      </c>
      <c r="C110" s="197">
        <v>13146</v>
      </c>
      <c r="D110" s="197">
        <v>20322</v>
      </c>
      <c r="E110" s="197">
        <v>23017</v>
      </c>
      <c r="F110" s="197">
        <v>23606</v>
      </c>
      <c r="G110" s="197">
        <v>24169</v>
      </c>
      <c r="H110" s="197">
        <v>13202</v>
      </c>
      <c r="I110" s="214">
        <f>IFERROR(H110/G110-1,"-")</f>
        <v>-0.45376308494352269</v>
      </c>
      <c r="J110" s="198">
        <f t="shared" si="47"/>
        <v>-0.3503592166125381</v>
      </c>
      <c r="K110" s="197">
        <f t="shared" si="48"/>
        <v>-10967</v>
      </c>
      <c r="L110" s="197">
        <f t="shared" si="49"/>
        <v>-7120</v>
      </c>
      <c r="M110" s="198">
        <f t="shared" si="46"/>
        <v>3.6225352313639879E-3</v>
      </c>
    </row>
    <row r="111" spans="2:13" x14ac:dyDescent="0.25">
      <c r="B111" s="192" t="s">
        <v>112</v>
      </c>
      <c r="C111" s="193">
        <v>24912</v>
      </c>
      <c r="D111" s="193">
        <v>96666</v>
      </c>
      <c r="E111" s="193">
        <v>130596</v>
      </c>
      <c r="F111" s="193">
        <v>125919</v>
      </c>
      <c r="G111" s="193">
        <v>135391</v>
      </c>
      <c r="H111" s="193">
        <v>123944</v>
      </c>
      <c r="I111" s="213">
        <f>IFERROR(H111/G111-1,"-")</f>
        <v>-8.4547717351965757E-2</v>
      </c>
      <c r="J111" s="194">
        <f t="shared" si="47"/>
        <v>0.28218815302174494</v>
      </c>
      <c r="K111" s="193">
        <f t="shared" si="48"/>
        <v>-11447</v>
      </c>
      <c r="L111" s="193">
        <f t="shared" si="49"/>
        <v>27278</v>
      </c>
      <c r="M111" s="194">
        <f t="shared" si="46"/>
        <v>3.4009355151960165E-2</v>
      </c>
    </row>
    <row r="112" spans="2:13" x14ac:dyDescent="0.25">
      <c r="B112" s="196" t="s">
        <v>115</v>
      </c>
      <c r="C112" s="197">
        <v>6178</v>
      </c>
      <c r="D112" s="197">
        <v>57679</v>
      </c>
      <c r="E112" s="197">
        <v>84747</v>
      </c>
      <c r="F112" s="197">
        <v>77707</v>
      </c>
      <c r="G112" s="197">
        <v>81778</v>
      </c>
      <c r="H112" s="197">
        <v>77821</v>
      </c>
      <c r="I112" s="214">
        <f t="shared" ref="I112:I119" si="50">IFERROR(H112/G112-1,"-")</f>
        <v>-4.8387096774193505E-2</v>
      </c>
      <c r="J112" s="198">
        <f t="shared" si="47"/>
        <v>0.34920855077237811</v>
      </c>
      <c r="K112" s="197">
        <f t="shared" si="48"/>
        <v>-3957</v>
      </c>
      <c r="L112" s="197">
        <f t="shared" si="49"/>
        <v>20142</v>
      </c>
      <c r="M112" s="198">
        <f t="shared" si="46"/>
        <v>2.1353530846839639E-2</v>
      </c>
    </row>
    <row r="113" spans="2:13" x14ac:dyDescent="0.25">
      <c r="B113" s="196" t="s">
        <v>118</v>
      </c>
      <c r="C113" s="197">
        <v>4537</v>
      </c>
      <c r="D113" s="197">
        <v>4233</v>
      </c>
      <c r="E113" s="197">
        <v>5702</v>
      </c>
      <c r="F113" s="197">
        <v>5529</v>
      </c>
      <c r="G113" s="197">
        <v>6301</v>
      </c>
      <c r="H113" s="197">
        <v>5654</v>
      </c>
      <c r="I113" s="214">
        <f t="shared" si="50"/>
        <v>-0.10268211395016669</v>
      </c>
      <c r="J113" s="198">
        <f t="shared" si="47"/>
        <v>0.3356957240727616</v>
      </c>
      <c r="K113" s="197">
        <f t="shared" si="48"/>
        <v>-647</v>
      </c>
      <c r="L113" s="197">
        <f t="shared" si="49"/>
        <v>1421</v>
      </c>
      <c r="M113" s="198">
        <f t="shared" si="46"/>
        <v>1.5514175275058316E-3</v>
      </c>
    </row>
    <row r="114" spans="2:13" x14ac:dyDescent="0.25">
      <c r="B114" s="196" t="s">
        <v>121</v>
      </c>
      <c r="C114" s="197">
        <v>4263</v>
      </c>
      <c r="D114" s="197">
        <v>6128</v>
      </c>
      <c r="E114" s="197">
        <v>10339</v>
      </c>
      <c r="F114" s="197">
        <v>9146</v>
      </c>
      <c r="G114" s="197">
        <v>10750</v>
      </c>
      <c r="H114" s="197">
        <v>9712</v>
      </c>
      <c r="I114" s="214">
        <f t="shared" si="50"/>
        <v>-9.655813953488368E-2</v>
      </c>
      <c r="J114" s="198">
        <f t="shared" si="47"/>
        <v>0.58485639686684077</v>
      </c>
      <c r="K114" s="197">
        <f t="shared" si="48"/>
        <v>-1038</v>
      </c>
      <c r="L114" s="197">
        <f t="shared" si="49"/>
        <v>3584</v>
      </c>
      <c r="M114" s="198">
        <f t="shared" si="46"/>
        <v>2.6649039665965044E-3</v>
      </c>
    </row>
    <row r="115" spans="2:13" x14ac:dyDescent="0.25">
      <c r="B115" s="196" t="s">
        <v>128</v>
      </c>
      <c r="C115" s="197">
        <v>1671</v>
      </c>
      <c r="D115" s="197">
        <v>4177</v>
      </c>
      <c r="E115" s="197">
        <v>3944</v>
      </c>
      <c r="F115" s="197">
        <v>4066</v>
      </c>
      <c r="G115" s="197">
        <v>4552</v>
      </c>
      <c r="H115" s="197">
        <v>2527</v>
      </c>
      <c r="I115" s="214">
        <f t="shared" si="50"/>
        <v>-0.44485940246045697</v>
      </c>
      <c r="J115" s="198">
        <f t="shared" si="47"/>
        <v>-0.39502034953315779</v>
      </c>
      <c r="K115" s="197">
        <f t="shared" si="48"/>
        <v>-2025</v>
      </c>
      <c r="L115" s="197">
        <f t="shared" si="49"/>
        <v>-1650</v>
      </c>
      <c r="M115" s="198">
        <f t="shared" si="46"/>
        <v>6.9339088999066786E-4</v>
      </c>
    </row>
    <row r="116" spans="2:13" x14ac:dyDescent="0.25">
      <c r="B116" s="196" t="s">
        <v>124</v>
      </c>
      <c r="C116" s="197">
        <v>2040</v>
      </c>
      <c r="D116" s="197">
        <v>3322</v>
      </c>
      <c r="E116" s="197">
        <v>3634</v>
      </c>
      <c r="F116" s="197">
        <v>3250</v>
      </c>
      <c r="G116" s="197">
        <v>3381</v>
      </c>
      <c r="H116" s="197">
        <v>2112</v>
      </c>
      <c r="I116" s="214">
        <f t="shared" si="50"/>
        <v>-0.37533274179236908</v>
      </c>
      <c r="J116" s="198">
        <f t="shared" si="47"/>
        <v>-0.36423841059602646</v>
      </c>
      <c r="K116" s="197">
        <f t="shared" si="48"/>
        <v>-1269</v>
      </c>
      <c r="L116" s="197">
        <f t="shared" si="49"/>
        <v>-1210</v>
      </c>
      <c r="M116" s="198">
        <f t="shared" si="46"/>
        <v>5.7951783128622496E-4</v>
      </c>
    </row>
    <row r="117" spans="2:13" x14ac:dyDescent="0.25">
      <c r="B117" s="196" t="s">
        <v>133</v>
      </c>
      <c r="C117" s="197">
        <v>51</v>
      </c>
      <c r="D117" s="197">
        <v>536</v>
      </c>
      <c r="E117" s="197">
        <v>870</v>
      </c>
      <c r="F117" s="197">
        <v>898</v>
      </c>
      <c r="G117" s="197">
        <v>882</v>
      </c>
      <c r="H117" s="197">
        <v>1019</v>
      </c>
      <c r="I117" s="214">
        <f t="shared" si="50"/>
        <v>0.15532879818594103</v>
      </c>
      <c r="J117" s="198">
        <f t="shared" si="47"/>
        <v>0.90111940298507465</v>
      </c>
      <c r="K117" s="197">
        <f t="shared" si="48"/>
        <v>137</v>
      </c>
      <c r="L117" s="197">
        <f t="shared" si="49"/>
        <v>483</v>
      </c>
      <c r="M117" s="198">
        <f t="shared" si="46"/>
        <v>2.7960637787910193E-4</v>
      </c>
    </row>
    <row r="118" spans="2:13" x14ac:dyDescent="0.25">
      <c r="B118" s="196" t="s">
        <v>136</v>
      </c>
      <c r="C118" s="197">
        <v>26</v>
      </c>
      <c r="D118" s="197">
        <v>718</v>
      </c>
      <c r="E118" s="197">
        <v>472</v>
      </c>
      <c r="F118" s="197">
        <v>1132</v>
      </c>
      <c r="G118" s="197">
        <v>738</v>
      </c>
      <c r="H118" s="197">
        <v>953</v>
      </c>
      <c r="I118" s="214">
        <f t="shared" si="50"/>
        <v>0.29132791327913288</v>
      </c>
      <c r="J118" s="198">
        <f t="shared" si="47"/>
        <v>0.32729805013927571</v>
      </c>
      <c r="K118" s="197">
        <f t="shared" si="48"/>
        <v>215</v>
      </c>
      <c r="L118" s="197">
        <f t="shared" si="49"/>
        <v>235</v>
      </c>
      <c r="M118" s="198">
        <f t="shared" si="46"/>
        <v>2.6149644565140738E-4</v>
      </c>
    </row>
    <row r="119" spans="2:13" x14ac:dyDescent="0.25">
      <c r="B119" s="201" t="s">
        <v>149</v>
      </c>
      <c r="C119" s="202">
        <f t="shared" ref="C119:H119" si="51">C111-SUM(C112:C118)</f>
        <v>6146</v>
      </c>
      <c r="D119" s="202">
        <f t="shared" si="51"/>
        <v>19873</v>
      </c>
      <c r="E119" s="202">
        <f t="shared" si="51"/>
        <v>20888</v>
      </c>
      <c r="F119" s="202">
        <f t="shared" si="51"/>
        <v>24191</v>
      </c>
      <c r="G119" s="202">
        <f t="shared" si="51"/>
        <v>27009</v>
      </c>
      <c r="H119" s="202">
        <f t="shared" si="51"/>
        <v>24146</v>
      </c>
      <c r="I119" s="215">
        <f t="shared" si="50"/>
        <v>-0.10600170313599167</v>
      </c>
      <c r="J119" s="203">
        <f t="shared" si="47"/>
        <v>0.21501534745634787</v>
      </c>
      <c r="K119" s="202">
        <f>H119-G119</f>
        <v>-2863</v>
      </c>
      <c r="L119" s="202">
        <f t="shared" si="49"/>
        <v>4273</v>
      </c>
      <c r="M119" s="203">
        <f t="shared" si="46"/>
        <v>6.6254912662107902E-3</v>
      </c>
    </row>
    <row r="120" spans="2:13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7"/>
      <c r="L120" s="186"/>
      <c r="M120" s="186"/>
    </row>
    <row r="121" spans="2:13" x14ac:dyDescent="0.25">
      <c r="B121" s="189" t="s">
        <v>73</v>
      </c>
      <c r="C121" s="211">
        <v>87126</v>
      </c>
      <c r="D121" s="211">
        <v>138024</v>
      </c>
      <c r="E121" s="211">
        <v>159314</v>
      </c>
      <c r="F121" s="211">
        <v>161779</v>
      </c>
      <c r="G121" s="211">
        <v>181603</v>
      </c>
      <c r="H121" s="211">
        <v>186529</v>
      </c>
      <c r="I121" s="212">
        <f>IFERROR(H121/G121-1,"-")</f>
        <v>2.7125102558878345E-2</v>
      </c>
      <c r="J121" s="212">
        <f>IFERROR(H121/D121-1,"-")</f>
        <v>0.35142438996116621</v>
      </c>
      <c r="K121" s="211">
        <f>H121-G121</f>
        <v>4926</v>
      </c>
      <c r="L121" s="211">
        <f>H121-D121</f>
        <v>48505</v>
      </c>
      <c r="M121" s="212">
        <f t="shared" ref="M121:M133" si="52">H121/H$9</f>
        <v>5.1182235583327775E-2</v>
      </c>
    </row>
    <row r="122" spans="2:13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4">
        <f t="shared" ref="J122:J133" si="53">IFERROR(H122/D122-1,"-")</f>
        <v>0.39759193202422294</v>
      </c>
      <c r="K122" s="193">
        <f t="shared" ref="K122:K132" si="54">H122-G122</f>
        <v>1420</v>
      </c>
      <c r="L122" s="193">
        <f t="shared" ref="L122:L133" si="55">H122-D122</f>
        <v>33550</v>
      </c>
      <c r="M122" s="194">
        <f t="shared" si="52"/>
        <v>3.2359979354677264E-2</v>
      </c>
    </row>
    <row r="123" spans="2:13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8">
        <f t="shared" si="53"/>
        <v>0.41730459078209114</v>
      </c>
      <c r="K123" s="197">
        <f t="shared" si="54"/>
        <v>433</v>
      </c>
      <c r="L123" s="197">
        <f t="shared" si="55"/>
        <v>18371</v>
      </c>
      <c r="M123" s="198">
        <f t="shared" si="52"/>
        <v>1.7120471385072313E-2</v>
      </c>
    </row>
    <row r="124" spans="2:13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8">
        <f t="shared" si="53"/>
        <v>0.37609018830525276</v>
      </c>
      <c r="K124" s="197">
        <f t="shared" si="54"/>
        <v>987</v>
      </c>
      <c r="L124" s="197">
        <f t="shared" si="55"/>
        <v>15179</v>
      </c>
      <c r="M124" s="198">
        <f t="shared" si="52"/>
        <v>1.5239507969604948E-2</v>
      </c>
    </row>
    <row r="125" spans="2:13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4">
        <f t="shared" si="53"/>
        <v>0.27879793441583867</v>
      </c>
      <c r="K125" s="193">
        <f t="shared" si="54"/>
        <v>3506</v>
      </c>
      <c r="L125" s="193">
        <f t="shared" si="55"/>
        <v>14955</v>
      </c>
      <c r="M125" s="194">
        <f t="shared" si="52"/>
        <v>1.8822256228650518E-2</v>
      </c>
    </row>
    <row r="126" spans="2:13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56">IFERROR(H126/G126-1,"-")</f>
        <v>-4.4122001776724873E-2</v>
      </c>
      <c r="J126" s="198">
        <f t="shared" si="53"/>
        <v>0.14855008005692927</v>
      </c>
      <c r="K126" s="197">
        <f t="shared" si="54"/>
        <v>-298</v>
      </c>
      <c r="L126" s="197">
        <f t="shared" si="55"/>
        <v>835</v>
      </c>
      <c r="M126" s="198">
        <f t="shared" si="52"/>
        <v>1.7714806433635742E-3</v>
      </c>
    </row>
    <row r="127" spans="2:13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56"/>
        <v>6.3709139426284089E-2</v>
      </c>
      <c r="J127" s="198">
        <f t="shared" si="53"/>
        <v>0.68998410174880753</v>
      </c>
      <c r="K127" s="197">
        <f t="shared" si="54"/>
        <v>573</v>
      </c>
      <c r="L127" s="197">
        <f t="shared" si="55"/>
        <v>3906</v>
      </c>
      <c r="M127" s="198">
        <f t="shared" si="52"/>
        <v>2.6251169942780846E-3</v>
      </c>
    </row>
    <row r="128" spans="2:13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56"/>
        <v>2.3719321363860901E-2</v>
      </c>
      <c r="J128" s="198">
        <f t="shared" si="53"/>
        <v>0.16823308270676685</v>
      </c>
      <c r="K128" s="197">
        <f t="shared" si="54"/>
        <v>144</v>
      </c>
      <c r="L128" s="197">
        <f t="shared" si="55"/>
        <v>895</v>
      </c>
      <c r="M128" s="198">
        <f t="shared" si="52"/>
        <v>1.705351951441235E-3</v>
      </c>
    </row>
    <row r="129" spans="2:13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56"/>
        <v>0.13181019332161692</v>
      </c>
      <c r="J129" s="198">
        <f t="shared" si="53"/>
        <v>0.17518248175182483</v>
      </c>
      <c r="K129" s="197">
        <f t="shared" si="54"/>
        <v>225</v>
      </c>
      <c r="L129" s="197">
        <f t="shared" si="55"/>
        <v>288</v>
      </c>
      <c r="M129" s="198">
        <f t="shared" si="52"/>
        <v>5.3012710702887624E-4</v>
      </c>
    </row>
    <row r="130" spans="2:13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56"/>
        <v>-5.6615776081424984E-2</v>
      </c>
      <c r="J130" s="198">
        <f t="shared" si="53"/>
        <v>0.27186963979416801</v>
      </c>
      <c r="K130" s="197">
        <f t="shared" si="54"/>
        <v>-89</v>
      </c>
      <c r="L130" s="197">
        <f t="shared" si="55"/>
        <v>317</v>
      </c>
      <c r="M130" s="198">
        <f t="shared" si="52"/>
        <v>4.0692468929804531E-4</v>
      </c>
    </row>
    <row r="131" spans="2:13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56"/>
        <v>-0.2592592592592593</v>
      </c>
      <c r="J131" s="198">
        <f t="shared" si="53"/>
        <v>-0.1332263242375602</v>
      </c>
      <c r="K131" s="197">
        <f t="shared" si="54"/>
        <v>-189</v>
      </c>
      <c r="L131" s="197">
        <f t="shared" si="55"/>
        <v>-83</v>
      </c>
      <c r="M131" s="198">
        <f t="shared" si="52"/>
        <v>1.4817217277204617E-4</v>
      </c>
    </row>
    <row r="132" spans="2:13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56"/>
        <v>-0.1033519553072626</v>
      </c>
      <c r="J132" s="198">
        <f t="shared" si="53"/>
        <v>0.19887955182072825</v>
      </c>
      <c r="K132" s="197">
        <f t="shared" si="54"/>
        <v>-148</v>
      </c>
      <c r="L132" s="197">
        <f t="shared" si="55"/>
        <v>213</v>
      </c>
      <c r="M132" s="198">
        <f t="shared" si="52"/>
        <v>3.5232049970242087E-4</v>
      </c>
    </row>
    <row r="133" spans="2:13" x14ac:dyDescent="0.25">
      <c r="B133" s="201" t="s">
        <v>149</v>
      </c>
      <c r="C133" s="202">
        <f t="shared" ref="C133:H133" si="57">C125-SUM(C126:C132)</f>
        <v>19698</v>
      </c>
      <c r="D133" s="202">
        <f t="shared" si="57"/>
        <v>32535</v>
      </c>
      <c r="E133" s="202">
        <f t="shared" si="57"/>
        <v>33563</v>
      </c>
      <c r="F133" s="202">
        <f t="shared" si="57"/>
        <v>34474</v>
      </c>
      <c r="G133" s="202">
        <f t="shared" si="57"/>
        <v>37831</v>
      </c>
      <c r="H133" s="202">
        <f t="shared" si="57"/>
        <v>41119</v>
      </c>
      <c r="I133" s="215">
        <f t="shared" si="56"/>
        <v>8.6912849250614599E-2</v>
      </c>
      <c r="J133" s="203">
        <f t="shared" si="53"/>
        <v>0.26383894267711705</v>
      </c>
      <c r="K133" s="202">
        <f>H133-G133</f>
        <v>3288</v>
      </c>
      <c r="L133" s="202">
        <f t="shared" si="55"/>
        <v>8584</v>
      </c>
      <c r="M133" s="203">
        <f t="shared" si="52"/>
        <v>1.1282762170766234E-2</v>
      </c>
    </row>
    <row r="134" spans="2:13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7"/>
      <c r="L134" s="186"/>
      <c r="M134" s="186"/>
    </row>
    <row r="135" spans="2:13" x14ac:dyDescent="0.25">
      <c r="B135" s="189" t="s">
        <v>73</v>
      </c>
      <c r="C135" s="211">
        <v>62317</v>
      </c>
      <c r="D135" s="211">
        <v>170296</v>
      </c>
      <c r="E135" s="211">
        <v>185307</v>
      </c>
      <c r="F135" s="211">
        <v>193174</v>
      </c>
      <c r="G135" s="211">
        <v>189476</v>
      </c>
      <c r="H135" s="211">
        <v>197066</v>
      </c>
      <c r="I135" s="212">
        <f>IFERROR(H135/G135-1,"-")</f>
        <v>4.0057843737465459E-2</v>
      </c>
      <c r="J135" s="212">
        <f>IFERROR(H135/D135-1,"-")</f>
        <v>0.15719688072532523</v>
      </c>
      <c r="K135" s="211">
        <f>H135-G135</f>
        <v>7590</v>
      </c>
      <c r="L135" s="211">
        <f>H135-D135</f>
        <v>26770</v>
      </c>
      <c r="M135" s="212">
        <f t="shared" ref="M135:M147" si="58">H135/H$9</f>
        <v>5.4073513702770463E-2</v>
      </c>
    </row>
    <row r="136" spans="2:13" x14ac:dyDescent="0.25">
      <c r="B136" s="192" t="s">
        <v>102</v>
      </c>
      <c r="C136" s="193">
        <v>32424</v>
      </c>
      <c r="D136" s="193">
        <v>21054</v>
      </c>
      <c r="E136" s="193">
        <v>24745</v>
      </c>
      <c r="F136" s="193">
        <v>20179</v>
      </c>
      <c r="G136" s="193">
        <v>21078</v>
      </c>
      <c r="H136" s="193">
        <v>28919</v>
      </c>
      <c r="I136" s="213">
        <f>IFERROR(H136/G136-1,"-")</f>
        <v>0.37199924091469772</v>
      </c>
      <c r="J136" s="194">
        <f t="shared" ref="J136:J147" si="59">IFERROR(H136/D136-1,"-")</f>
        <v>0.37356321839080464</v>
      </c>
      <c r="K136" s="193">
        <f t="shared" ref="K136:K146" si="60">H136-G136</f>
        <v>7841</v>
      </c>
      <c r="L136" s="193">
        <f t="shared" ref="L136:L147" si="61">H136-D136</f>
        <v>7865</v>
      </c>
      <c r="M136" s="194">
        <f t="shared" si="58"/>
        <v>7.9351686377681536E-3</v>
      </c>
    </row>
    <row r="137" spans="2:13" x14ac:dyDescent="0.25">
      <c r="B137" s="196" t="s">
        <v>108</v>
      </c>
      <c r="C137" s="197">
        <v>24748</v>
      </c>
      <c r="D137" s="197">
        <v>14712</v>
      </c>
      <c r="E137" s="197">
        <v>16723</v>
      </c>
      <c r="F137" s="197">
        <v>13314</v>
      </c>
      <c r="G137" s="197">
        <v>12630</v>
      </c>
      <c r="H137" s="197">
        <v>18382</v>
      </c>
      <c r="I137" s="214">
        <f>IFERROR(H137/G137-1,"-")</f>
        <v>0.45542359461599369</v>
      </c>
      <c r="J137" s="198">
        <f t="shared" si="59"/>
        <v>0.24945622620989671</v>
      </c>
      <c r="K137" s="197">
        <f t="shared" si="60"/>
        <v>5752</v>
      </c>
      <c r="L137" s="197">
        <f t="shared" si="61"/>
        <v>3670</v>
      </c>
      <c r="M137" s="198">
        <f t="shared" si="58"/>
        <v>5.0438905183254681E-3</v>
      </c>
    </row>
    <row r="138" spans="2:13" x14ac:dyDescent="0.25">
      <c r="B138" s="196" t="s">
        <v>105</v>
      </c>
      <c r="C138" s="197">
        <v>7676</v>
      </c>
      <c r="D138" s="197">
        <v>6342</v>
      </c>
      <c r="E138" s="197">
        <v>8022</v>
      </c>
      <c r="F138" s="197">
        <v>6865</v>
      </c>
      <c r="G138" s="197">
        <v>8448</v>
      </c>
      <c r="H138" s="197">
        <v>10537</v>
      </c>
      <c r="I138" s="214">
        <f>IFERROR(H138/G138-1,"-")</f>
        <v>0.24727746212121215</v>
      </c>
      <c r="J138" s="198">
        <f t="shared" si="59"/>
        <v>0.66146326080100915</v>
      </c>
      <c r="K138" s="197">
        <f t="shared" si="60"/>
        <v>2089</v>
      </c>
      <c r="L138" s="197">
        <f t="shared" si="61"/>
        <v>4195</v>
      </c>
      <c r="M138" s="198">
        <f t="shared" si="58"/>
        <v>2.8912781194426859E-3</v>
      </c>
    </row>
    <row r="139" spans="2:13" x14ac:dyDescent="0.25">
      <c r="B139" s="192" t="s">
        <v>112</v>
      </c>
      <c r="C139" s="193">
        <v>29893</v>
      </c>
      <c r="D139" s="193">
        <v>149242</v>
      </c>
      <c r="E139" s="193">
        <v>160562</v>
      </c>
      <c r="F139" s="193">
        <v>172995</v>
      </c>
      <c r="G139" s="193">
        <v>168398</v>
      </c>
      <c r="H139" s="193">
        <v>168147</v>
      </c>
      <c r="I139" s="213">
        <f>IFERROR(H139/G139-1,"-")</f>
        <v>-1.4905165144478705E-3</v>
      </c>
      <c r="J139" s="194">
        <f t="shared" si="59"/>
        <v>0.12667345653368356</v>
      </c>
      <c r="K139" s="193">
        <f t="shared" si="60"/>
        <v>-251</v>
      </c>
      <c r="L139" s="193">
        <f t="shared" si="61"/>
        <v>18905</v>
      </c>
      <c r="M139" s="194">
        <f t="shared" si="58"/>
        <v>4.6138345065002306E-2</v>
      </c>
    </row>
    <row r="140" spans="2:13" x14ac:dyDescent="0.25">
      <c r="B140" s="196" t="s">
        <v>115</v>
      </c>
      <c r="C140" s="197">
        <v>4017</v>
      </c>
      <c r="D140" s="197">
        <v>63251</v>
      </c>
      <c r="E140" s="197">
        <v>67938</v>
      </c>
      <c r="F140" s="197">
        <v>77386</v>
      </c>
      <c r="G140" s="197">
        <v>78491</v>
      </c>
      <c r="H140" s="197">
        <v>73552</v>
      </c>
      <c r="I140" s="214">
        <f t="shared" ref="I140:I147" si="62">IFERROR(H140/G140-1,"-")</f>
        <v>-6.2924411715992945E-2</v>
      </c>
      <c r="J140" s="198">
        <f t="shared" si="59"/>
        <v>0.16285908523185411</v>
      </c>
      <c r="K140" s="197">
        <f t="shared" si="60"/>
        <v>-4939</v>
      </c>
      <c r="L140" s="197">
        <f t="shared" si="61"/>
        <v>10301</v>
      </c>
      <c r="M140" s="198">
        <f t="shared" si="58"/>
        <v>2.0182147503202852E-2</v>
      </c>
    </row>
    <row r="141" spans="2:13" x14ac:dyDescent="0.25">
      <c r="B141" s="196" t="s">
        <v>118</v>
      </c>
      <c r="C141" s="197">
        <v>3089</v>
      </c>
      <c r="D141" s="197">
        <v>9755</v>
      </c>
      <c r="E141" s="197">
        <v>13273</v>
      </c>
      <c r="F141" s="197">
        <v>14114</v>
      </c>
      <c r="G141" s="197">
        <v>13538</v>
      </c>
      <c r="H141" s="197">
        <v>13586</v>
      </c>
      <c r="I141" s="214">
        <f t="shared" si="62"/>
        <v>3.5455754173436826E-3</v>
      </c>
      <c r="J141" s="198">
        <f t="shared" si="59"/>
        <v>0.39272168118913386</v>
      </c>
      <c r="K141" s="197">
        <f t="shared" si="60"/>
        <v>48</v>
      </c>
      <c r="L141" s="197">
        <f t="shared" si="61"/>
        <v>3831</v>
      </c>
      <c r="M141" s="198">
        <f t="shared" si="58"/>
        <v>3.7279021097796653E-3</v>
      </c>
    </row>
    <row r="142" spans="2:13" x14ac:dyDescent="0.25">
      <c r="B142" s="196" t="s">
        <v>121</v>
      </c>
      <c r="C142" s="197">
        <v>7345</v>
      </c>
      <c r="D142" s="197">
        <v>18944</v>
      </c>
      <c r="E142" s="197">
        <v>17202</v>
      </c>
      <c r="F142" s="197">
        <v>17388</v>
      </c>
      <c r="G142" s="197">
        <v>15659</v>
      </c>
      <c r="H142" s="197">
        <v>16594</v>
      </c>
      <c r="I142" s="214">
        <f t="shared" si="62"/>
        <v>5.9710070885752531E-2</v>
      </c>
      <c r="J142" s="198">
        <f t="shared" si="59"/>
        <v>-0.12404983108108103</v>
      </c>
      <c r="K142" s="197">
        <f t="shared" si="60"/>
        <v>935</v>
      </c>
      <c r="L142" s="197">
        <f t="shared" si="61"/>
        <v>-2350</v>
      </c>
      <c r="M142" s="198">
        <f t="shared" si="58"/>
        <v>4.5532759907024704E-3</v>
      </c>
    </row>
    <row r="143" spans="2:13" x14ac:dyDescent="0.25">
      <c r="B143" s="196" t="s">
        <v>128</v>
      </c>
      <c r="C143" s="197">
        <v>531</v>
      </c>
      <c r="D143" s="197">
        <v>7178</v>
      </c>
      <c r="E143" s="197">
        <v>6083</v>
      </c>
      <c r="F143" s="197">
        <v>4307</v>
      </c>
      <c r="G143" s="197">
        <v>3951</v>
      </c>
      <c r="H143" s="197">
        <v>3267</v>
      </c>
      <c r="I143" s="214">
        <f t="shared" si="62"/>
        <v>-0.17312072892938501</v>
      </c>
      <c r="J143" s="198">
        <f t="shared" si="59"/>
        <v>-0.54485929228197272</v>
      </c>
      <c r="K143" s="197">
        <f t="shared" si="60"/>
        <v>-684</v>
      </c>
      <c r="L143" s="197">
        <f t="shared" si="61"/>
        <v>-3911</v>
      </c>
      <c r="M143" s="198">
        <f t="shared" si="58"/>
        <v>8.9644164527087936E-4</v>
      </c>
    </row>
    <row r="144" spans="2:13" x14ac:dyDescent="0.25">
      <c r="B144" s="196" t="s">
        <v>124</v>
      </c>
      <c r="C144" s="197">
        <v>1259</v>
      </c>
      <c r="D144" s="197">
        <v>2969</v>
      </c>
      <c r="E144" s="197">
        <v>3572</v>
      </c>
      <c r="F144" s="197">
        <v>4103</v>
      </c>
      <c r="G144" s="197">
        <v>2995</v>
      </c>
      <c r="H144" s="197">
        <v>3209</v>
      </c>
      <c r="I144" s="214">
        <f t="shared" si="62"/>
        <v>7.145242070116864E-2</v>
      </c>
      <c r="J144" s="198">
        <f t="shared" si="59"/>
        <v>8.0835298080161655E-2</v>
      </c>
      <c r="K144" s="197">
        <f t="shared" si="60"/>
        <v>214</v>
      </c>
      <c r="L144" s="197">
        <f t="shared" si="61"/>
        <v>240</v>
      </c>
      <c r="M144" s="198">
        <f t="shared" si="58"/>
        <v>8.8052685634351137E-4</v>
      </c>
    </row>
    <row r="145" spans="2:13" x14ac:dyDescent="0.25">
      <c r="B145" s="196" t="s">
        <v>133</v>
      </c>
      <c r="C145" s="197">
        <v>64</v>
      </c>
      <c r="D145" s="197">
        <v>1877</v>
      </c>
      <c r="E145" s="197">
        <v>2262</v>
      </c>
      <c r="F145" s="197">
        <v>1992</v>
      </c>
      <c r="G145" s="197">
        <v>2316</v>
      </c>
      <c r="H145" s="197">
        <v>1900</v>
      </c>
      <c r="I145" s="214">
        <f t="shared" si="62"/>
        <v>-0.17962003454231434</v>
      </c>
      <c r="J145" s="198">
        <f t="shared" si="59"/>
        <v>1.2253596164091718E-2</v>
      </c>
      <c r="K145" s="197">
        <f t="shared" si="60"/>
        <v>-416</v>
      </c>
      <c r="L145" s="197">
        <f t="shared" si="61"/>
        <v>23</v>
      </c>
      <c r="M145" s="198">
        <f t="shared" si="58"/>
        <v>5.2134653382756983E-4</v>
      </c>
    </row>
    <row r="146" spans="2:13" x14ac:dyDescent="0.25">
      <c r="B146" s="196" t="s">
        <v>136</v>
      </c>
      <c r="C146" s="197">
        <v>53</v>
      </c>
      <c r="D146" s="197">
        <v>926</v>
      </c>
      <c r="E146" s="197">
        <v>1631</v>
      </c>
      <c r="F146" s="197">
        <v>1588</v>
      </c>
      <c r="G146" s="197">
        <v>1126</v>
      </c>
      <c r="H146" s="197">
        <v>1111</v>
      </c>
      <c r="I146" s="214">
        <f t="shared" si="62"/>
        <v>-1.3321492007104752E-2</v>
      </c>
      <c r="J146" s="198">
        <f t="shared" si="59"/>
        <v>0.19978401727861761</v>
      </c>
      <c r="K146" s="197">
        <f t="shared" si="60"/>
        <v>-15</v>
      </c>
      <c r="L146" s="197">
        <f t="shared" si="61"/>
        <v>185</v>
      </c>
      <c r="M146" s="198">
        <f t="shared" si="58"/>
        <v>3.0485052583285795E-4</v>
      </c>
    </row>
    <row r="147" spans="2:13" x14ac:dyDescent="0.25">
      <c r="B147" s="201" t="s">
        <v>149</v>
      </c>
      <c r="C147" s="202">
        <f t="shared" ref="C147:H147" si="63">C139-SUM(C140:C146)</f>
        <v>13535</v>
      </c>
      <c r="D147" s="202">
        <f t="shared" si="63"/>
        <v>44342</v>
      </c>
      <c r="E147" s="202">
        <f t="shared" si="63"/>
        <v>48601</v>
      </c>
      <c r="F147" s="202">
        <f t="shared" si="63"/>
        <v>52117</v>
      </c>
      <c r="G147" s="202">
        <f t="shared" si="63"/>
        <v>50322</v>
      </c>
      <c r="H147" s="202">
        <f t="shared" si="63"/>
        <v>54928</v>
      </c>
      <c r="I147" s="215">
        <f t="shared" si="62"/>
        <v>9.1530543301140632E-2</v>
      </c>
      <c r="J147" s="203">
        <f t="shared" si="59"/>
        <v>0.23873528483153672</v>
      </c>
      <c r="K147" s="202">
        <f>H147-G147</f>
        <v>4606</v>
      </c>
      <c r="L147" s="202">
        <f t="shared" si="61"/>
        <v>10586</v>
      </c>
      <c r="M147" s="203">
        <f t="shared" si="58"/>
        <v>1.5071853900042504E-2</v>
      </c>
    </row>
    <row r="148" spans="2:13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7"/>
      <c r="L148" s="186"/>
      <c r="M148" s="186"/>
    </row>
    <row r="149" spans="2:13" x14ac:dyDescent="0.25">
      <c r="B149" s="189" t="s">
        <v>73</v>
      </c>
      <c r="C149" s="211">
        <v>35117</v>
      </c>
      <c r="D149" s="211">
        <v>72444</v>
      </c>
      <c r="E149" s="211">
        <v>79663</v>
      </c>
      <c r="F149" s="211">
        <v>83521</v>
      </c>
      <c r="G149" s="211">
        <v>83254</v>
      </c>
      <c r="H149" s="211">
        <v>72067</v>
      </c>
      <c r="I149" s="212">
        <f>IFERROR(H149/G149-1,"-")</f>
        <v>-0.13437192206981041</v>
      </c>
      <c r="J149" s="212">
        <f>IFERROR(H149/D149-1,"-")</f>
        <v>-5.2040196565623642E-3</v>
      </c>
      <c r="K149" s="211">
        <f>H149-G149</f>
        <v>-11187</v>
      </c>
      <c r="L149" s="211">
        <f>H149-D149</f>
        <v>-377</v>
      </c>
      <c r="M149" s="212">
        <f t="shared" ref="M149:M161" si="64">H149/H$9</f>
        <v>1.9774674028079725E-2</v>
      </c>
    </row>
    <row r="150" spans="2:13" x14ac:dyDescent="0.25">
      <c r="B150" s="192" t="s">
        <v>102</v>
      </c>
      <c r="C150" s="193">
        <v>23158</v>
      </c>
      <c r="D150" s="193">
        <v>38906</v>
      </c>
      <c r="E150" s="193">
        <v>41353</v>
      </c>
      <c r="F150" s="193">
        <v>37505</v>
      </c>
      <c r="G150" s="193">
        <v>36630</v>
      </c>
      <c r="H150" s="193">
        <v>27713</v>
      </c>
      <c r="I150" s="213">
        <f>IFERROR(H150/G150-1,"-")</f>
        <v>-0.24343434343434345</v>
      </c>
      <c r="J150" s="194">
        <f t="shared" ref="J150:J161" si="65">IFERROR(H150/D150-1,"-")</f>
        <v>-0.28769341489744515</v>
      </c>
      <c r="K150" s="193">
        <f t="shared" ref="K150:K160" si="66">H150-G150</f>
        <v>-8917</v>
      </c>
      <c r="L150" s="193">
        <f t="shared" ref="L150:L161" si="67">H150-D150</f>
        <v>-11193</v>
      </c>
      <c r="M150" s="194">
        <f t="shared" si="64"/>
        <v>7.6042507852439175E-3</v>
      </c>
    </row>
    <row r="151" spans="2:13" x14ac:dyDescent="0.25">
      <c r="B151" s="196" t="s">
        <v>108</v>
      </c>
      <c r="C151" s="197">
        <v>18490</v>
      </c>
      <c r="D151" s="197">
        <v>27610</v>
      </c>
      <c r="E151" s="197">
        <v>29750</v>
      </c>
      <c r="F151" s="197">
        <v>25074</v>
      </c>
      <c r="G151" s="197">
        <v>22561</v>
      </c>
      <c r="H151" s="197">
        <v>12604</v>
      </c>
      <c r="I151" s="214">
        <f>IFERROR(H151/G151-1,"-")</f>
        <v>-0.44133682017641063</v>
      </c>
      <c r="J151" s="198">
        <f t="shared" si="65"/>
        <v>-0.54349873234335377</v>
      </c>
      <c r="K151" s="197">
        <f t="shared" si="66"/>
        <v>-9957</v>
      </c>
      <c r="L151" s="197">
        <f t="shared" si="67"/>
        <v>-15006</v>
      </c>
      <c r="M151" s="198">
        <f t="shared" si="64"/>
        <v>3.4584482696645739E-3</v>
      </c>
    </row>
    <row r="152" spans="2:13" x14ac:dyDescent="0.25">
      <c r="B152" s="196" t="s">
        <v>105</v>
      </c>
      <c r="C152" s="197">
        <v>4668</v>
      </c>
      <c r="D152" s="197">
        <v>11296</v>
      </c>
      <c r="E152" s="197">
        <v>11603</v>
      </c>
      <c r="F152" s="197">
        <v>12431</v>
      </c>
      <c r="G152" s="197">
        <v>14069</v>
      </c>
      <c r="H152" s="197">
        <v>15109</v>
      </c>
      <c r="I152" s="214">
        <f>IFERROR(H152/G152-1,"-")</f>
        <v>7.3921387447579701E-2</v>
      </c>
      <c r="J152" s="198">
        <f t="shared" si="65"/>
        <v>0.33755311614730887</v>
      </c>
      <c r="K152" s="197">
        <f t="shared" si="66"/>
        <v>1040</v>
      </c>
      <c r="L152" s="197">
        <f t="shared" si="67"/>
        <v>3813</v>
      </c>
      <c r="M152" s="198">
        <f t="shared" si="64"/>
        <v>4.1458025155793436E-3</v>
      </c>
    </row>
    <row r="153" spans="2:13" x14ac:dyDescent="0.25">
      <c r="B153" s="192" t="s">
        <v>112</v>
      </c>
      <c r="C153" s="193">
        <v>11959</v>
      </c>
      <c r="D153" s="193">
        <v>33538</v>
      </c>
      <c r="E153" s="193">
        <v>38310</v>
      </c>
      <c r="F153" s="193">
        <v>46016</v>
      </c>
      <c r="G153" s="193">
        <v>46624</v>
      </c>
      <c r="H153" s="193">
        <v>44354</v>
      </c>
      <c r="I153" s="213">
        <f>IFERROR(H153/G153-1,"-")</f>
        <v>-4.868737131091283E-2</v>
      </c>
      <c r="J153" s="194">
        <f t="shared" si="65"/>
        <v>0.32249985091537958</v>
      </c>
      <c r="K153" s="193">
        <f t="shared" si="66"/>
        <v>-2270</v>
      </c>
      <c r="L153" s="193">
        <f t="shared" si="67"/>
        <v>10816</v>
      </c>
      <c r="M153" s="194">
        <f t="shared" si="64"/>
        <v>1.2170423242835807E-2</v>
      </c>
    </row>
    <row r="154" spans="2:13" x14ac:dyDescent="0.25">
      <c r="B154" s="196" t="s">
        <v>115</v>
      </c>
      <c r="C154" s="197">
        <v>763</v>
      </c>
      <c r="D154" s="197">
        <v>12224</v>
      </c>
      <c r="E154" s="197">
        <v>12143</v>
      </c>
      <c r="F154" s="197">
        <v>13524</v>
      </c>
      <c r="G154" s="197">
        <v>11948</v>
      </c>
      <c r="H154" s="197">
        <v>13064</v>
      </c>
      <c r="I154" s="214">
        <f t="shared" ref="I154:I161" si="68">IFERROR(H154/G154-1,"-")</f>
        <v>9.3404753933712836E-2</v>
      </c>
      <c r="J154" s="198">
        <f t="shared" si="65"/>
        <v>6.8717277486910922E-2</v>
      </c>
      <c r="K154" s="197">
        <f t="shared" si="66"/>
        <v>1116</v>
      </c>
      <c r="L154" s="197">
        <f t="shared" si="67"/>
        <v>840</v>
      </c>
      <c r="M154" s="198">
        <f t="shared" si="64"/>
        <v>3.5846690094333538E-3</v>
      </c>
    </row>
    <row r="155" spans="2:13" x14ac:dyDescent="0.25">
      <c r="B155" s="196" t="s">
        <v>118</v>
      </c>
      <c r="C155" s="197">
        <v>2227</v>
      </c>
      <c r="D155" s="197">
        <v>6898</v>
      </c>
      <c r="E155" s="197">
        <v>7378</v>
      </c>
      <c r="F155" s="197">
        <v>8010</v>
      </c>
      <c r="G155" s="197">
        <v>7744</v>
      </c>
      <c r="H155" s="197">
        <v>7471</v>
      </c>
      <c r="I155" s="214">
        <f t="shared" si="68"/>
        <v>-3.5253099173553681E-2</v>
      </c>
      <c r="J155" s="198">
        <f t="shared" si="65"/>
        <v>8.3067555813279181E-2</v>
      </c>
      <c r="K155" s="197">
        <f t="shared" si="66"/>
        <v>-273</v>
      </c>
      <c r="L155" s="197">
        <f t="shared" si="67"/>
        <v>573</v>
      </c>
      <c r="M155" s="198">
        <f t="shared" si="64"/>
        <v>2.0499894495925128E-3</v>
      </c>
    </row>
    <row r="156" spans="2:13" x14ac:dyDescent="0.25">
      <c r="B156" s="196" t="s">
        <v>121</v>
      </c>
      <c r="C156" s="197">
        <v>3077</v>
      </c>
      <c r="D156" s="197">
        <v>4050</v>
      </c>
      <c r="E156" s="197">
        <v>6162</v>
      </c>
      <c r="F156" s="197">
        <v>7885</v>
      </c>
      <c r="G156" s="197">
        <v>11422</v>
      </c>
      <c r="H156" s="197">
        <v>9520</v>
      </c>
      <c r="I156" s="214">
        <f t="shared" si="68"/>
        <v>-0.16652074943092277</v>
      </c>
      <c r="J156" s="198">
        <f t="shared" si="65"/>
        <v>1.3506172839506174</v>
      </c>
      <c r="K156" s="197">
        <f t="shared" si="66"/>
        <v>-1902</v>
      </c>
      <c r="L156" s="197">
        <f t="shared" si="67"/>
        <v>5470</v>
      </c>
      <c r="M156" s="198">
        <f t="shared" si="64"/>
        <v>2.6122205273886659E-3</v>
      </c>
    </row>
    <row r="157" spans="2:13" x14ac:dyDescent="0.25">
      <c r="B157" s="196" t="s">
        <v>128</v>
      </c>
      <c r="C157" s="197">
        <v>378</v>
      </c>
      <c r="D157" s="197">
        <v>1034</v>
      </c>
      <c r="E157" s="197">
        <v>1199</v>
      </c>
      <c r="F157" s="197">
        <v>1797</v>
      </c>
      <c r="G157" s="197">
        <v>1622</v>
      </c>
      <c r="H157" s="197">
        <v>1569</v>
      </c>
      <c r="I157" s="214">
        <f t="shared" si="68"/>
        <v>-3.2675709001233066E-2</v>
      </c>
      <c r="J157" s="198">
        <f t="shared" si="65"/>
        <v>0.51740812379110257</v>
      </c>
      <c r="K157" s="197">
        <f t="shared" si="66"/>
        <v>-53</v>
      </c>
      <c r="L157" s="197">
        <f t="shared" si="67"/>
        <v>535</v>
      </c>
      <c r="M157" s="198">
        <f t="shared" si="64"/>
        <v>4.3052247977655634E-4</v>
      </c>
    </row>
    <row r="158" spans="2:13" x14ac:dyDescent="0.25">
      <c r="B158" s="196" t="s">
        <v>124</v>
      </c>
      <c r="C158" s="197">
        <v>954</v>
      </c>
      <c r="D158" s="197">
        <v>2080</v>
      </c>
      <c r="E158" s="197">
        <v>1957</v>
      </c>
      <c r="F158" s="197">
        <v>2361</v>
      </c>
      <c r="G158" s="197">
        <v>1795</v>
      </c>
      <c r="H158" s="197">
        <v>1585</v>
      </c>
      <c r="I158" s="214">
        <f t="shared" si="68"/>
        <v>-0.11699164345403901</v>
      </c>
      <c r="J158" s="198">
        <f t="shared" si="65"/>
        <v>-0.23798076923076927</v>
      </c>
      <c r="K158" s="197">
        <f t="shared" si="66"/>
        <v>-210</v>
      </c>
      <c r="L158" s="197">
        <f t="shared" si="67"/>
        <v>-495</v>
      </c>
      <c r="M158" s="198">
        <f t="shared" si="64"/>
        <v>4.349127663772096E-4</v>
      </c>
    </row>
    <row r="159" spans="2:13" x14ac:dyDescent="0.25">
      <c r="B159" s="196" t="s">
        <v>133</v>
      </c>
      <c r="C159" s="197">
        <v>37</v>
      </c>
      <c r="D159" s="197">
        <v>282</v>
      </c>
      <c r="E159" s="197">
        <v>412</v>
      </c>
      <c r="F159" s="197">
        <v>293</v>
      </c>
      <c r="G159" s="197">
        <v>298</v>
      </c>
      <c r="H159" s="197">
        <v>346</v>
      </c>
      <c r="I159" s="214">
        <f t="shared" si="68"/>
        <v>0.16107382550335569</v>
      </c>
      <c r="J159" s="198">
        <f t="shared" si="65"/>
        <v>0.22695035460992918</v>
      </c>
      <c r="K159" s="197">
        <f t="shared" si="66"/>
        <v>48</v>
      </c>
      <c r="L159" s="197">
        <f t="shared" si="67"/>
        <v>64</v>
      </c>
      <c r="M159" s="198">
        <f t="shared" si="64"/>
        <v>9.4939947739125873E-5</v>
      </c>
    </row>
    <row r="160" spans="2:13" x14ac:dyDescent="0.25">
      <c r="B160" s="196" t="s">
        <v>136</v>
      </c>
      <c r="C160" s="197">
        <v>69</v>
      </c>
      <c r="D160" s="197">
        <v>399</v>
      </c>
      <c r="E160" s="197">
        <v>542</v>
      </c>
      <c r="F160" s="197">
        <v>497</v>
      </c>
      <c r="G160" s="197">
        <v>385</v>
      </c>
      <c r="H160" s="197">
        <v>236</v>
      </c>
      <c r="I160" s="214">
        <f t="shared" si="68"/>
        <v>-0.38701298701298703</v>
      </c>
      <c r="J160" s="198">
        <f t="shared" si="65"/>
        <v>-0.4085213032581454</v>
      </c>
      <c r="K160" s="197">
        <f t="shared" si="66"/>
        <v>-149</v>
      </c>
      <c r="L160" s="197">
        <f t="shared" si="67"/>
        <v>-163</v>
      </c>
      <c r="M160" s="198">
        <f t="shared" si="64"/>
        <v>6.4756727359634994E-5</v>
      </c>
    </row>
    <row r="161" spans="2:13" x14ac:dyDescent="0.25">
      <c r="B161" s="201" t="s">
        <v>149</v>
      </c>
      <c r="C161" s="202">
        <f t="shared" ref="C161:H161" si="69">C153-SUM(C154:C160)</f>
        <v>4454</v>
      </c>
      <c r="D161" s="202">
        <f t="shared" si="69"/>
        <v>6571</v>
      </c>
      <c r="E161" s="202">
        <f t="shared" si="69"/>
        <v>8517</v>
      </c>
      <c r="F161" s="202">
        <f t="shared" si="69"/>
        <v>11649</v>
      </c>
      <c r="G161" s="202">
        <f t="shared" si="69"/>
        <v>11410</v>
      </c>
      <c r="H161" s="202">
        <f t="shared" si="69"/>
        <v>10563</v>
      </c>
      <c r="I161" s="215">
        <f t="shared" si="68"/>
        <v>-7.4233128834355844E-2</v>
      </c>
      <c r="J161" s="203">
        <f t="shared" si="65"/>
        <v>0.60751788160097409</v>
      </c>
      <c r="K161" s="202">
        <f>H161-G161</f>
        <v>-847</v>
      </c>
      <c r="L161" s="202">
        <f t="shared" si="67"/>
        <v>3992</v>
      </c>
      <c r="M161" s="203">
        <f t="shared" si="64"/>
        <v>2.8984123351687477E-3</v>
      </c>
    </row>
    <row r="162" spans="2:13" x14ac:dyDescent="0.25">
      <c r="C162" s="103"/>
      <c r="D162" s="103"/>
      <c r="E162" s="103"/>
      <c r="F162" s="103"/>
      <c r="G162" s="103"/>
      <c r="H162" s="103"/>
      <c r="I162" s="103"/>
    </row>
    <row r="163" spans="2:13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3F55-2641-4ADE-B306-3A4AABD2E819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270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264</v>
      </c>
      <c r="D7" s="207" t="s">
        <v>265</v>
      </c>
      <c r="E7" s="207" t="s">
        <v>266</v>
      </c>
      <c r="F7" s="207" t="s">
        <v>267</v>
      </c>
      <c r="G7" s="207" t="s">
        <v>268</v>
      </c>
      <c r="H7" s="207" t="s">
        <v>269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264</v>
      </c>
      <c r="P7" s="207" t="s">
        <v>265</v>
      </c>
      <c r="Q7" s="207" t="s">
        <v>266</v>
      </c>
      <c r="R7" s="207" t="s">
        <v>267</v>
      </c>
      <c r="S7" s="207" t="s">
        <v>268</v>
      </c>
      <c r="T7" s="207" t="s">
        <v>269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49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808744</v>
      </c>
      <c r="D9" s="211">
        <f t="shared" si="0"/>
        <v>2458403</v>
      </c>
      <c r="E9" s="211">
        <f t="shared" si="0"/>
        <v>2698251</v>
      </c>
      <c r="F9" s="211">
        <f t="shared" si="0"/>
        <v>2860359</v>
      </c>
      <c r="G9" s="211">
        <f t="shared" si="0"/>
        <v>2796345</v>
      </c>
      <c r="H9" s="211">
        <f t="shared" si="0"/>
        <v>2824038</v>
      </c>
      <c r="I9" s="212">
        <f>IFERROR(H9/G9-1,"-")</f>
        <v>9.9032844659725505E-3</v>
      </c>
      <c r="J9" s="211">
        <f t="shared" ref="J9:J21" si="1">H9-G9</f>
        <v>27693</v>
      </c>
      <c r="K9" s="212">
        <f t="shared" ref="K9:K21" si="2">H9/H$9</f>
        <v>1</v>
      </c>
      <c r="N9" s="189" t="s">
        <v>73</v>
      </c>
      <c r="O9" s="211">
        <f t="shared" ref="O9:T9" si="3">O10+O13</f>
        <v>25235</v>
      </c>
      <c r="P9" s="211">
        <f t="shared" si="3"/>
        <v>100008</v>
      </c>
      <c r="Q9" s="211">
        <f t="shared" si="3"/>
        <v>109081</v>
      </c>
      <c r="R9" s="211">
        <f t="shared" si="3"/>
        <v>132160</v>
      </c>
      <c r="S9" s="211">
        <f t="shared" si="3"/>
        <v>102901</v>
      </c>
      <c r="T9" s="211">
        <f t="shared" si="3"/>
        <v>107289</v>
      </c>
      <c r="U9" s="212">
        <f>IFERROR(T9/S9-1,"-")</f>
        <v>4.2642928640149291E-2</v>
      </c>
      <c r="V9" s="211">
        <f>T9-S9</f>
        <v>4388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413182</v>
      </c>
      <c r="D10" s="193">
        <v>592134</v>
      </c>
      <c r="E10" s="193">
        <v>614343</v>
      </c>
      <c r="F10" s="193">
        <v>610979</v>
      </c>
      <c r="G10" s="193">
        <v>605751</v>
      </c>
      <c r="H10" s="193">
        <v>628999</v>
      </c>
      <c r="I10" s="213">
        <f>IFERROR(H10/G10-1,"-")</f>
        <v>3.8378805812949501E-2</v>
      </c>
      <c r="J10" s="192">
        <f t="shared" si="1"/>
        <v>23248</v>
      </c>
      <c r="K10" s="194">
        <f t="shared" si="2"/>
        <v>0.22273035986059678</v>
      </c>
      <c r="N10" s="192" t="s">
        <v>102</v>
      </c>
      <c r="O10" s="193">
        <v>14677</v>
      </c>
      <c r="P10" s="193">
        <v>27176</v>
      </c>
      <c r="Q10" s="193">
        <v>26020</v>
      </c>
      <c r="R10" s="193">
        <v>39888</v>
      </c>
      <c r="S10" s="193">
        <v>29124</v>
      </c>
      <c r="T10" s="193">
        <v>32701</v>
      </c>
      <c r="U10" s="213">
        <f>IFERROR(T10/S10-1,"-")</f>
        <v>0.12281966762807306</v>
      </c>
      <c r="V10" s="192">
        <f t="shared" ref="V10:V20" si="5">T10-S10</f>
        <v>3577</v>
      </c>
      <c r="W10" s="194">
        <f t="shared" si="4"/>
        <v>0.30479359486993074</v>
      </c>
    </row>
    <row r="11" spans="1:23" x14ac:dyDescent="0.25">
      <c r="A11" s="195" t="s">
        <v>105</v>
      </c>
      <c r="B11" s="196" t="s">
        <v>108</v>
      </c>
      <c r="C11" s="197">
        <v>212682</v>
      </c>
      <c r="D11" s="197">
        <v>235952</v>
      </c>
      <c r="E11" s="197">
        <v>239130</v>
      </c>
      <c r="F11" s="197">
        <v>234980</v>
      </c>
      <c r="G11" s="197">
        <v>229750</v>
      </c>
      <c r="H11" s="197">
        <v>266152</v>
      </c>
      <c r="I11" s="214">
        <f>IFERROR(H11/G11-1,"-")</f>
        <v>0.15844178454842228</v>
      </c>
      <c r="J11" s="196">
        <f t="shared" si="1"/>
        <v>36402</v>
      </c>
      <c r="K11" s="198">
        <f t="shared" si="2"/>
        <v>9.4245190751682514E-2</v>
      </c>
      <c r="N11" s="196" t="s">
        <v>108</v>
      </c>
      <c r="O11" s="197">
        <v>13481</v>
      </c>
      <c r="P11" s="197">
        <v>22180</v>
      </c>
      <c r="Q11" s="197">
        <v>18244</v>
      </c>
      <c r="R11" s="197">
        <v>23962</v>
      </c>
      <c r="S11" s="197">
        <v>9961</v>
      </c>
      <c r="T11" s="197">
        <v>15177</v>
      </c>
      <c r="U11" s="214">
        <f>IFERROR(T11/S11-1,"-")</f>
        <v>0.52364220459793187</v>
      </c>
      <c r="V11" s="196">
        <f t="shared" si="5"/>
        <v>5216</v>
      </c>
      <c r="W11" s="198">
        <f>T11/T$9</f>
        <v>0.14145904985599642</v>
      </c>
    </row>
    <row r="12" spans="1:23" x14ac:dyDescent="0.25">
      <c r="A12" s="1"/>
      <c r="B12" s="196" t="s">
        <v>105</v>
      </c>
      <c r="C12" s="197">
        <v>200500</v>
      </c>
      <c r="D12" s="197">
        <v>356182</v>
      </c>
      <c r="E12" s="197">
        <v>375213</v>
      </c>
      <c r="F12" s="197">
        <v>375999</v>
      </c>
      <c r="G12" s="197">
        <v>376001</v>
      </c>
      <c r="H12" s="197">
        <v>362847</v>
      </c>
      <c r="I12" s="214">
        <f>IFERROR(H12/G12-1,"-")</f>
        <v>-3.498394951077255E-2</v>
      </c>
      <c r="J12" s="196">
        <f t="shared" si="1"/>
        <v>-13154</v>
      </c>
      <c r="K12" s="198">
        <f t="shared" si="2"/>
        <v>0.12848516910891425</v>
      </c>
      <c r="N12" s="196" t="s">
        <v>105</v>
      </c>
      <c r="O12" s="197">
        <v>1196</v>
      </c>
      <c r="P12" s="197">
        <v>4996</v>
      </c>
      <c r="Q12" s="197">
        <v>7776</v>
      </c>
      <c r="R12" s="197">
        <v>15926</v>
      </c>
      <c r="S12" s="197">
        <v>19163</v>
      </c>
      <c r="T12" s="197">
        <v>17524</v>
      </c>
      <c r="U12" s="214">
        <f>IFERROR(T12/S12-1,"-")</f>
        <v>-8.5529405625423993E-2</v>
      </c>
      <c r="V12" s="196">
        <f t="shared" si="5"/>
        <v>-1639</v>
      </c>
      <c r="W12" s="198">
        <f t="shared" si="4"/>
        <v>0.16333454501393432</v>
      </c>
    </row>
    <row r="13" spans="1:23" s="74" customFormat="1" x14ac:dyDescent="0.25">
      <c r="B13" s="192" t="s">
        <v>112</v>
      </c>
      <c r="C13" s="193">
        <v>395562</v>
      </c>
      <c r="D13" s="193">
        <v>1866269</v>
      </c>
      <c r="E13" s="193">
        <v>2083908</v>
      </c>
      <c r="F13" s="193">
        <v>2249380</v>
      </c>
      <c r="G13" s="193">
        <v>2190594</v>
      </c>
      <c r="H13" s="193">
        <v>2195039</v>
      </c>
      <c r="I13" s="213">
        <f>IFERROR(H13/G13-1,"-")</f>
        <v>2.0291299985299993E-3</v>
      </c>
      <c r="J13" s="192">
        <f t="shared" si="1"/>
        <v>4445</v>
      </c>
      <c r="K13" s="194">
        <f t="shared" si="2"/>
        <v>0.77726964013940325</v>
      </c>
      <c r="N13" s="192" t="s">
        <v>112</v>
      </c>
      <c r="O13" s="193">
        <v>10558</v>
      </c>
      <c r="P13" s="193">
        <v>72832</v>
      </c>
      <c r="Q13" s="193">
        <v>83061</v>
      </c>
      <c r="R13" s="193">
        <v>92272</v>
      </c>
      <c r="S13" s="193">
        <v>73777</v>
      </c>
      <c r="T13" s="193">
        <v>74588</v>
      </c>
      <c r="U13" s="213">
        <f>IFERROR(T13/S13-1,"-")</f>
        <v>1.0992585765211338E-2</v>
      </c>
      <c r="V13" s="192">
        <f t="shared" si="5"/>
        <v>811</v>
      </c>
      <c r="W13" s="194">
        <f t="shared" si="4"/>
        <v>0.69520640513006926</v>
      </c>
    </row>
    <row r="14" spans="1:23" s="74" customFormat="1" x14ac:dyDescent="0.25">
      <c r="B14" s="196" t="s">
        <v>115</v>
      </c>
      <c r="C14" s="197">
        <v>57406</v>
      </c>
      <c r="D14" s="197">
        <v>854957</v>
      </c>
      <c r="E14" s="197">
        <v>951629</v>
      </c>
      <c r="F14" s="197">
        <v>1020367</v>
      </c>
      <c r="G14" s="197">
        <v>1000795</v>
      </c>
      <c r="H14" s="197">
        <v>1016569</v>
      </c>
      <c r="I14" s="214">
        <f t="shared" ref="I14:I21" si="6">IFERROR(H14/G14-1,"-")</f>
        <v>1.5761469631642822E-2</v>
      </c>
      <c r="J14" s="196">
        <f t="shared" si="1"/>
        <v>15774</v>
      </c>
      <c r="K14" s="198">
        <f t="shared" si="2"/>
        <v>0.35997001456779265</v>
      </c>
      <c r="N14" s="196" t="s">
        <v>115</v>
      </c>
      <c r="O14" s="197">
        <v>932</v>
      </c>
      <c r="P14" s="197">
        <v>35001</v>
      </c>
      <c r="Q14" s="197">
        <v>32165</v>
      </c>
      <c r="R14" s="197">
        <v>32081</v>
      </c>
      <c r="S14" s="197">
        <v>31987</v>
      </c>
      <c r="T14" s="197">
        <v>35357</v>
      </c>
      <c r="U14" s="214">
        <f t="shared" ref="U14:U21" si="7">IFERROR(T14/S14-1,"-")</f>
        <v>0.10535530059086495</v>
      </c>
      <c r="V14" s="196">
        <f t="shared" si="5"/>
        <v>3370</v>
      </c>
      <c r="W14" s="198">
        <f t="shared" si="4"/>
        <v>0.32954916161023029</v>
      </c>
    </row>
    <row r="15" spans="1:23" x14ac:dyDescent="0.25">
      <c r="A15" s="1"/>
      <c r="B15" s="196" t="s">
        <v>118</v>
      </c>
      <c r="C15" s="197">
        <v>64653</v>
      </c>
      <c r="D15" s="197">
        <v>208666</v>
      </c>
      <c r="E15" s="197">
        <v>242161</v>
      </c>
      <c r="F15" s="197">
        <v>251060</v>
      </c>
      <c r="G15" s="197">
        <v>243214</v>
      </c>
      <c r="H15" s="197">
        <v>227435</v>
      </c>
      <c r="I15" s="214">
        <f t="shared" si="6"/>
        <v>-6.4877021881963981E-2</v>
      </c>
      <c r="J15" s="196">
        <f t="shared" si="1"/>
        <v>-15779</v>
      </c>
      <c r="K15" s="198">
        <f t="shared" si="2"/>
        <v>8.0535389396318324E-2</v>
      </c>
      <c r="N15" s="196" t="s">
        <v>118</v>
      </c>
      <c r="O15" s="197">
        <v>1276</v>
      </c>
      <c r="P15" s="197">
        <v>5326</v>
      </c>
      <c r="Q15" s="197">
        <v>6512</v>
      </c>
      <c r="R15" s="197">
        <v>6157</v>
      </c>
      <c r="S15" s="197">
        <v>6553</v>
      </c>
      <c r="T15" s="197">
        <v>5762</v>
      </c>
      <c r="U15" s="214">
        <f t="shared" si="7"/>
        <v>-0.12070807263848615</v>
      </c>
      <c r="V15" s="196">
        <f t="shared" si="5"/>
        <v>-791</v>
      </c>
      <c r="W15" s="198">
        <f t="shared" si="4"/>
        <v>5.3705412484038435E-2</v>
      </c>
    </row>
    <row r="16" spans="1:23" x14ac:dyDescent="0.25">
      <c r="A16" s="1"/>
      <c r="B16" s="196" t="s">
        <v>121</v>
      </c>
      <c r="C16" s="197">
        <v>56994</v>
      </c>
      <c r="D16" s="197">
        <v>108663</v>
      </c>
      <c r="E16" s="197">
        <v>118476</v>
      </c>
      <c r="F16" s="197">
        <v>132548</v>
      </c>
      <c r="G16" s="197">
        <v>125365</v>
      </c>
      <c r="H16" s="197">
        <v>132453</v>
      </c>
      <c r="I16" s="214">
        <f t="shared" si="6"/>
        <v>5.6538906393331478E-2</v>
      </c>
      <c r="J16" s="196">
        <f t="shared" si="1"/>
        <v>7088</v>
      </c>
      <c r="K16" s="198">
        <f t="shared" si="2"/>
        <v>4.6901989279181086E-2</v>
      </c>
      <c r="N16" s="196" t="s">
        <v>121</v>
      </c>
      <c r="O16" s="197">
        <v>2286</v>
      </c>
      <c r="P16" s="197">
        <v>9592</v>
      </c>
      <c r="Q16" s="197">
        <v>8945</v>
      </c>
      <c r="R16" s="197">
        <v>12857</v>
      </c>
      <c r="S16" s="197">
        <v>6959</v>
      </c>
      <c r="T16" s="197">
        <v>6053</v>
      </c>
      <c r="U16" s="214">
        <f t="shared" si="7"/>
        <v>-0.13019111941370887</v>
      </c>
      <c r="V16" s="196">
        <f t="shared" si="5"/>
        <v>-906</v>
      </c>
      <c r="W16" s="198">
        <f t="shared" si="4"/>
        <v>5.6417712906262525E-2</v>
      </c>
    </row>
    <row r="17" spans="1:23" x14ac:dyDescent="0.25">
      <c r="A17" s="1"/>
      <c r="B17" s="196" t="s">
        <v>128</v>
      </c>
      <c r="C17" s="197">
        <v>21242</v>
      </c>
      <c r="D17" s="197">
        <v>85989</v>
      </c>
      <c r="E17" s="197">
        <v>77504</v>
      </c>
      <c r="F17" s="197">
        <v>85232</v>
      </c>
      <c r="G17" s="197">
        <v>79215</v>
      </c>
      <c r="H17" s="197">
        <v>81000</v>
      </c>
      <c r="I17" s="214">
        <f t="shared" si="6"/>
        <v>2.2533611058511704E-2</v>
      </c>
      <c r="J17" s="196">
        <f t="shared" si="1"/>
        <v>1785</v>
      </c>
      <c r="K17" s="198">
        <f t="shared" si="2"/>
        <v>2.8682333594661262E-2</v>
      </c>
      <c r="N17" s="196" t="s">
        <v>128</v>
      </c>
      <c r="O17" s="197">
        <v>570</v>
      </c>
      <c r="P17" s="197">
        <v>1217</v>
      </c>
      <c r="Q17" s="197">
        <v>2234</v>
      </c>
      <c r="R17" s="197">
        <v>3104</v>
      </c>
      <c r="S17" s="197">
        <v>1732</v>
      </c>
      <c r="T17" s="197">
        <v>2025</v>
      </c>
      <c r="U17" s="214">
        <f t="shared" si="7"/>
        <v>0.16916859122401839</v>
      </c>
      <c r="V17" s="196">
        <f t="shared" si="5"/>
        <v>293</v>
      </c>
      <c r="W17" s="198">
        <f t="shared" si="4"/>
        <v>1.887425551547689E-2</v>
      </c>
    </row>
    <row r="18" spans="1:23" x14ac:dyDescent="0.25">
      <c r="A18" s="1"/>
      <c r="B18" s="196" t="s">
        <v>124</v>
      </c>
      <c r="C18" s="197">
        <v>29008</v>
      </c>
      <c r="D18" s="197">
        <v>85583</v>
      </c>
      <c r="E18" s="197">
        <v>87037</v>
      </c>
      <c r="F18" s="197">
        <v>92689</v>
      </c>
      <c r="G18" s="197">
        <v>83678</v>
      </c>
      <c r="H18" s="197">
        <v>85839</v>
      </c>
      <c r="I18" s="214">
        <f t="shared" si="6"/>
        <v>2.5825187026458529E-2</v>
      </c>
      <c r="J18" s="196">
        <f t="shared" si="1"/>
        <v>2161</v>
      </c>
      <c r="K18" s="198">
        <f t="shared" si="2"/>
        <v>3.0395837449779358E-2</v>
      </c>
      <c r="N18" s="196" t="s">
        <v>124</v>
      </c>
      <c r="O18" s="197">
        <v>660</v>
      </c>
      <c r="P18" s="197">
        <v>1818</v>
      </c>
      <c r="Q18" s="197">
        <v>1417</v>
      </c>
      <c r="R18" s="197">
        <v>2598</v>
      </c>
      <c r="S18" s="197">
        <v>1905</v>
      </c>
      <c r="T18" s="197">
        <v>1655</v>
      </c>
      <c r="U18" s="214">
        <f t="shared" si="7"/>
        <v>-0.13123359580052496</v>
      </c>
      <c r="V18" s="196">
        <f t="shared" si="5"/>
        <v>-250</v>
      </c>
      <c r="W18" s="198">
        <f t="shared" si="4"/>
        <v>1.5425626112649013E-2</v>
      </c>
    </row>
    <row r="19" spans="1:23" x14ac:dyDescent="0.25">
      <c r="A19" s="195" t="s">
        <v>148</v>
      </c>
      <c r="B19" s="196" t="s">
        <v>133</v>
      </c>
      <c r="C19" s="197">
        <v>1592</v>
      </c>
      <c r="D19" s="197">
        <v>23862</v>
      </c>
      <c r="E19" s="197">
        <v>29914</v>
      </c>
      <c r="F19" s="197">
        <v>27057</v>
      </c>
      <c r="G19" s="197">
        <v>25876</v>
      </c>
      <c r="H19" s="197">
        <v>22295</v>
      </c>
      <c r="I19" s="214">
        <f t="shared" si="6"/>
        <v>-0.13839078682949446</v>
      </c>
      <c r="J19" s="196">
        <f t="shared" si="1"/>
        <v>-3581</v>
      </c>
      <c r="K19" s="198">
        <f t="shared" si="2"/>
        <v>7.8947237962095403E-3</v>
      </c>
      <c r="N19" s="196" t="s">
        <v>133</v>
      </c>
      <c r="O19" s="197">
        <v>0</v>
      </c>
      <c r="P19" s="197">
        <v>890</v>
      </c>
      <c r="Q19" s="197">
        <v>3189</v>
      </c>
      <c r="R19" s="197">
        <v>1641</v>
      </c>
      <c r="S19" s="197">
        <v>829</v>
      </c>
      <c r="T19" s="197">
        <v>510</v>
      </c>
      <c r="U19" s="214">
        <f t="shared" si="7"/>
        <v>-0.38480096501809413</v>
      </c>
      <c r="V19" s="196">
        <f t="shared" si="5"/>
        <v>-319</v>
      </c>
      <c r="W19" s="198">
        <f t="shared" si="4"/>
        <v>4.7535162038978831E-3</v>
      </c>
    </row>
    <row r="20" spans="1:23" x14ac:dyDescent="0.25">
      <c r="A20" s="200" t="s">
        <v>149</v>
      </c>
      <c r="B20" s="196" t="s">
        <v>136</v>
      </c>
      <c r="C20" s="197">
        <v>1617</v>
      </c>
      <c r="D20" s="197">
        <v>16493</v>
      </c>
      <c r="E20" s="197">
        <v>25932</v>
      </c>
      <c r="F20" s="197">
        <v>24669</v>
      </c>
      <c r="G20" s="197">
        <v>21016</v>
      </c>
      <c r="H20" s="197">
        <v>20771</v>
      </c>
      <c r="I20" s="214">
        <f t="shared" si="6"/>
        <v>-1.1657784545108463E-2</v>
      </c>
      <c r="J20" s="196">
        <f t="shared" si="1"/>
        <v>-245</v>
      </c>
      <c r="K20" s="198">
        <f t="shared" si="2"/>
        <v>7.3550710011692473E-3</v>
      </c>
      <c r="N20" s="196" t="s">
        <v>136</v>
      </c>
      <c r="O20" s="197">
        <v>0</v>
      </c>
      <c r="P20" s="197">
        <v>284</v>
      </c>
      <c r="Q20" s="197">
        <v>911</v>
      </c>
      <c r="R20" s="197">
        <v>203</v>
      </c>
      <c r="S20" s="197">
        <v>529</v>
      </c>
      <c r="T20" s="197">
        <v>687</v>
      </c>
      <c r="U20" s="214">
        <f t="shared" si="7"/>
        <v>0.29867674858223059</v>
      </c>
      <c r="V20" s="196">
        <f t="shared" si="5"/>
        <v>158</v>
      </c>
      <c r="W20" s="198">
        <f t="shared" si="4"/>
        <v>6.4032659452506781E-3</v>
      </c>
    </row>
    <row r="21" spans="1:23" x14ac:dyDescent="0.25">
      <c r="B21" s="201" t="s">
        <v>149</v>
      </c>
      <c r="C21" s="202">
        <f t="shared" ref="C21:H21" si="8">C13-SUM(C14:C20)</f>
        <v>163050</v>
      </c>
      <c r="D21" s="202">
        <f t="shared" si="8"/>
        <v>482056</v>
      </c>
      <c r="E21" s="202">
        <f t="shared" si="8"/>
        <v>551255</v>
      </c>
      <c r="F21" s="202">
        <f t="shared" si="8"/>
        <v>615758</v>
      </c>
      <c r="G21" s="202">
        <f t="shared" si="8"/>
        <v>611435</v>
      </c>
      <c r="H21" s="202">
        <f t="shared" si="8"/>
        <v>608677</v>
      </c>
      <c r="I21" s="215">
        <f t="shared" si="6"/>
        <v>-4.5107002379647376E-3</v>
      </c>
      <c r="J21" s="201">
        <f t="shared" si="1"/>
        <v>-2758</v>
      </c>
      <c r="K21" s="203">
        <f t="shared" si="2"/>
        <v>0.21553428105429176</v>
      </c>
      <c r="N21" s="201" t="s">
        <v>149</v>
      </c>
      <c r="O21" s="202">
        <f t="shared" ref="O21:T21" si="9">O13-SUM(O14:O20)</f>
        <v>4834</v>
      </c>
      <c r="P21" s="202">
        <f t="shared" si="9"/>
        <v>18704</v>
      </c>
      <c r="Q21" s="202">
        <f t="shared" si="9"/>
        <v>27688</v>
      </c>
      <c r="R21" s="202">
        <f t="shared" si="9"/>
        <v>33631</v>
      </c>
      <c r="S21" s="202">
        <f t="shared" si="9"/>
        <v>23283</v>
      </c>
      <c r="T21" s="202">
        <f t="shared" si="9"/>
        <v>22539</v>
      </c>
      <c r="U21" s="215">
        <f t="shared" si="7"/>
        <v>-3.1954645019971695E-2</v>
      </c>
      <c r="V21" s="201">
        <f>T21-S21</f>
        <v>-744</v>
      </c>
      <c r="W21" s="203">
        <f t="shared" si="4"/>
        <v>0.21007745435226352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332691</v>
      </c>
      <c r="D23" s="211">
        <f t="shared" si="10"/>
        <v>990351</v>
      </c>
      <c r="E23" s="211">
        <f t="shared" si="10"/>
        <v>1020136</v>
      </c>
      <c r="F23" s="211">
        <f t="shared" si="10"/>
        <v>1059161</v>
      </c>
      <c r="G23" s="211">
        <f t="shared" si="10"/>
        <v>985309</v>
      </c>
      <c r="H23" s="211">
        <f t="shared" si="10"/>
        <v>1009211</v>
      </c>
      <c r="I23" s="212">
        <f>IFERROR(H23/G23-1,"-")</f>
        <v>2.4258379858501211E-2</v>
      </c>
      <c r="J23" s="211">
        <f>H23-G23</f>
        <v>23902</v>
      </c>
      <c r="K23" s="212">
        <f t="shared" ref="K23:K35" si="11">H23/H$9</f>
        <v>0.35736452554816894</v>
      </c>
    </row>
    <row r="24" spans="1:23" x14ac:dyDescent="0.25">
      <c r="B24" s="192" t="s">
        <v>102</v>
      </c>
      <c r="C24" s="193">
        <v>148328</v>
      </c>
      <c r="D24" s="193">
        <v>127460</v>
      </c>
      <c r="E24" s="193">
        <v>102060</v>
      </c>
      <c r="F24" s="193">
        <v>91676</v>
      </c>
      <c r="G24" s="193">
        <v>78828</v>
      </c>
      <c r="H24" s="193">
        <v>85680</v>
      </c>
      <c r="I24" s="213">
        <f>IFERROR(H24/G24-1,"-")</f>
        <v>8.6923428223473875E-2</v>
      </c>
      <c r="J24" s="192">
        <f t="shared" ref="J24:J34" si="12">H24-G24</f>
        <v>6852</v>
      </c>
      <c r="K24" s="194">
        <f t="shared" si="11"/>
        <v>3.0339535091241689E-2</v>
      </c>
    </row>
    <row r="25" spans="1:23" x14ac:dyDescent="0.25">
      <c r="B25" s="196" t="s">
        <v>108</v>
      </c>
      <c r="C25" s="197">
        <v>73747</v>
      </c>
      <c r="D25" s="197">
        <v>52266</v>
      </c>
      <c r="E25" s="197">
        <v>40594</v>
      </c>
      <c r="F25" s="197">
        <v>32410</v>
      </c>
      <c r="G25" s="197">
        <v>35823</v>
      </c>
      <c r="H25" s="197">
        <v>42037</v>
      </c>
      <c r="I25" s="214">
        <f>IFERROR(H25/G25-1,"-")</f>
        <v>0.17346397565809668</v>
      </c>
      <c r="J25" s="196">
        <f t="shared" si="12"/>
        <v>6214</v>
      </c>
      <c r="K25" s="198">
        <f t="shared" si="11"/>
        <v>1.4885422929861425E-2</v>
      </c>
    </row>
    <row r="26" spans="1:23" x14ac:dyDescent="0.25">
      <c r="B26" s="196" t="s">
        <v>105</v>
      </c>
      <c r="C26" s="197">
        <v>74581</v>
      </c>
      <c r="D26" s="197">
        <v>75194</v>
      </c>
      <c r="E26" s="197">
        <v>61466</v>
      </c>
      <c r="F26" s="197">
        <v>59266</v>
      </c>
      <c r="G26" s="197">
        <v>43005</v>
      </c>
      <c r="H26" s="197">
        <v>43643</v>
      </c>
      <c r="I26" s="214">
        <f>IFERROR(H26/G26-1,"-")</f>
        <v>1.4835484246017883E-2</v>
      </c>
      <c r="J26" s="196">
        <f t="shared" si="12"/>
        <v>638</v>
      </c>
      <c r="K26" s="198">
        <f t="shared" si="11"/>
        <v>1.5454112161380264E-2</v>
      </c>
    </row>
    <row r="27" spans="1:23" x14ac:dyDescent="0.25">
      <c r="B27" s="192" t="s">
        <v>112</v>
      </c>
      <c r="C27" s="193">
        <v>184363</v>
      </c>
      <c r="D27" s="193">
        <v>862891</v>
      </c>
      <c r="E27" s="193">
        <v>918076</v>
      </c>
      <c r="F27" s="193">
        <v>967485</v>
      </c>
      <c r="G27" s="193">
        <v>906481</v>
      </c>
      <c r="H27" s="193">
        <v>923531</v>
      </c>
      <c r="I27" s="213">
        <f>IFERROR(H27/G27-1,"-")</f>
        <v>1.8808998754524353E-2</v>
      </c>
      <c r="J27" s="192">
        <f t="shared" si="12"/>
        <v>17050</v>
      </c>
      <c r="K27" s="194">
        <f t="shared" si="11"/>
        <v>0.32702499045692729</v>
      </c>
    </row>
    <row r="28" spans="1:23" x14ac:dyDescent="0.25">
      <c r="B28" s="196" t="s">
        <v>115</v>
      </c>
      <c r="C28" s="197">
        <v>31455</v>
      </c>
      <c r="D28" s="197">
        <v>433227</v>
      </c>
      <c r="E28" s="197">
        <v>465204</v>
      </c>
      <c r="F28" s="197">
        <v>491622</v>
      </c>
      <c r="G28" s="197">
        <v>463867</v>
      </c>
      <c r="H28" s="197">
        <v>479686</v>
      </c>
      <c r="I28" s="214">
        <f t="shared" ref="I28:I35" si="13">IFERROR(H28/G28-1,"-")</f>
        <v>3.4102447468778774E-2</v>
      </c>
      <c r="J28" s="196">
        <f t="shared" si="12"/>
        <v>15819</v>
      </c>
      <c r="K28" s="198">
        <f t="shared" si="11"/>
        <v>0.16985819595911952</v>
      </c>
    </row>
    <row r="29" spans="1:23" x14ac:dyDescent="0.25">
      <c r="B29" s="196" t="s">
        <v>118</v>
      </c>
      <c r="C29" s="197">
        <v>33944</v>
      </c>
      <c r="D29" s="197">
        <v>99189</v>
      </c>
      <c r="E29" s="197">
        <v>107902</v>
      </c>
      <c r="F29" s="197">
        <v>109017</v>
      </c>
      <c r="G29" s="197">
        <v>101051</v>
      </c>
      <c r="H29" s="197">
        <v>94311</v>
      </c>
      <c r="I29" s="214">
        <f t="shared" si="13"/>
        <v>-6.6698993577500421E-2</v>
      </c>
      <c r="J29" s="196">
        <f t="shared" si="12"/>
        <v>-6740</v>
      </c>
      <c r="K29" s="198">
        <f t="shared" si="11"/>
        <v>3.3395797082050593E-2</v>
      </c>
    </row>
    <row r="30" spans="1:23" x14ac:dyDescent="0.25">
      <c r="B30" s="196" t="s">
        <v>121</v>
      </c>
      <c r="C30" s="197">
        <v>21016</v>
      </c>
      <c r="D30" s="197">
        <v>35884</v>
      </c>
      <c r="E30" s="197">
        <v>33131</v>
      </c>
      <c r="F30" s="197">
        <v>30373</v>
      </c>
      <c r="G30" s="197">
        <v>28053</v>
      </c>
      <c r="H30" s="197">
        <v>33441</v>
      </c>
      <c r="I30" s="214">
        <f t="shared" si="13"/>
        <v>0.19206501978398038</v>
      </c>
      <c r="J30" s="196">
        <f t="shared" si="12"/>
        <v>5388</v>
      </c>
      <c r="K30" s="198">
        <f t="shared" si="11"/>
        <v>1.1841554539988485E-2</v>
      </c>
    </row>
    <row r="31" spans="1:23" x14ac:dyDescent="0.25">
      <c r="B31" s="196" t="s">
        <v>128</v>
      </c>
      <c r="C31" s="197">
        <v>12058</v>
      </c>
      <c r="D31" s="197">
        <v>45985</v>
      </c>
      <c r="E31" s="197">
        <v>38987</v>
      </c>
      <c r="F31" s="197">
        <v>41482</v>
      </c>
      <c r="G31" s="197">
        <v>38256</v>
      </c>
      <c r="H31" s="197">
        <v>41429</v>
      </c>
      <c r="I31" s="214">
        <f t="shared" si="13"/>
        <v>8.2941237975742377E-2</v>
      </c>
      <c r="J31" s="196">
        <f t="shared" si="12"/>
        <v>3173</v>
      </c>
      <c r="K31" s="198">
        <f t="shared" si="11"/>
        <v>1.4670128376459524E-2</v>
      </c>
    </row>
    <row r="32" spans="1:23" x14ac:dyDescent="0.25">
      <c r="B32" s="196" t="s">
        <v>124</v>
      </c>
      <c r="C32" s="197">
        <v>17152</v>
      </c>
      <c r="D32" s="197">
        <v>51744</v>
      </c>
      <c r="E32" s="197">
        <v>48432</v>
      </c>
      <c r="F32" s="197">
        <v>50092</v>
      </c>
      <c r="G32" s="197">
        <v>46198</v>
      </c>
      <c r="H32" s="197">
        <v>48706</v>
      </c>
      <c r="I32" s="214">
        <f t="shared" si="13"/>
        <v>5.4288064418373194E-2</v>
      </c>
      <c r="J32" s="196">
        <f t="shared" si="12"/>
        <v>2508</v>
      </c>
      <c r="K32" s="198">
        <f t="shared" si="11"/>
        <v>1.7246935062488537E-2</v>
      </c>
    </row>
    <row r="33" spans="2:11" x14ac:dyDescent="0.25">
      <c r="B33" s="196" t="s">
        <v>133</v>
      </c>
      <c r="C33" s="197">
        <v>413</v>
      </c>
      <c r="D33" s="197">
        <v>12484</v>
      </c>
      <c r="E33" s="197">
        <v>13928</v>
      </c>
      <c r="F33" s="197">
        <v>13575</v>
      </c>
      <c r="G33" s="197">
        <v>11885</v>
      </c>
      <c r="H33" s="197">
        <v>10995</v>
      </c>
      <c r="I33" s="214">
        <f t="shared" si="13"/>
        <v>-7.4884307951198936E-2</v>
      </c>
      <c r="J33" s="196">
        <f t="shared" si="12"/>
        <v>-890</v>
      </c>
      <c r="K33" s="198">
        <f t="shared" si="11"/>
        <v>3.8933612083123527E-3</v>
      </c>
    </row>
    <row r="34" spans="2:11" x14ac:dyDescent="0.25">
      <c r="B34" s="196" t="s">
        <v>136</v>
      </c>
      <c r="C34" s="197">
        <v>321</v>
      </c>
      <c r="D34" s="197">
        <v>7576</v>
      </c>
      <c r="E34" s="197">
        <v>12446</v>
      </c>
      <c r="F34" s="197">
        <v>11584</v>
      </c>
      <c r="G34" s="197">
        <v>9858</v>
      </c>
      <c r="H34" s="197">
        <v>9302</v>
      </c>
      <c r="I34" s="214">
        <f t="shared" si="13"/>
        <v>-5.6400892675999237E-2</v>
      </c>
      <c r="J34" s="196">
        <f t="shared" si="12"/>
        <v>-556</v>
      </c>
      <c r="K34" s="198">
        <f t="shared" si="11"/>
        <v>3.2938650258955439E-3</v>
      </c>
    </row>
    <row r="35" spans="2:11" x14ac:dyDescent="0.25">
      <c r="B35" s="201" t="s">
        <v>149</v>
      </c>
      <c r="C35" s="202">
        <f t="shared" ref="C35:H35" si="14">C27-SUM(C28:C34)</f>
        <v>68004</v>
      </c>
      <c r="D35" s="202">
        <f t="shared" si="14"/>
        <v>176802</v>
      </c>
      <c r="E35" s="202">
        <f t="shared" si="14"/>
        <v>198046</v>
      </c>
      <c r="F35" s="202">
        <f t="shared" si="14"/>
        <v>219740</v>
      </c>
      <c r="G35" s="202">
        <f t="shared" si="14"/>
        <v>207313</v>
      </c>
      <c r="H35" s="202">
        <f t="shared" si="14"/>
        <v>205661</v>
      </c>
      <c r="I35" s="215">
        <f t="shared" si="13"/>
        <v>-7.9686271483215831E-3</v>
      </c>
      <c r="J35" s="201">
        <f>H35-G35</f>
        <v>-1652</v>
      </c>
      <c r="K35" s="203">
        <f t="shared" si="11"/>
        <v>7.2825153202612708E-2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70768</v>
      </c>
      <c r="D37" s="211">
        <f t="shared" si="15"/>
        <v>482585</v>
      </c>
      <c r="E37" s="211">
        <f t="shared" si="15"/>
        <v>531499</v>
      </c>
      <c r="F37" s="211">
        <f t="shared" si="15"/>
        <v>567628</v>
      </c>
      <c r="G37" s="211">
        <f t="shared" si="15"/>
        <v>582561</v>
      </c>
      <c r="H37" s="211">
        <f t="shared" si="15"/>
        <v>603566</v>
      </c>
      <c r="I37" s="212">
        <f>IFERROR(H37/G37-1,"-")</f>
        <v>3.6056309982988921E-2</v>
      </c>
      <c r="J37" s="211">
        <f>H37-G37</f>
        <v>21005</v>
      </c>
      <c r="K37" s="212">
        <f t="shared" ref="K37:K49" si="16">H37/H$9</f>
        <v>0.21372446121475702</v>
      </c>
    </row>
    <row r="38" spans="2:11" x14ac:dyDescent="0.25">
      <c r="B38" s="192" t="s">
        <v>102</v>
      </c>
      <c r="C38" s="193">
        <v>20188</v>
      </c>
      <c r="D38" s="193">
        <v>58344</v>
      </c>
      <c r="E38" s="193">
        <v>56910</v>
      </c>
      <c r="F38" s="193">
        <v>55315</v>
      </c>
      <c r="G38" s="193">
        <v>54528</v>
      </c>
      <c r="H38" s="193">
        <v>64068</v>
      </c>
      <c r="I38" s="213">
        <f>IFERROR(H38/G38-1,"-")</f>
        <v>0.174955985915493</v>
      </c>
      <c r="J38" s="192">
        <f t="shared" ref="J38:J48" si="17">H38-G38</f>
        <v>9540</v>
      </c>
      <c r="K38" s="194">
        <f t="shared" si="16"/>
        <v>2.2686663564725405E-2</v>
      </c>
    </row>
    <row r="39" spans="2:11" x14ac:dyDescent="0.25">
      <c r="B39" s="196" t="s">
        <v>108</v>
      </c>
      <c r="C39" s="197">
        <v>5312</v>
      </c>
      <c r="D39" s="197">
        <v>13723</v>
      </c>
      <c r="E39" s="197">
        <v>20712</v>
      </c>
      <c r="F39" s="197">
        <v>22373</v>
      </c>
      <c r="G39" s="197">
        <v>20423</v>
      </c>
      <c r="H39" s="197">
        <v>26825</v>
      </c>
      <c r="I39" s="214">
        <f>IFERROR(H39/G39-1,"-")</f>
        <v>0.31347010723204227</v>
      </c>
      <c r="J39" s="196">
        <f t="shared" si="17"/>
        <v>6402</v>
      </c>
      <c r="K39" s="198">
        <f t="shared" si="16"/>
        <v>9.4988098602072635E-3</v>
      </c>
    </row>
    <row r="40" spans="2:11" x14ac:dyDescent="0.25">
      <c r="B40" s="196" t="s">
        <v>105</v>
      </c>
      <c r="C40" s="197">
        <v>14876</v>
      </c>
      <c r="D40" s="197">
        <v>44621</v>
      </c>
      <c r="E40" s="197">
        <v>36198</v>
      </c>
      <c r="F40" s="197">
        <v>32942</v>
      </c>
      <c r="G40" s="197">
        <v>34105</v>
      </c>
      <c r="H40" s="197">
        <v>37243</v>
      </c>
      <c r="I40" s="214">
        <f>IFERROR(H40/G40-1,"-")</f>
        <v>9.2009969212725418E-2</v>
      </c>
      <c r="J40" s="196">
        <f t="shared" si="17"/>
        <v>3138</v>
      </c>
      <c r="K40" s="198">
        <f t="shared" si="16"/>
        <v>1.3187853704518141E-2</v>
      </c>
    </row>
    <row r="41" spans="2:11" x14ac:dyDescent="0.25">
      <c r="B41" s="192" t="s">
        <v>112</v>
      </c>
      <c r="C41" s="193">
        <v>50580</v>
      </c>
      <c r="D41" s="193">
        <v>424241</v>
      </c>
      <c r="E41" s="193">
        <v>474589</v>
      </c>
      <c r="F41" s="193">
        <v>512313</v>
      </c>
      <c r="G41" s="193">
        <v>528033</v>
      </c>
      <c r="H41" s="193">
        <v>539498</v>
      </c>
      <c r="I41" s="213">
        <f>IFERROR(H41/G41-1,"-")</f>
        <v>2.1712658110383254E-2</v>
      </c>
      <c r="J41" s="192">
        <f t="shared" si="17"/>
        <v>11465</v>
      </c>
      <c r="K41" s="194">
        <f t="shared" si="16"/>
        <v>0.19103779765003162</v>
      </c>
    </row>
    <row r="42" spans="2:11" x14ac:dyDescent="0.25">
      <c r="B42" s="196" t="s">
        <v>115</v>
      </c>
      <c r="C42" s="197">
        <v>9774</v>
      </c>
      <c r="D42" s="197">
        <v>218412</v>
      </c>
      <c r="E42" s="197">
        <v>243152</v>
      </c>
      <c r="F42" s="197">
        <v>271249</v>
      </c>
      <c r="G42" s="197">
        <v>274557</v>
      </c>
      <c r="H42" s="197">
        <v>282544</v>
      </c>
      <c r="I42" s="214">
        <f t="shared" ref="I42:I49" si="18">IFERROR(H42/G42-1,"-")</f>
        <v>2.9090498512148733E-2</v>
      </c>
      <c r="J42" s="196">
        <f t="shared" si="17"/>
        <v>7987</v>
      </c>
      <c r="K42" s="198">
        <f t="shared" si="16"/>
        <v>0.10004964522432064</v>
      </c>
    </row>
    <row r="43" spans="2:11" x14ac:dyDescent="0.25">
      <c r="B43" s="196" t="s">
        <v>118</v>
      </c>
      <c r="C43" s="197">
        <v>3002</v>
      </c>
      <c r="D43" s="197">
        <v>16394</v>
      </c>
      <c r="E43" s="197">
        <v>21346</v>
      </c>
      <c r="F43" s="197">
        <v>19965</v>
      </c>
      <c r="G43" s="197">
        <v>21151</v>
      </c>
      <c r="H43" s="197">
        <v>22378</v>
      </c>
      <c r="I43" s="214">
        <f t="shared" si="18"/>
        <v>5.8011441539407071E-2</v>
      </c>
      <c r="J43" s="196">
        <f t="shared" si="17"/>
        <v>1227</v>
      </c>
      <c r="K43" s="198">
        <f t="shared" si="16"/>
        <v>7.9241143355719725E-3</v>
      </c>
    </row>
    <row r="44" spans="2:11" x14ac:dyDescent="0.25">
      <c r="B44" s="196" t="s">
        <v>121</v>
      </c>
      <c r="C44" s="197">
        <v>4615</v>
      </c>
      <c r="D44" s="197">
        <v>11558</v>
      </c>
      <c r="E44" s="197">
        <v>13513</v>
      </c>
      <c r="F44" s="197">
        <v>13478</v>
      </c>
      <c r="G44" s="197">
        <v>14651</v>
      </c>
      <c r="H44" s="197">
        <v>18568</v>
      </c>
      <c r="I44" s="214">
        <f t="shared" si="18"/>
        <v>0.26735376424817425</v>
      </c>
      <c r="J44" s="196">
        <f t="shared" si="17"/>
        <v>3917</v>
      </c>
      <c r="K44" s="198">
        <f t="shared" si="16"/>
        <v>6.5749823479712387E-3</v>
      </c>
    </row>
    <row r="45" spans="2:11" x14ac:dyDescent="0.25">
      <c r="B45" s="196" t="s">
        <v>128</v>
      </c>
      <c r="C45" s="197">
        <v>4083</v>
      </c>
      <c r="D45" s="197">
        <v>21273</v>
      </c>
      <c r="E45" s="197">
        <v>19461</v>
      </c>
      <c r="F45" s="197">
        <v>21301</v>
      </c>
      <c r="G45" s="197">
        <v>19491</v>
      </c>
      <c r="H45" s="197">
        <v>20566</v>
      </c>
      <c r="I45" s="214">
        <f t="shared" si="18"/>
        <v>5.5153660663896265E-2</v>
      </c>
      <c r="J45" s="196">
        <f t="shared" si="17"/>
        <v>1075</v>
      </c>
      <c r="K45" s="198">
        <f t="shared" si="16"/>
        <v>7.2824799099728832E-3</v>
      </c>
    </row>
    <row r="46" spans="2:11" x14ac:dyDescent="0.25">
      <c r="B46" s="196" t="s">
        <v>124</v>
      </c>
      <c r="C46" s="197">
        <v>4648</v>
      </c>
      <c r="D46" s="197">
        <v>19151</v>
      </c>
      <c r="E46" s="197">
        <v>22935</v>
      </c>
      <c r="F46" s="197">
        <v>23930</v>
      </c>
      <c r="G46" s="197">
        <v>20481</v>
      </c>
      <c r="H46" s="197">
        <v>21193</v>
      </c>
      <c r="I46" s="214">
        <f t="shared" si="18"/>
        <v>3.4763927542600381E-2</v>
      </c>
      <c r="J46" s="196">
        <f t="shared" si="17"/>
        <v>712</v>
      </c>
      <c r="K46" s="198">
        <f t="shared" si="16"/>
        <v>7.5045024181685941E-3</v>
      </c>
    </row>
    <row r="47" spans="2:11" x14ac:dyDescent="0.25">
      <c r="B47" s="196" t="s">
        <v>133</v>
      </c>
      <c r="C47" s="197">
        <v>775</v>
      </c>
      <c r="D47" s="197">
        <v>5308</v>
      </c>
      <c r="E47" s="197">
        <v>6227</v>
      </c>
      <c r="F47" s="197">
        <v>5257</v>
      </c>
      <c r="G47" s="197">
        <v>6485</v>
      </c>
      <c r="H47" s="197">
        <v>5002</v>
      </c>
      <c r="I47" s="214">
        <f t="shared" si="18"/>
        <v>-0.22868157286044721</v>
      </c>
      <c r="J47" s="196">
        <f t="shared" si="17"/>
        <v>-1483</v>
      </c>
      <c r="K47" s="198">
        <f t="shared" si="16"/>
        <v>1.7712226251913041E-3</v>
      </c>
    </row>
    <row r="48" spans="2:11" x14ac:dyDescent="0.25">
      <c r="B48" s="196" t="s">
        <v>136</v>
      </c>
      <c r="C48" s="197">
        <v>655</v>
      </c>
      <c r="D48" s="197">
        <v>3924</v>
      </c>
      <c r="E48" s="197">
        <v>5938</v>
      </c>
      <c r="F48" s="197">
        <v>5387</v>
      </c>
      <c r="G48" s="197">
        <v>4696</v>
      </c>
      <c r="H48" s="197">
        <v>4958</v>
      </c>
      <c r="I48" s="214">
        <f t="shared" si="18"/>
        <v>5.5792163543441298E-2</v>
      </c>
      <c r="J48" s="196">
        <f t="shared" si="17"/>
        <v>262</v>
      </c>
      <c r="K48" s="198">
        <f t="shared" si="16"/>
        <v>1.7556420983003769E-3</v>
      </c>
    </row>
    <row r="49" spans="2:11" x14ac:dyDescent="0.25">
      <c r="B49" s="201" t="s">
        <v>149</v>
      </c>
      <c r="C49" s="202">
        <f t="shared" ref="C49:H49" si="19">C41-SUM(C42:C48)</f>
        <v>23028</v>
      </c>
      <c r="D49" s="202">
        <f t="shared" si="19"/>
        <v>128221</v>
      </c>
      <c r="E49" s="202">
        <f t="shared" si="19"/>
        <v>142017</v>
      </c>
      <c r="F49" s="202">
        <f t="shared" si="19"/>
        <v>151746</v>
      </c>
      <c r="G49" s="202">
        <f t="shared" si="19"/>
        <v>166521</v>
      </c>
      <c r="H49" s="202">
        <f t="shared" si="19"/>
        <v>164289</v>
      </c>
      <c r="I49" s="215">
        <f t="shared" si="18"/>
        <v>-1.3403714846776049E-2</v>
      </c>
      <c r="J49" s="201">
        <f>H49-G49</f>
        <v>-2232</v>
      </c>
      <c r="K49" s="203">
        <f t="shared" si="16"/>
        <v>5.8175208690534615E-2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C52+C55</f>
        <v>9212</v>
      </c>
      <c r="D51" s="211">
        <f t="shared" si="20"/>
        <v>22508</v>
      </c>
      <c r="E51" s="211">
        <f t="shared" si="20"/>
        <v>32968</v>
      </c>
      <c r="F51" s="211">
        <f t="shared" si="20"/>
        <v>29808</v>
      </c>
      <c r="G51" s="211">
        <f t="shared" si="20"/>
        <v>27551</v>
      </c>
      <c r="H51" s="211">
        <f t="shared" si="20"/>
        <v>33631</v>
      </c>
      <c r="I51" s="212">
        <f>IFERROR(H51/G51-1,"-")</f>
        <v>0.22068164494936671</v>
      </c>
      <c r="J51" s="211">
        <f>H51-G51</f>
        <v>6080</v>
      </c>
      <c r="K51" s="212">
        <f t="shared" ref="K51:K63" si="21">H51/H$9</f>
        <v>1.1908834087926579E-2</v>
      </c>
    </row>
    <row r="52" spans="2:11" x14ac:dyDescent="0.25">
      <c r="B52" s="192" t="s">
        <v>102</v>
      </c>
      <c r="C52" s="193">
        <v>3305</v>
      </c>
      <c r="D52" s="193">
        <v>3711</v>
      </c>
      <c r="E52" s="193">
        <v>14617</v>
      </c>
      <c r="F52" s="193">
        <v>8688</v>
      </c>
      <c r="G52" s="193">
        <v>5603</v>
      </c>
      <c r="H52" s="193">
        <v>11674</v>
      </c>
      <c r="I52" s="213">
        <f>IFERROR(H52/G52-1,"-")</f>
        <v>1.0835266821345706</v>
      </c>
      <c r="J52" s="192">
        <f t="shared" ref="J52:J62" si="22">H52-G52</f>
        <v>6071</v>
      </c>
      <c r="K52" s="194">
        <f t="shared" si="21"/>
        <v>4.1337970664700689E-3</v>
      </c>
    </row>
    <row r="53" spans="2:11" x14ac:dyDescent="0.25">
      <c r="B53" s="196" t="s">
        <v>108</v>
      </c>
      <c r="C53" s="197">
        <v>1671</v>
      </c>
      <c r="D53" s="197">
        <v>1903</v>
      </c>
      <c r="E53" s="197">
        <v>10879</v>
      </c>
      <c r="F53" s="197">
        <v>5704</v>
      </c>
      <c r="G53" s="197">
        <v>3256</v>
      </c>
      <c r="H53" s="197">
        <v>6109</v>
      </c>
      <c r="I53" s="214">
        <f>IFERROR(H53/G53-1,"-")</f>
        <v>0.87622850122850116</v>
      </c>
      <c r="J53" s="196">
        <f t="shared" si="22"/>
        <v>2853</v>
      </c>
      <c r="K53" s="198">
        <f t="shared" si="21"/>
        <v>2.1632145176516747E-3</v>
      </c>
    </row>
    <row r="54" spans="2:11" x14ac:dyDescent="0.25">
      <c r="B54" s="196" t="s">
        <v>105</v>
      </c>
      <c r="C54" s="197">
        <v>1634</v>
      </c>
      <c r="D54" s="197">
        <v>1808</v>
      </c>
      <c r="E54" s="197">
        <v>3738</v>
      </c>
      <c r="F54" s="197">
        <v>2984</v>
      </c>
      <c r="G54" s="197">
        <v>2347</v>
      </c>
      <c r="H54" s="197">
        <v>5565</v>
      </c>
      <c r="I54" s="214">
        <f>IFERROR(H54/G54-1,"-")</f>
        <v>1.3711120579463145</v>
      </c>
      <c r="J54" s="196">
        <f t="shared" si="22"/>
        <v>3218</v>
      </c>
      <c r="K54" s="198">
        <f t="shared" si="21"/>
        <v>1.9705825488183942E-3</v>
      </c>
    </row>
    <row r="55" spans="2:11" x14ac:dyDescent="0.25">
      <c r="B55" s="192" t="s">
        <v>112</v>
      </c>
      <c r="C55" s="193">
        <v>5907</v>
      </c>
      <c r="D55" s="193">
        <v>18797</v>
      </c>
      <c r="E55" s="193">
        <v>18351</v>
      </c>
      <c r="F55" s="193">
        <v>21120</v>
      </c>
      <c r="G55" s="193">
        <v>21948</v>
      </c>
      <c r="H55" s="193">
        <v>21957</v>
      </c>
      <c r="I55" s="213">
        <f>IFERROR(H55/G55-1,"-")</f>
        <v>4.100601421541672E-4</v>
      </c>
      <c r="J55" s="192">
        <f t="shared" si="22"/>
        <v>9</v>
      </c>
      <c r="K55" s="194">
        <f t="shared" si="21"/>
        <v>7.7750370214565104E-3</v>
      </c>
    </row>
    <row r="56" spans="2:11" x14ac:dyDescent="0.25">
      <c r="B56" s="196" t="s">
        <v>115</v>
      </c>
      <c r="C56" s="197">
        <v>419</v>
      </c>
      <c r="D56" s="197">
        <v>6815</v>
      </c>
      <c r="E56" s="197">
        <v>5827</v>
      </c>
      <c r="F56" s="197">
        <v>7331</v>
      </c>
      <c r="G56" s="197">
        <v>7932</v>
      </c>
      <c r="H56" s="197">
        <v>5892</v>
      </c>
      <c r="I56" s="214">
        <f t="shared" ref="I56:I63" si="23">IFERROR(H56/G56-1,"-")</f>
        <v>-0.25718608169440238</v>
      </c>
      <c r="J56" s="196">
        <f t="shared" si="22"/>
        <v>-2040</v>
      </c>
      <c r="K56" s="198">
        <f t="shared" si="21"/>
        <v>2.0863741918486934E-3</v>
      </c>
    </row>
    <row r="57" spans="2:11" x14ac:dyDescent="0.25">
      <c r="B57" s="196" t="s">
        <v>118</v>
      </c>
      <c r="C57" s="197">
        <v>2004</v>
      </c>
      <c r="D57" s="197">
        <v>4238</v>
      </c>
      <c r="E57" s="197">
        <v>3135</v>
      </c>
      <c r="F57" s="197">
        <v>3783</v>
      </c>
      <c r="G57" s="197">
        <v>4171</v>
      </c>
      <c r="H57" s="197">
        <v>4544</v>
      </c>
      <c r="I57" s="214">
        <f t="shared" si="23"/>
        <v>8.9426995924238861E-2</v>
      </c>
      <c r="J57" s="196">
        <f t="shared" si="22"/>
        <v>373</v>
      </c>
      <c r="K57" s="198">
        <f t="shared" si="21"/>
        <v>1.6090435043721082E-3</v>
      </c>
    </row>
    <row r="58" spans="2:11" x14ac:dyDescent="0.25">
      <c r="B58" s="196" t="s">
        <v>121</v>
      </c>
      <c r="C58" s="197">
        <v>935</v>
      </c>
      <c r="D58" s="197">
        <v>1532</v>
      </c>
      <c r="E58" s="197">
        <v>1919</v>
      </c>
      <c r="F58" s="197">
        <v>1702</v>
      </c>
      <c r="G58" s="197">
        <v>1676</v>
      </c>
      <c r="H58" s="197">
        <v>2589</v>
      </c>
      <c r="I58" s="214">
        <f t="shared" si="23"/>
        <v>0.54474940334128874</v>
      </c>
      <c r="J58" s="196">
        <f t="shared" si="22"/>
        <v>913</v>
      </c>
      <c r="K58" s="198">
        <f t="shared" si="21"/>
        <v>9.1677236637750629E-4</v>
      </c>
    </row>
    <row r="59" spans="2:11" x14ac:dyDescent="0.25">
      <c r="B59" s="196" t="s">
        <v>128</v>
      </c>
      <c r="C59" s="197">
        <v>148</v>
      </c>
      <c r="D59" s="197">
        <v>558</v>
      </c>
      <c r="E59" s="197">
        <v>409</v>
      </c>
      <c r="F59" s="197">
        <v>654</v>
      </c>
      <c r="G59" s="197">
        <v>657</v>
      </c>
      <c r="H59" s="197">
        <v>915</v>
      </c>
      <c r="I59" s="214">
        <f t="shared" si="23"/>
        <v>0.39269406392694073</v>
      </c>
      <c r="J59" s="196">
        <f t="shared" si="22"/>
        <v>258</v>
      </c>
      <c r="K59" s="198">
        <f t="shared" si="21"/>
        <v>3.2400413875450682E-4</v>
      </c>
    </row>
    <row r="60" spans="2:11" x14ac:dyDescent="0.25">
      <c r="B60" s="196" t="s">
        <v>124</v>
      </c>
      <c r="C60" s="197">
        <v>198</v>
      </c>
      <c r="D60" s="197">
        <v>484</v>
      </c>
      <c r="E60" s="197">
        <v>429</v>
      </c>
      <c r="F60" s="197">
        <v>369</v>
      </c>
      <c r="G60" s="197">
        <v>564</v>
      </c>
      <c r="H60" s="197">
        <v>588</v>
      </c>
      <c r="I60" s="214">
        <f t="shared" si="23"/>
        <v>4.2553191489361764E-2</v>
      </c>
      <c r="J60" s="196">
        <f t="shared" si="22"/>
        <v>24</v>
      </c>
      <c r="K60" s="198">
        <f t="shared" si="21"/>
        <v>2.0821249572420769E-4</v>
      </c>
    </row>
    <row r="61" spans="2:11" x14ac:dyDescent="0.25">
      <c r="B61" s="196" t="s">
        <v>133</v>
      </c>
      <c r="C61" s="197">
        <v>42</v>
      </c>
      <c r="D61" s="197">
        <v>62</v>
      </c>
      <c r="E61" s="197">
        <v>159</v>
      </c>
      <c r="F61" s="197">
        <v>96</v>
      </c>
      <c r="G61" s="197">
        <v>172</v>
      </c>
      <c r="H61" s="197">
        <v>120</v>
      </c>
      <c r="I61" s="214">
        <f t="shared" si="23"/>
        <v>-0.30232558139534882</v>
      </c>
      <c r="J61" s="196">
        <f t="shared" si="22"/>
        <v>-52</v>
      </c>
      <c r="K61" s="198">
        <f t="shared" si="21"/>
        <v>4.2492346066164832E-5</v>
      </c>
    </row>
    <row r="62" spans="2:11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94</v>
      </c>
      <c r="G62" s="197">
        <v>417</v>
      </c>
      <c r="H62" s="197">
        <v>125</v>
      </c>
      <c r="I62" s="214">
        <f t="shared" si="23"/>
        <v>-0.70023980815347719</v>
      </c>
      <c r="J62" s="196">
        <f t="shared" si="22"/>
        <v>-292</v>
      </c>
      <c r="K62" s="198">
        <f t="shared" si="21"/>
        <v>4.4262860485588366E-5</v>
      </c>
    </row>
    <row r="63" spans="2:11" x14ac:dyDescent="0.25">
      <c r="B63" s="201" t="s">
        <v>149</v>
      </c>
      <c r="C63" s="202">
        <f t="shared" ref="C63:H63" si="24">C55-SUM(C56:C62)</f>
        <v>2140</v>
      </c>
      <c r="D63" s="202">
        <f t="shared" si="24"/>
        <v>5011</v>
      </c>
      <c r="E63" s="202">
        <f t="shared" si="24"/>
        <v>6333</v>
      </c>
      <c r="F63" s="202">
        <f t="shared" si="24"/>
        <v>7091</v>
      </c>
      <c r="G63" s="202">
        <f t="shared" si="24"/>
        <v>6359</v>
      </c>
      <c r="H63" s="202">
        <f t="shared" si="24"/>
        <v>7184</v>
      </c>
      <c r="I63" s="215">
        <f t="shared" si="23"/>
        <v>0.12973738009120939</v>
      </c>
      <c r="J63" s="201">
        <f>H63-G63</f>
        <v>825</v>
      </c>
      <c r="K63" s="203">
        <f t="shared" si="21"/>
        <v>2.5438751178277347E-3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>
        <f t="shared" ref="C65:H65" si="25">C66+C69</f>
        <v>25235</v>
      </c>
      <c r="D65" s="211">
        <f t="shared" si="25"/>
        <v>100008</v>
      </c>
      <c r="E65" s="211">
        <f t="shared" si="25"/>
        <v>109081</v>
      </c>
      <c r="F65" s="211">
        <f t="shared" si="25"/>
        <v>132160</v>
      </c>
      <c r="G65" s="211">
        <f t="shared" si="25"/>
        <v>102901</v>
      </c>
      <c r="H65" s="211">
        <f t="shared" si="25"/>
        <v>107289</v>
      </c>
      <c r="I65" s="212">
        <f>IFERROR(H65/G65-1,"-")</f>
        <v>4.2642928640149291E-2</v>
      </c>
      <c r="J65" s="211">
        <f>H65-G65</f>
        <v>4388</v>
      </c>
      <c r="K65" s="212">
        <f t="shared" ref="K65:K77" si="26">H65/H$9</f>
        <v>3.799134430910632E-2</v>
      </c>
    </row>
    <row r="66" spans="2:11" x14ac:dyDescent="0.25">
      <c r="B66" s="192" t="s">
        <v>102</v>
      </c>
      <c r="C66" s="193">
        <v>14677</v>
      </c>
      <c r="D66" s="193">
        <v>27176</v>
      </c>
      <c r="E66" s="193">
        <v>26020</v>
      </c>
      <c r="F66" s="193">
        <v>39888</v>
      </c>
      <c r="G66" s="193">
        <v>29124</v>
      </c>
      <c r="H66" s="193">
        <v>32701</v>
      </c>
      <c r="I66" s="213">
        <f>IFERROR(H66/G66-1,"-")</f>
        <v>0.12281966762807306</v>
      </c>
      <c r="J66" s="192">
        <f t="shared" ref="J66:J76" si="27">H66-G66</f>
        <v>3577</v>
      </c>
      <c r="K66" s="194">
        <f t="shared" si="26"/>
        <v>1.1579518405913801E-2</v>
      </c>
    </row>
    <row r="67" spans="2:11" x14ac:dyDescent="0.25">
      <c r="B67" s="196" t="s">
        <v>108</v>
      </c>
      <c r="C67" s="197">
        <v>13481</v>
      </c>
      <c r="D67" s="197">
        <v>22180</v>
      </c>
      <c r="E67" s="197">
        <v>18244</v>
      </c>
      <c r="F67" s="197">
        <v>23962</v>
      </c>
      <c r="G67" s="197">
        <v>9961</v>
      </c>
      <c r="H67" s="197">
        <v>15177</v>
      </c>
      <c r="I67" s="214">
        <f>IFERROR(H67/G67-1,"-")</f>
        <v>0.52364220459793187</v>
      </c>
      <c r="J67" s="196">
        <f t="shared" si="27"/>
        <v>5216</v>
      </c>
      <c r="K67" s="198">
        <f t="shared" si="26"/>
        <v>5.3742194687181975E-3</v>
      </c>
    </row>
    <row r="68" spans="2:11" x14ac:dyDescent="0.25">
      <c r="B68" s="196" t="s">
        <v>105</v>
      </c>
      <c r="C68" s="197">
        <v>1196</v>
      </c>
      <c r="D68" s="197">
        <v>4996</v>
      </c>
      <c r="E68" s="197">
        <v>7776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6">
        <f t="shared" si="27"/>
        <v>-1639</v>
      </c>
      <c r="K68" s="198">
        <f t="shared" si="26"/>
        <v>6.2052989371956047E-3</v>
      </c>
    </row>
    <row r="69" spans="2:11" x14ac:dyDescent="0.25">
      <c r="B69" s="192" t="s">
        <v>112</v>
      </c>
      <c r="C69" s="193">
        <v>10558</v>
      </c>
      <c r="D69" s="193">
        <v>72832</v>
      </c>
      <c r="E69" s="193">
        <v>83061</v>
      </c>
      <c r="F69" s="193">
        <v>92272</v>
      </c>
      <c r="G69" s="193">
        <v>73777</v>
      </c>
      <c r="H69" s="193">
        <v>74588</v>
      </c>
      <c r="I69" s="213">
        <f>IFERROR(H69/G69-1,"-")</f>
        <v>1.0992585765211338E-2</v>
      </c>
      <c r="J69" s="192">
        <f t="shared" si="27"/>
        <v>811</v>
      </c>
      <c r="K69" s="194">
        <f t="shared" si="26"/>
        <v>2.6411825903192521E-2</v>
      </c>
    </row>
    <row r="70" spans="2:11" x14ac:dyDescent="0.25">
      <c r="B70" s="196" t="s">
        <v>115</v>
      </c>
      <c r="C70" s="197">
        <v>932</v>
      </c>
      <c r="D70" s="197">
        <v>35001</v>
      </c>
      <c r="E70" s="197">
        <v>32165</v>
      </c>
      <c r="F70" s="197">
        <v>32081</v>
      </c>
      <c r="G70" s="197">
        <v>31987</v>
      </c>
      <c r="H70" s="197">
        <v>35357</v>
      </c>
      <c r="I70" s="214">
        <f t="shared" ref="I70:I77" si="28">IFERROR(H70/G70-1,"-")</f>
        <v>0.10535530059086495</v>
      </c>
      <c r="J70" s="196">
        <f t="shared" si="27"/>
        <v>3370</v>
      </c>
      <c r="K70" s="198">
        <f t="shared" si="26"/>
        <v>1.2520015665511582E-2</v>
      </c>
    </row>
    <row r="71" spans="2:11" x14ac:dyDescent="0.25">
      <c r="B71" s="196" t="s">
        <v>118</v>
      </c>
      <c r="C71" s="197">
        <v>1276</v>
      </c>
      <c r="D71" s="197">
        <v>5326</v>
      </c>
      <c r="E71" s="197">
        <v>6512</v>
      </c>
      <c r="F71" s="197">
        <v>6157</v>
      </c>
      <c r="G71" s="197">
        <v>6553</v>
      </c>
      <c r="H71" s="197">
        <v>5762</v>
      </c>
      <c r="I71" s="214">
        <f t="shared" si="28"/>
        <v>-0.12070807263848615</v>
      </c>
      <c r="J71" s="196">
        <f t="shared" si="27"/>
        <v>-791</v>
      </c>
      <c r="K71" s="198">
        <f t="shared" si="26"/>
        <v>2.0403408169436814E-3</v>
      </c>
    </row>
    <row r="72" spans="2:11" x14ac:dyDescent="0.25">
      <c r="B72" s="196" t="s">
        <v>121</v>
      </c>
      <c r="C72" s="197">
        <v>2286</v>
      </c>
      <c r="D72" s="197">
        <v>9592</v>
      </c>
      <c r="E72" s="197">
        <v>8945</v>
      </c>
      <c r="F72" s="197">
        <v>12857</v>
      </c>
      <c r="G72" s="197">
        <v>6959</v>
      </c>
      <c r="H72" s="197">
        <v>6053</v>
      </c>
      <c r="I72" s="214">
        <f t="shared" si="28"/>
        <v>-0.13019111941370887</v>
      </c>
      <c r="J72" s="196">
        <f t="shared" si="27"/>
        <v>-906</v>
      </c>
      <c r="K72" s="198">
        <f t="shared" si="26"/>
        <v>2.143384756154131E-3</v>
      </c>
    </row>
    <row r="73" spans="2:11" x14ac:dyDescent="0.25">
      <c r="B73" s="196" t="s">
        <v>128</v>
      </c>
      <c r="C73" s="197">
        <v>570</v>
      </c>
      <c r="D73" s="197">
        <v>1217</v>
      </c>
      <c r="E73" s="197">
        <v>2234</v>
      </c>
      <c r="F73" s="197">
        <v>3104</v>
      </c>
      <c r="G73" s="197">
        <v>1732</v>
      </c>
      <c r="H73" s="197">
        <v>2025</v>
      </c>
      <c r="I73" s="214">
        <f t="shared" si="28"/>
        <v>0.16916859122401839</v>
      </c>
      <c r="J73" s="196">
        <f t="shared" si="27"/>
        <v>293</v>
      </c>
      <c r="K73" s="198">
        <f t="shared" si="26"/>
        <v>7.1705833986653153E-4</v>
      </c>
    </row>
    <row r="74" spans="2:11" x14ac:dyDescent="0.25">
      <c r="B74" s="196" t="s">
        <v>124</v>
      </c>
      <c r="C74" s="197">
        <v>660</v>
      </c>
      <c r="D74" s="197">
        <v>1818</v>
      </c>
      <c r="E74" s="197">
        <v>1417</v>
      </c>
      <c r="F74" s="197">
        <v>2598</v>
      </c>
      <c r="G74" s="197">
        <v>1905</v>
      </c>
      <c r="H74" s="197">
        <v>1655</v>
      </c>
      <c r="I74" s="214">
        <f t="shared" si="28"/>
        <v>-0.13123359580052496</v>
      </c>
      <c r="J74" s="196">
        <f t="shared" si="27"/>
        <v>-250</v>
      </c>
      <c r="K74" s="198">
        <f t="shared" si="26"/>
        <v>5.8604027282918992E-4</v>
      </c>
    </row>
    <row r="75" spans="2:11" x14ac:dyDescent="0.25">
      <c r="B75" s="196" t="s">
        <v>133</v>
      </c>
      <c r="C75" s="197">
        <v>0</v>
      </c>
      <c r="D75" s="197">
        <v>890</v>
      </c>
      <c r="E75" s="197">
        <v>3189</v>
      </c>
      <c r="F75" s="197">
        <v>1641</v>
      </c>
      <c r="G75" s="197">
        <v>829</v>
      </c>
      <c r="H75" s="197">
        <v>510</v>
      </c>
      <c r="I75" s="214">
        <f t="shared" si="28"/>
        <v>-0.38480096501809413</v>
      </c>
      <c r="J75" s="196">
        <f t="shared" si="27"/>
        <v>-319</v>
      </c>
      <c r="K75" s="198">
        <f t="shared" si="26"/>
        <v>1.8059247078120054E-4</v>
      </c>
    </row>
    <row r="76" spans="2:11" x14ac:dyDescent="0.25">
      <c r="B76" s="196" t="s">
        <v>136</v>
      </c>
      <c r="C76" s="197">
        <v>0</v>
      </c>
      <c r="D76" s="197">
        <v>284</v>
      </c>
      <c r="E76" s="197">
        <v>911</v>
      </c>
      <c r="F76" s="197">
        <v>203</v>
      </c>
      <c r="G76" s="197">
        <v>529</v>
      </c>
      <c r="H76" s="197">
        <v>687</v>
      </c>
      <c r="I76" s="214">
        <f t="shared" si="28"/>
        <v>0.29867674858223059</v>
      </c>
      <c r="J76" s="196">
        <f t="shared" si="27"/>
        <v>158</v>
      </c>
      <c r="K76" s="198">
        <f t="shared" si="26"/>
        <v>2.4326868122879366E-4</v>
      </c>
    </row>
    <row r="77" spans="2:11" x14ac:dyDescent="0.25">
      <c r="B77" s="201" t="s">
        <v>149</v>
      </c>
      <c r="C77" s="202">
        <f t="shared" ref="C77:H77" si="29">C69-SUM(C70:C76)</f>
        <v>4834</v>
      </c>
      <c r="D77" s="202">
        <f t="shared" si="29"/>
        <v>18704</v>
      </c>
      <c r="E77" s="202">
        <f t="shared" si="29"/>
        <v>27688</v>
      </c>
      <c r="F77" s="202">
        <f t="shared" si="29"/>
        <v>33631</v>
      </c>
      <c r="G77" s="202">
        <f t="shared" si="29"/>
        <v>23283</v>
      </c>
      <c r="H77" s="202">
        <f t="shared" si="29"/>
        <v>22539</v>
      </c>
      <c r="I77" s="215">
        <f t="shared" si="28"/>
        <v>-3.1954645019971695E-2</v>
      </c>
      <c r="J77" s="201">
        <f>H77-G77</f>
        <v>-744</v>
      </c>
      <c r="K77" s="203">
        <f t="shared" si="26"/>
        <v>7.9811248998774096E-3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C80+C83</f>
        <v>126835</v>
      </c>
      <c r="D79" s="211">
        <f t="shared" si="30"/>
        <v>371684</v>
      </c>
      <c r="E79" s="211">
        <f t="shared" si="30"/>
        <v>431549</v>
      </c>
      <c r="F79" s="211">
        <f t="shared" si="30"/>
        <v>497981</v>
      </c>
      <c r="G79" s="211">
        <f t="shared" si="30"/>
        <v>501562</v>
      </c>
      <c r="H79" s="211">
        <f t="shared" si="30"/>
        <v>490536</v>
      </c>
      <c r="I79" s="212">
        <f>IFERROR(H79/G79-1,"-")</f>
        <v>-2.1983324095525614E-2</v>
      </c>
      <c r="J79" s="211">
        <f>H79-G79</f>
        <v>-11026</v>
      </c>
      <c r="K79" s="212">
        <f t="shared" ref="K79:K91" si="31">H79/H$9</f>
        <v>0.1737002122492686</v>
      </c>
    </row>
    <row r="80" spans="2:11" x14ac:dyDescent="0.25">
      <c r="B80" s="192" t="s">
        <v>102</v>
      </c>
      <c r="C80" s="193">
        <v>78583</v>
      </c>
      <c r="D80" s="193">
        <v>190074</v>
      </c>
      <c r="E80" s="193">
        <v>199655</v>
      </c>
      <c r="F80" s="193">
        <v>211817</v>
      </c>
      <c r="G80" s="193">
        <v>217495</v>
      </c>
      <c r="H80" s="193">
        <v>222371</v>
      </c>
      <c r="I80" s="213">
        <f>IFERROR(H80/G80-1,"-")</f>
        <v>2.2418906181751241E-2</v>
      </c>
      <c r="J80" s="192">
        <f t="shared" ref="J80:J90" si="32">H80-G80</f>
        <v>4876</v>
      </c>
      <c r="K80" s="194">
        <f t="shared" si="31"/>
        <v>7.8742212392326164E-2</v>
      </c>
    </row>
    <row r="81" spans="2:11" x14ac:dyDescent="0.25">
      <c r="B81" s="196" t="s">
        <v>108</v>
      </c>
      <c r="C81" s="197">
        <v>26717</v>
      </c>
      <c r="D81" s="197">
        <v>46259</v>
      </c>
      <c r="E81" s="197">
        <v>42524</v>
      </c>
      <c r="F81" s="197">
        <v>52960</v>
      </c>
      <c r="G81" s="197">
        <v>49089</v>
      </c>
      <c r="H81" s="197">
        <v>64039</v>
      </c>
      <c r="I81" s="214">
        <f>IFERROR(H81/G81-1,"-")</f>
        <v>0.30454888060461616</v>
      </c>
      <c r="J81" s="196">
        <f t="shared" si="32"/>
        <v>14950</v>
      </c>
      <c r="K81" s="198">
        <f t="shared" si="31"/>
        <v>2.2676394581092746E-2</v>
      </c>
    </row>
    <row r="82" spans="2:11" x14ac:dyDescent="0.25">
      <c r="B82" s="196" t="s">
        <v>105</v>
      </c>
      <c r="C82" s="197">
        <v>51866</v>
      </c>
      <c r="D82" s="197">
        <v>143815</v>
      </c>
      <c r="E82" s="197">
        <v>157131</v>
      </c>
      <c r="F82" s="197">
        <v>158857</v>
      </c>
      <c r="G82" s="197">
        <v>168406</v>
      </c>
      <c r="H82" s="197">
        <v>158332</v>
      </c>
      <c r="I82" s="214">
        <f>IFERROR(H82/G82-1,"-")</f>
        <v>-5.9819721387599056E-2</v>
      </c>
      <c r="J82" s="196">
        <f t="shared" si="32"/>
        <v>-10074</v>
      </c>
      <c r="K82" s="198">
        <f t="shared" si="31"/>
        <v>5.6065817811233418E-2</v>
      </c>
    </row>
    <row r="83" spans="2:11" x14ac:dyDescent="0.25">
      <c r="B83" s="192" t="s">
        <v>112</v>
      </c>
      <c r="C83" s="193">
        <v>48252</v>
      </c>
      <c r="D83" s="193">
        <v>181610</v>
      </c>
      <c r="E83" s="193">
        <v>231894</v>
      </c>
      <c r="F83" s="193">
        <v>286164</v>
      </c>
      <c r="G83" s="193">
        <v>284067</v>
      </c>
      <c r="H83" s="193">
        <v>268165</v>
      </c>
      <c r="I83" s="213">
        <f>IFERROR(H83/G83-1,"-")</f>
        <v>-5.597975125586574E-2</v>
      </c>
      <c r="J83" s="192">
        <f t="shared" si="32"/>
        <v>-15902</v>
      </c>
      <c r="K83" s="194">
        <f t="shared" si="31"/>
        <v>9.4957999856942435E-2</v>
      </c>
    </row>
    <row r="84" spans="2:11" x14ac:dyDescent="0.25">
      <c r="B84" s="196" t="s">
        <v>115</v>
      </c>
      <c r="C84" s="197">
        <v>3638</v>
      </c>
      <c r="D84" s="197">
        <v>38465</v>
      </c>
      <c r="E84" s="197">
        <v>50617</v>
      </c>
      <c r="F84" s="197">
        <v>62285</v>
      </c>
      <c r="G84" s="197">
        <v>66371</v>
      </c>
      <c r="H84" s="197">
        <v>63237</v>
      </c>
      <c r="I84" s="214">
        <f t="shared" ref="I84:I91" si="33">IFERROR(H84/G84-1,"-")</f>
        <v>-4.7219418119359369E-2</v>
      </c>
      <c r="J84" s="196">
        <f t="shared" si="32"/>
        <v>-3134</v>
      </c>
      <c r="K84" s="198">
        <f t="shared" si="31"/>
        <v>2.2392404068217211E-2</v>
      </c>
    </row>
    <row r="85" spans="2:11" x14ac:dyDescent="0.25">
      <c r="B85" s="196" t="s">
        <v>118</v>
      </c>
      <c r="C85" s="197">
        <v>11169</v>
      </c>
      <c r="D85" s="197">
        <v>58121</v>
      </c>
      <c r="E85" s="197">
        <v>69567</v>
      </c>
      <c r="F85" s="197">
        <v>77880</v>
      </c>
      <c r="G85" s="197">
        <v>75698</v>
      </c>
      <c r="H85" s="197">
        <v>66259</v>
      </c>
      <c r="I85" s="214">
        <f t="shared" si="33"/>
        <v>-0.12469285846389599</v>
      </c>
      <c r="J85" s="196">
        <f t="shared" si="32"/>
        <v>-9439</v>
      </c>
      <c r="K85" s="198">
        <f t="shared" si="31"/>
        <v>2.3462502983316796E-2</v>
      </c>
    </row>
    <row r="86" spans="2:11" x14ac:dyDescent="0.25">
      <c r="B86" s="196" t="s">
        <v>121</v>
      </c>
      <c r="C86" s="197">
        <v>8045</v>
      </c>
      <c r="D86" s="197">
        <v>16748</v>
      </c>
      <c r="E86" s="197">
        <v>23349</v>
      </c>
      <c r="F86" s="197">
        <v>36005</v>
      </c>
      <c r="G86" s="197">
        <v>32473</v>
      </c>
      <c r="H86" s="197">
        <v>32582</v>
      </c>
      <c r="I86" s="214">
        <f t="shared" si="33"/>
        <v>3.356634742709419E-3</v>
      </c>
      <c r="J86" s="196">
        <f t="shared" si="32"/>
        <v>109</v>
      </c>
      <c r="K86" s="198">
        <f t="shared" si="31"/>
        <v>1.1537380162731521E-2</v>
      </c>
    </row>
    <row r="87" spans="2:11" x14ac:dyDescent="0.25">
      <c r="B87" s="196" t="s">
        <v>128</v>
      </c>
      <c r="C87" s="197">
        <v>1315</v>
      </c>
      <c r="D87" s="197">
        <v>3662</v>
      </c>
      <c r="E87" s="197">
        <v>4543</v>
      </c>
      <c r="F87" s="197">
        <v>8089</v>
      </c>
      <c r="G87" s="197">
        <v>8352</v>
      </c>
      <c r="H87" s="197">
        <v>7687</v>
      </c>
      <c r="I87" s="214">
        <f t="shared" si="33"/>
        <v>-7.9621647509578564E-2</v>
      </c>
      <c r="J87" s="196">
        <f t="shared" si="32"/>
        <v>-665</v>
      </c>
      <c r="K87" s="198">
        <f t="shared" si="31"/>
        <v>2.7219888684217423E-3</v>
      </c>
    </row>
    <row r="88" spans="2:11" x14ac:dyDescent="0.25">
      <c r="B88" s="196" t="s">
        <v>124</v>
      </c>
      <c r="C88" s="197">
        <v>1496</v>
      </c>
      <c r="D88" s="197">
        <v>3227</v>
      </c>
      <c r="E88" s="197">
        <v>4064</v>
      </c>
      <c r="F88" s="197">
        <v>5077</v>
      </c>
      <c r="G88" s="197">
        <v>5199</v>
      </c>
      <c r="H88" s="197">
        <v>5810</v>
      </c>
      <c r="I88" s="214">
        <f t="shared" si="33"/>
        <v>0.11752260050009622</v>
      </c>
      <c r="J88" s="196">
        <f t="shared" si="32"/>
        <v>611</v>
      </c>
      <c r="K88" s="198">
        <f t="shared" si="31"/>
        <v>2.0573377553701473E-3</v>
      </c>
    </row>
    <row r="89" spans="2:11" x14ac:dyDescent="0.25">
      <c r="B89" s="196" t="s">
        <v>133</v>
      </c>
      <c r="C89" s="197">
        <v>149</v>
      </c>
      <c r="D89" s="197">
        <v>1894</v>
      </c>
      <c r="E89" s="197">
        <v>2510</v>
      </c>
      <c r="F89" s="197">
        <v>2505</v>
      </c>
      <c r="G89" s="197">
        <v>2576</v>
      </c>
      <c r="H89" s="197">
        <v>2206</v>
      </c>
      <c r="I89" s="214">
        <f t="shared" si="33"/>
        <v>-0.14363354037267084</v>
      </c>
      <c r="J89" s="196">
        <f t="shared" si="32"/>
        <v>-370</v>
      </c>
      <c r="K89" s="198">
        <f t="shared" si="31"/>
        <v>7.8115096184966349E-4</v>
      </c>
    </row>
    <row r="90" spans="2:11" x14ac:dyDescent="0.25">
      <c r="B90" s="196" t="s">
        <v>136</v>
      </c>
      <c r="C90" s="197">
        <v>239</v>
      </c>
      <c r="D90" s="197">
        <v>1655</v>
      </c>
      <c r="E90" s="197">
        <v>2560</v>
      </c>
      <c r="F90" s="197">
        <v>3023</v>
      </c>
      <c r="G90" s="197">
        <v>2155</v>
      </c>
      <c r="H90" s="197">
        <v>2472</v>
      </c>
      <c r="I90" s="214">
        <f t="shared" si="33"/>
        <v>0.14709976798143853</v>
      </c>
      <c r="J90" s="196">
        <f t="shared" si="32"/>
        <v>317</v>
      </c>
      <c r="K90" s="198">
        <f t="shared" si="31"/>
        <v>8.753423289629955E-4</v>
      </c>
    </row>
    <row r="91" spans="2:11" x14ac:dyDescent="0.25">
      <c r="B91" s="201" t="s">
        <v>149</v>
      </c>
      <c r="C91" s="202">
        <f t="shared" ref="C91:H91" si="34">C83-SUM(C84:C90)</f>
        <v>22201</v>
      </c>
      <c r="D91" s="202">
        <f t="shared" si="34"/>
        <v>57838</v>
      </c>
      <c r="E91" s="202">
        <f t="shared" si="34"/>
        <v>74684</v>
      </c>
      <c r="F91" s="202">
        <f t="shared" si="34"/>
        <v>91300</v>
      </c>
      <c r="G91" s="202">
        <f t="shared" si="34"/>
        <v>91243</v>
      </c>
      <c r="H91" s="202">
        <f t="shared" si="34"/>
        <v>87912</v>
      </c>
      <c r="I91" s="215">
        <f t="shared" si="33"/>
        <v>-3.650691011913243E-2</v>
      </c>
      <c r="J91" s="201">
        <f>H91-G91</f>
        <v>-3331</v>
      </c>
      <c r="K91" s="203">
        <f t="shared" si="31"/>
        <v>3.1129892728072355E-2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>
        <f t="shared" ref="C93:H93" si="35">C94+C97</f>
        <v>17159</v>
      </c>
      <c r="D93" s="211">
        <f t="shared" si="35"/>
        <v>32878</v>
      </c>
      <c r="E93" s="211">
        <f t="shared" si="35"/>
        <v>39668</v>
      </c>
      <c r="F93" s="211">
        <f t="shared" si="35"/>
        <v>36690</v>
      </c>
      <c r="G93" s="211">
        <f t="shared" si="35"/>
        <v>36026</v>
      </c>
      <c r="H93" s="211">
        <f t="shared" si="35"/>
        <v>34664</v>
      </c>
      <c r="I93" s="212">
        <f>IFERROR(H93/G93-1,"-")</f>
        <v>-3.7806028979070705E-2</v>
      </c>
      <c r="J93" s="211">
        <f>H93-G93</f>
        <v>-1362</v>
      </c>
      <c r="K93" s="212">
        <f t="shared" ref="K93:K105" si="36">H93/H$9</f>
        <v>1.227462236697948E-2</v>
      </c>
    </row>
    <row r="94" spans="2:11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2">
        <f t="shared" ref="J94:J104" si="37">H94-G94</f>
        <v>-12</v>
      </c>
      <c r="K94" s="194">
        <f t="shared" si="36"/>
        <v>7.7994701204445547E-3</v>
      </c>
    </row>
    <row r="95" spans="2:11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6">
        <f t="shared" si="37"/>
        <v>1638</v>
      </c>
      <c r="K95" s="198">
        <f t="shared" si="36"/>
        <v>3.3483968700137889E-3</v>
      </c>
    </row>
    <row r="96" spans="2:11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6">
        <f t="shared" si="37"/>
        <v>-1650</v>
      </c>
      <c r="K96" s="198">
        <f t="shared" si="36"/>
        <v>4.4510732504307662E-3</v>
      </c>
    </row>
    <row r="97" spans="2:11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2">
        <f t="shared" si="37"/>
        <v>-1350</v>
      </c>
      <c r="K97" s="194">
        <f t="shared" si="36"/>
        <v>4.4751522465349266E-3</v>
      </c>
    </row>
    <row r="98" spans="2:11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38">IFERROR(H98/G98-1,"-")</f>
        <v>-4.0181097906055507E-2</v>
      </c>
      <c r="J98" s="196">
        <f t="shared" si="37"/>
        <v>-71</v>
      </c>
      <c r="K98" s="198">
        <f t="shared" si="36"/>
        <v>6.0055849106846297E-4</v>
      </c>
    </row>
    <row r="99" spans="2:11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38"/>
        <v>-0.1245941558441559</v>
      </c>
      <c r="J99" s="196">
        <f t="shared" si="37"/>
        <v>-307</v>
      </c>
      <c r="K99" s="198">
        <f t="shared" si="36"/>
        <v>7.6379992053931286E-4</v>
      </c>
    </row>
    <row r="100" spans="2:11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38"/>
        <v>-4.5580657946888592E-2</v>
      </c>
      <c r="J100" s="196">
        <f t="shared" si="37"/>
        <v>-115</v>
      </c>
      <c r="K100" s="198">
        <f t="shared" si="36"/>
        <v>8.5267974439437433E-4</v>
      </c>
    </row>
    <row r="101" spans="2:11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38"/>
        <v>-2.9457364341085257E-2</v>
      </c>
      <c r="J101" s="196">
        <f t="shared" si="37"/>
        <v>-19</v>
      </c>
      <c r="K101" s="198">
        <f t="shared" si="36"/>
        <v>2.2166840531182653E-4</v>
      </c>
    </row>
    <row r="102" spans="2:11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38"/>
        <v>-4.8214285714285765E-2</v>
      </c>
      <c r="J102" s="196">
        <f t="shared" si="37"/>
        <v>-27</v>
      </c>
      <c r="K102" s="198">
        <f t="shared" si="36"/>
        <v>1.887368371105488E-4</v>
      </c>
    </row>
    <row r="103" spans="2:11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38"/>
        <v>-0.18709677419354842</v>
      </c>
      <c r="J103" s="196">
        <f t="shared" si="37"/>
        <v>-29</v>
      </c>
      <c r="K103" s="198">
        <f t="shared" si="36"/>
        <v>4.4616963369473077E-5</v>
      </c>
    </row>
    <row r="104" spans="2:11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38"/>
        <v>-0.21568627450980393</v>
      </c>
      <c r="J104" s="196">
        <f t="shared" si="37"/>
        <v>-33</v>
      </c>
      <c r="K104" s="198">
        <f t="shared" si="36"/>
        <v>4.2492346066164832E-5</v>
      </c>
    </row>
    <row r="105" spans="2:11" x14ac:dyDescent="0.25">
      <c r="B105" s="201" t="s">
        <v>149</v>
      </c>
      <c r="C105" s="202">
        <f t="shared" ref="C105:H105" si="39">C97-SUM(C98:C104)</f>
        <v>2136</v>
      </c>
      <c r="D105" s="202">
        <f t="shared" si="39"/>
        <v>3904</v>
      </c>
      <c r="E105" s="202">
        <f t="shared" si="39"/>
        <v>5038</v>
      </c>
      <c r="F105" s="202">
        <f t="shared" si="39"/>
        <v>5415</v>
      </c>
      <c r="G105" s="202">
        <f t="shared" si="39"/>
        <v>5721</v>
      </c>
      <c r="H105" s="202">
        <f t="shared" si="39"/>
        <v>4972</v>
      </c>
      <c r="I105" s="215">
        <f t="shared" si="38"/>
        <v>-0.13092116762803707</v>
      </c>
      <c r="J105" s="201">
        <f>H105-G105</f>
        <v>-749</v>
      </c>
      <c r="K105" s="203">
        <f t="shared" si="36"/>
        <v>1.7605995386747628E-3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C108+C111</f>
        <v>51252</v>
      </c>
      <c r="D107" s="211">
        <f t="shared" si="40"/>
        <v>109813</v>
      </c>
      <c r="E107" s="211">
        <f t="shared" si="40"/>
        <v>147358</v>
      </c>
      <c r="F107" s="211">
        <f t="shared" si="40"/>
        <v>139462</v>
      </c>
      <c r="G107" s="211">
        <f t="shared" si="40"/>
        <v>151078</v>
      </c>
      <c r="H107" s="211">
        <f t="shared" si="40"/>
        <v>132245</v>
      </c>
      <c r="I107" s="212">
        <f>IFERROR(H107/G107-1,"-")</f>
        <v>-0.12465746170852143</v>
      </c>
      <c r="J107" s="211">
        <f>H107-G107</f>
        <v>-18833</v>
      </c>
      <c r="K107" s="212">
        <f t="shared" ref="K107:K119" si="41">H107/H$9</f>
        <v>4.682833587933307E-2</v>
      </c>
    </row>
    <row r="108" spans="2:11" x14ac:dyDescent="0.25">
      <c r="B108" s="192" t="s">
        <v>102</v>
      </c>
      <c r="C108" s="193">
        <v>28209</v>
      </c>
      <c r="D108" s="193">
        <v>26353</v>
      </c>
      <c r="E108" s="193">
        <v>33173</v>
      </c>
      <c r="F108" s="193">
        <v>30723</v>
      </c>
      <c r="G108" s="193">
        <v>33898</v>
      </c>
      <c r="H108" s="193">
        <v>26764</v>
      </c>
      <c r="I108" s="213">
        <f>IFERROR(H108/G108-1,"-")</f>
        <v>-0.21045489409404683</v>
      </c>
      <c r="J108" s="192">
        <f t="shared" ref="J108:J118" si="42">H108-G108</f>
        <v>-7134</v>
      </c>
      <c r="K108" s="194">
        <f t="shared" si="41"/>
        <v>9.477209584290297E-3</v>
      </c>
    </row>
    <row r="109" spans="2:11" x14ac:dyDescent="0.25">
      <c r="B109" s="196" t="s">
        <v>108</v>
      </c>
      <c r="C109" s="197">
        <v>15573</v>
      </c>
      <c r="D109" s="197">
        <v>7430</v>
      </c>
      <c r="E109" s="197">
        <v>11643</v>
      </c>
      <c r="F109" s="197">
        <v>8822</v>
      </c>
      <c r="G109" s="197">
        <v>11579</v>
      </c>
      <c r="H109" s="197">
        <v>15072</v>
      </c>
      <c r="I109" s="214">
        <f>IFERROR(H109/G109-1,"-")</f>
        <v>0.30166681060540634</v>
      </c>
      <c r="J109" s="196">
        <f t="shared" si="42"/>
        <v>3493</v>
      </c>
      <c r="K109" s="198">
        <f t="shared" si="41"/>
        <v>5.3370386659103031E-3</v>
      </c>
    </row>
    <row r="110" spans="2:11" x14ac:dyDescent="0.25">
      <c r="B110" s="196" t="s">
        <v>105</v>
      </c>
      <c r="C110" s="197">
        <v>12636</v>
      </c>
      <c r="D110" s="197">
        <v>18923</v>
      </c>
      <c r="E110" s="197">
        <v>21530</v>
      </c>
      <c r="F110" s="197">
        <v>21901</v>
      </c>
      <c r="G110" s="197">
        <v>22319</v>
      </c>
      <c r="H110" s="197">
        <v>11692</v>
      </c>
      <c r="I110" s="214">
        <f>IFERROR(H110/G110-1,"-")</f>
        <v>-0.47614140418477535</v>
      </c>
      <c r="J110" s="196">
        <f t="shared" si="42"/>
        <v>-10627</v>
      </c>
      <c r="K110" s="198">
        <f t="shared" si="41"/>
        <v>4.1401709183799939E-3</v>
      </c>
    </row>
    <row r="111" spans="2:11" x14ac:dyDescent="0.25">
      <c r="B111" s="192" t="s">
        <v>112</v>
      </c>
      <c r="C111" s="193">
        <v>23043</v>
      </c>
      <c r="D111" s="193">
        <v>83460</v>
      </c>
      <c r="E111" s="193">
        <v>114185</v>
      </c>
      <c r="F111" s="193">
        <v>108739</v>
      </c>
      <c r="G111" s="193">
        <v>117180</v>
      </c>
      <c r="H111" s="193">
        <v>105481</v>
      </c>
      <c r="I111" s="213">
        <f>IFERROR(H111/G111-1,"-")</f>
        <v>-9.9837856289469173E-2</v>
      </c>
      <c r="J111" s="192">
        <f t="shared" si="42"/>
        <v>-11699</v>
      </c>
      <c r="K111" s="194">
        <f t="shared" si="41"/>
        <v>3.7351126295042773E-2</v>
      </c>
    </row>
    <row r="112" spans="2:11" x14ac:dyDescent="0.25">
      <c r="B112" s="196" t="s">
        <v>115</v>
      </c>
      <c r="C112" s="197">
        <v>5712</v>
      </c>
      <c r="D112" s="197">
        <v>49565</v>
      </c>
      <c r="E112" s="197">
        <v>74713</v>
      </c>
      <c r="F112" s="197">
        <v>67869</v>
      </c>
      <c r="G112" s="197">
        <v>71210</v>
      </c>
      <c r="H112" s="197">
        <v>67146</v>
      </c>
      <c r="I112" s="214">
        <f t="shared" ref="I112:I119" si="43">IFERROR(H112/G112-1,"-")</f>
        <v>-5.7070636146608678E-2</v>
      </c>
      <c r="J112" s="196">
        <f t="shared" si="42"/>
        <v>-4064</v>
      </c>
      <c r="K112" s="198">
        <f t="shared" si="41"/>
        <v>2.3776592241322531E-2</v>
      </c>
    </row>
    <row r="113" spans="2:11" x14ac:dyDescent="0.25">
      <c r="B113" s="196" t="s">
        <v>118</v>
      </c>
      <c r="C113" s="197">
        <v>4366</v>
      </c>
      <c r="D113" s="197">
        <v>3756</v>
      </c>
      <c r="E113" s="197">
        <v>4908</v>
      </c>
      <c r="F113" s="197">
        <v>4708</v>
      </c>
      <c r="G113" s="197">
        <v>5313</v>
      </c>
      <c r="H113" s="197">
        <v>4638</v>
      </c>
      <c r="I113" s="214">
        <f t="shared" si="43"/>
        <v>-0.12704686617730099</v>
      </c>
      <c r="J113" s="196">
        <f t="shared" si="42"/>
        <v>-675</v>
      </c>
      <c r="K113" s="198">
        <f t="shared" si="41"/>
        <v>1.6423291754572708E-3</v>
      </c>
    </row>
    <row r="114" spans="2:11" x14ac:dyDescent="0.25">
      <c r="B114" s="196" t="s">
        <v>121</v>
      </c>
      <c r="C114" s="197">
        <v>3826</v>
      </c>
      <c r="D114" s="197">
        <v>5391</v>
      </c>
      <c r="E114" s="197">
        <v>9383</v>
      </c>
      <c r="F114" s="197">
        <v>8106</v>
      </c>
      <c r="G114" s="197">
        <v>9684</v>
      </c>
      <c r="H114" s="197">
        <v>8180</v>
      </c>
      <c r="I114" s="214">
        <f t="shared" si="43"/>
        <v>-0.15530772408095828</v>
      </c>
      <c r="J114" s="196">
        <f t="shared" si="42"/>
        <v>-1504</v>
      </c>
      <c r="K114" s="198">
        <f t="shared" si="41"/>
        <v>2.8965615901769028E-3</v>
      </c>
    </row>
    <row r="115" spans="2:11" x14ac:dyDescent="0.25">
      <c r="B115" s="196" t="s">
        <v>128</v>
      </c>
      <c r="C115" s="197">
        <v>1614</v>
      </c>
      <c r="D115" s="197">
        <v>3932</v>
      </c>
      <c r="E115" s="197">
        <v>3603</v>
      </c>
      <c r="F115" s="197">
        <v>3668</v>
      </c>
      <c r="G115" s="197">
        <v>4141</v>
      </c>
      <c r="H115" s="197">
        <v>2154</v>
      </c>
      <c r="I115" s="214">
        <f t="shared" si="43"/>
        <v>-0.47983578845689445</v>
      </c>
      <c r="J115" s="196">
        <f t="shared" si="42"/>
        <v>-1987</v>
      </c>
      <c r="K115" s="198">
        <f t="shared" si="41"/>
        <v>7.6273761188765869E-4</v>
      </c>
    </row>
    <row r="116" spans="2:11" x14ac:dyDescent="0.25">
      <c r="B116" s="196" t="s">
        <v>124</v>
      </c>
      <c r="C116" s="197">
        <v>1987</v>
      </c>
      <c r="D116" s="197">
        <v>3050</v>
      </c>
      <c r="E116" s="197">
        <v>3317</v>
      </c>
      <c r="F116" s="197">
        <v>2958</v>
      </c>
      <c r="G116" s="197">
        <v>3054</v>
      </c>
      <c r="H116" s="197">
        <v>1717</v>
      </c>
      <c r="I116" s="214">
        <f t="shared" si="43"/>
        <v>-0.43778650949574327</v>
      </c>
      <c r="J116" s="196">
        <f t="shared" si="42"/>
        <v>-1337</v>
      </c>
      <c r="K116" s="198">
        <f t="shared" si="41"/>
        <v>6.0799465163004186E-4</v>
      </c>
    </row>
    <row r="117" spans="2:11" x14ac:dyDescent="0.25">
      <c r="B117" s="196" t="s">
        <v>133</v>
      </c>
      <c r="C117" s="197">
        <v>42</v>
      </c>
      <c r="D117" s="197">
        <v>474</v>
      </c>
      <c r="E117" s="197">
        <v>754</v>
      </c>
      <c r="F117" s="197">
        <v>826</v>
      </c>
      <c r="G117" s="197">
        <v>813</v>
      </c>
      <c r="H117" s="197">
        <v>962</v>
      </c>
      <c r="I117" s="214">
        <f t="shared" si="43"/>
        <v>0.18327183271832714</v>
      </c>
      <c r="J117" s="196">
        <f t="shared" si="42"/>
        <v>149</v>
      </c>
      <c r="K117" s="198">
        <f t="shared" si="41"/>
        <v>3.4064697429708805E-4</v>
      </c>
    </row>
    <row r="118" spans="2:11" x14ac:dyDescent="0.25">
      <c r="B118" s="196" t="s">
        <v>136</v>
      </c>
      <c r="C118" s="197">
        <v>22</v>
      </c>
      <c r="D118" s="197">
        <v>638</v>
      </c>
      <c r="E118" s="197">
        <v>396</v>
      </c>
      <c r="F118" s="197">
        <v>1042</v>
      </c>
      <c r="G118" s="197">
        <v>670</v>
      </c>
      <c r="H118" s="197">
        <v>886</v>
      </c>
      <c r="I118" s="214">
        <f t="shared" si="43"/>
        <v>0.32238805970149254</v>
      </c>
      <c r="J118" s="196">
        <f t="shared" si="42"/>
        <v>216</v>
      </c>
      <c r="K118" s="198">
        <f t="shared" si="41"/>
        <v>3.1373515512185036E-4</v>
      </c>
    </row>
    <row r="119" spans="2:11" x14ac:dyDescent="0.25">
      <c r="B119" s="201" t="s">
        <v>149</v>
      </c>
      <c r="C119" s="202">
        <f t="shared" ref="C119:H119" si="44">C111-SUM(C112:C118)</f>
        <v>5474</v>
      </c>
      <c r="D119" s="202">
        <f t="shared" si="44"/>
        <v>16654</v>
      </c>
      <c r="E119" s="202">
        <f t="shared" si="44"/>
        <v>17111</v>
      </c>
      <c r="F119" s="202">
        <f t="shared" si="44"/>
        <v>19562</v>
      </c>
      <c r="G119" s="202">
        <f t="shared" si="44"/>
        <v>22295</v>
      </c>
      <c r="H119" s="202">
        <f t="shared" si="44"/>
        <v>19798</v>
      </c>
      <c r="I119" s="215">
        <f t="shared" si="43"/>
        <v>-0.11199820587575693</v>
      </c>
      <c r="J119" s="201">
        <f>H119-G119</f>
        <v>-2497</v>
      </c>
      <c r="K119" s="203">
        <f t="shared" si="41"/>
        <v>7.0105288951494279E-3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>
        <f t="shared" ref="C121:H121" si="45">C122+C125</f>
        <v>87126</v>
      </c>
      <c r="D121" s="211">
        <f t="shared" si="45"/>
        <v>138024</v>
      </c>
      <c r="E121" s="211">
        <f t="shared" si="45"/>
        <v>159314</v>
      </c>
      <c r="F121" s="211">
        <f t="shared" si="45"/>
        <v>161779</v>
      </c>
      <c r="G121" s="211">
        <f t="shared" si="45"/>
        <v>181603</v>
      </c>
      <c r="H121" s="211">
        <f t="shared" si="45"/>
        <v>186529</v>
      </c>
      <c r="I121" s="212">
        <f>IFERROR(H121/G121-1,"-")</f>
        <v>2.7125102558878345E-2</v>
      </c>
      <c r="J121" s="211">
        <f>H121-G121</f>
        <v>4926</v>
      </c>
      <c r="K121" s="212">
        <f t="shared" ref="K121:K133" si="46">H121/H$9</f>
        <v>6.6050456828130502E-2</v>
      </c>
    </row>
    <row r="122" spans="2:11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2">
        <f t="shared" ref="J122:J132" si="47">H122-G122</f>
        <v>1420</v>
      </c>
      <c r="K122" s="194">
        <f t="shared" si="46"/>
        <v>4.1760415405175146E-2</v>
      </c>
    </row>
    <row r="123" spans="2:11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6">
        <f t="shared" si="47"/>
        <v>433</v>
      </c>
      <c r="K123" s="198">
        <f t="shared" si="46"/>
        <v>2.2093895337102404E-2</v>
      </c>
    </row>
    <row r="124" spans="2:11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6">
        <f t="shared" si="47"/>
        <v>987</v>
      </c>
      <c r="K124" s="198">
        <f t="shared" si="46"/>
        <v>1.9666520068072738E-2</v>
      </c>
    </row>
    <row r="125" spans="2:11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2">
        <f t="shared" si="47"/>
        <v>3506</v>
      </c>
      <c r="K125" s="194">
        <f t="shared" si="46"/>
        <v>2.4290041422955357E-2</v>
      </c>
    </row>
    <row r="126" spans="2:11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48">IFERROR(H126/G126-1,"-")</f>
        <v>-4.4122001776724873E-2</v>
      </c>
      <c r="J126" s="196">
        <f t="shared" si="47"/>
        <v>-298</v>
      </c>
      <c r="K126" s="198">
        <f t="shared" si="46"/>
        <v>2.2860882183596679E-3</v>
      </c>
    </row>
    <row r="127" spans="2:11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48"/>
        <v>6.3709139426284089E-2</v>
      </c>
      <c r="J127" s="196">
        <f t="shared" si="47"/>
        <v>573</v>
      </c>
      <c r="K127" s="198">
        <f t="shared" si="46"/>
        <v>3.3877022901249911E-3</v>
      </c>
    </row>
    <row r="128" spans="2:11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48"/>
        <v>2.3719321363860901E-2</v>
      </c>
      <c r="J128" s="196">
        <f t="shared" si="47"/>
        <v>144</v>
      </c>
      <c r="K128" s="198">
        <f t="shared" si="46"/>
        <v>2.2007494233434537E-3</v>
      </c>
    </row>
    <row r="129" spans="2:11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48"/>
        <v>0.13181019332161692</v>
      </c>
      <c r="J129" s="196">
        <f t="shared" si="47"/>
        <v>225</v>
      </c>
      <c r="K129" s="198">
        <f t="shared" si="46"/>
        <v>6.8412677166525379E-4</v>
      </c>
    </row>
    <row r="130" spans="2:11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48"/>
        <v>-5.6615776081424984E-2</v>
      </c>
      <c r="J130" s="196">
        <f t="shared" si="47"/>
        <v>-89</v>
      </c>
      <c r="K130" s="198">
        <f t="shared" si="46"/>
        <v>5.2513457680102038E-4</v>
      </c>
    </row>
    <row r="131" spans="2:11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48"/>
        <v>-0.2592592592592593</v>
      </c>
      <c r="J131" s="196">
        <f t="shared" si="47"/>
        <v>-189</v>
      </c>
      <c r="K131" s="198">
        <f t="shared" si="46"/>
        <v>1.9121555729774173E-4</v>
      </c>
    </row>
    <row r="132" spans="2:11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48"/>
        <v>-0.1033519553072626</v>
      </c>
      <c r="J132" s="196">
        <f t="shared" si="47"/>
        <v>-148</v>
      </c>
      <c r="K132" s="198">
        <f t="shared" si="46"/>
        <v>4.546681029079637E-4</v>
      </c>
    </row>
    <row r="133" spans="2:11" x14ac:dyDescent="0.25">
      <c r="B133" s="201" t="s">
        <v>149</v>
      </c>
      <c r="C133" s="202">
        <f t="shared" ref="C133:H133" si="49">C125-SUM(C126:C132)</f>
        <v>19698</v>
      </c>
      <c r="D133" s="202">
        <f t="shared" si="49"/>
        <v>32535</v>
      </c>
      <c r="E133" s="202">
        <f t="shared" si="49"/>
        <v>33563</v>
      </c>
      <c r="F133" s="202">
        <f t="shared" si="49"/>
        <v>34474</v>
      </c>
      <c r="G133" s="202">
        <f t="shared" si="49"/>
        <v>37831</v>
      </c>
      <c r="H133" s="202">
        <f t="shared" si="49"/>
        <v>41119</v>
      </c>
      <c r="I133" s="215">
        <f t="shared" si="48"/>
        <v>8.6912849250614599E-2</v>
      </c>
      <c r="J133" s="201">
        <f>H133-G133</f>
        <v>3288</v>
      </c>
      <c r="K133" s="203">
        <f t="shared" si="46"/>
        <v>1.4560356482455265E-2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C136+C139</f>
        <v>51722</v>
      </c>
      <c r="D135" s="211">
        <f t="shared" si="50"/>
        <v>140357</v>
      </c>
      <c r="E135" s="211">
        <f t="shared" si="50"/>
        <v>153016</v>
      </c>
      <c r="F135" s="211">
        <f t="shared" si="50"/>
        <v>159598</v>
      </c>
      <c r="G135" s="211">
        <f t="shared" si="50"/>
        <v>152915</v>
      </c>
      <c r="H135" s="211">
        <f t="shared" si="50"/>
        <v>161363</v>
      </c>
      <c r="I135" s="212">
        <f>IFERROR(H135/G135-1,"-")</f>
        <v>5.5246378707124899E-2</v>
      </c>
      <c r="J135" s="211">
        <f>H135-G135</f>
        <v>8448</v>
      </c>
      <c r="K135" s="212">
        <f t="shared" ref="K135:K147" si="51">H135/H$9</f>
        <v>5.7139103652287963E-2</v>
      </c>
    </row>
    <row r="136" spans="2:11" x14ac:dyDescent="0.25">
      <c r="B136" s="192" t="s">
        <v>102</v>
      </c>
      <c r="C136" s="193">
        <v>27224</v>
      </c>
      <c r="D136" s="193">
        <v>15256</v>
      </c>
      <c r="E136" s="193">
        <v>18337</v>
      </c>
      <c r="F136" s="193">
        <v>14559</v>
      </c>
      <c r="G136" s="193">
        <v>14294</v>
      </c>
      <c r="H136" s="193">
        <v>20783</v>
      </c>
      <c r="I136" s="213">
        <f>IFERROR(H136/G136-1,"-")</f>
        <v>0.45396669931439759</v>
      </c>
      <c r="J136" s="192">
        <f t="shared" ref="J136:J146" si="52">H136-G136</f>
        <v>6489</v>
      </c>
      <c r="K136" s="194">
        <f t="shared" si="51"/>
        <v>7.359320235775864E-3</v>
      </c>
    </row>
    <row r="137" spans="2:11" x14ac:dyDescent="0.25">
      <c r="B137" s="196" t="s">
        <v>108</v>
      </c>
      <c r="C137" s="197">
        <v>21570</v>
      </c>
      <c r="D137" s="197">
        <v>10607</v>
      </c>
      <c r="E137" s="197">
        <v>12300</v>
      </c>
      <c r="F137" s="197">
        <v>9229</v>
      </c>
      <c r="G137" s="197">
        <v>8336</v>
      </c>
      <c r="H137" s="197">
        <v>13551</v>
      </c>
      <c r="I137" s="214">
        <f>IFERROR(H137/G137-1,"-")</f>
        <v>0.62559980806142024</v>
      </c>
      <c r="J137" s="196">
        <f t="shared" si="52"/>
        <v>5215</v>
      </c>
      <c r="K137" s="198">
        <f t="shared" si="51"/>
        <v>4.7984481795216635E-3</v>
      </c>
    </row>
    <row r="138" spans="2:11" x14ac:dyDescent="0.25">
      <c r="B138" s="196" t="s">
        <v>105</v>
      </c>
      <c r="C138" s="197">
        <v>5654</v>
      </c>
      <c r="D138" s="197">
        <v>4649</v>
      </c>
      <c r="E138" s="197">
        <v>6037</v>
      </c>
      <c r="F138" s="197">
        <v>5330</v>
      </c>
      <c r="G138" s="197">
        <v>5958</v>
      </c>
      <c r="H138" s="197">
        <v>7232</v>
      </c>
      <c r="I138" s="214">
        <f>IFERROR(H138/G138-1,"-")</f>
        <v>0.21383014434373959</v>
      </c>
      <c r="J138" s="196">
        <f t="shared" si="52"/>
        <v>1274</v>
      </c>
      <c r="K138" s="198">
        <f t="shared" si="51"/>
        <v>2.5608720562542006E-3</v>
      </c>
    </row>
    <row r="139" spans="2:11" x14ac:dyDescent="0.25">
      <c r="B139" s="192" t="s">
        <v>112</v>
      </c>
      <c r="C139" s="193">
        <v>24498</v>
      </c>
      <c r="D139" s="193">
        <v>125101</v>
      </c>
      <c r="E139" s="193">
        <v>134679</v>
      </c>
      <c r="F139" s="193">
        <v>145039</v>
      </c>
      <c r="G139" s="193">
        <v>138621</v>
      </c>
      <c r="H139" s="193">
        <v>140580</v>
      </c>
      <c r="I139" s="213">
        <f>IFERROR(H139/G139-1,"-")</f>
        <v>1.4132057913303075E-2</v>
      </c>
      <c r="J139" s="192">
        <f t="shared" si="52"/>
        <v>1959</v>
      </c>
      <c r="K139" s="194">
        <f t="shared" si="51"/>
        <v>4.9779783416512104E-2</v>
      </c>
    </row>
    <row r="140" spans="2:11" x14ac:dyDescent="0.25">
      <c r="B140" s="196" t="s">
        <v>115</v>
      </c>
      <c r="C140" s="197">
        <v>3329</v>
      </c>
      <c r="D140" s="197">
        <v>54178</v>
      </c>
      <c r="E140" s="197">
        <v>57930</v>
      </c>
      <c r="F140" s="197">
        <v>65248</v>
      </c>
      <c r="G140" s="197">
        <v>64673</v>
      </c>
      <c r="H140" s="197">
        <v>61661</v>
      </c>
      <c r="I140" s="214">
        <f t="shared" ref="I140:I147" si="53">IFERROR(H140/G140-1,"-")</f>
        <v>-4.6572758338100928E-2</v>
      </c>
      <c r="J140" s="196">
        <f t="shared" si="52"/>
        <v>-3012</v>
      </c>
      <c r="K140" s="198">
        <f t="shared" si="51"/>
        <v>2.1834337923214913E-2</v>
      </c>
    </row>
    <row r="141" spans="2:11" x14ac:dyDescent="0.25">
      <c r="B141" s="196" t="s">
        <v>118</v>
      </c>
      <c r="C141" s="197">
        <v>2650</v>
      </c>
      <c r="D141" s="197">
        <v>7799</v>
      </c>
      <c r="E141" s="197">
        <v>11679</v>
      </c>
      <c r="F141" s="197">
        <v>12363</v>
      </c>
      <c r="G141" s="197">
        <v>11761</v>
      </c>
      <c r="H141" s="197">
        <v>11882</v>
      </c>
      <c r="I141" s="214">
        <f t="shared" si="53"/>
        <v>1.0288240795850667E-2</v>
      </c>
      <c r="J141" s="196">
        <f t="shared" si="52"/>
        <v>121</v>
      </c>
      <c r="K141" s="198">
        <f t="shared" si="51"/>
        <v>4.207450466318088E-3</v>
      </c>
    </row>
    <row r="142" spans="2:11" x14ac:dyDescent="0.25">
      <c r="B142" s="196" t="s">
        <v>121</v>
      </c>
      <c r="C142" s="197">
        <v>6122</v>
      </c>
      <c r="D142" s="197">
        <v>16275</v>
      </c>
      <c r="E142" s="197">
        <v>14277</v>
      </c>
      <c r="F142" s="197">
        <v>14737</v>
      </c>
      <c r="G142" s="197">
        <v>12806</v>
      </c>
      <c r="H142" s="197">
        <v>13781</v>
      </c>
      <c r="I142" s="214">
        <f t="shared" si="53"/>
        <v>7.6136186162736319E-2</v>
      </c>
      <c r="J142" s="196">
        <f t="shared" si="52"/>
        <v>975</v>
      </c>
      <c r="K142" s="198">
        <f t="shared" si="51"/>
        <v>4.8798918428151466E-3</v>
      </c>
    </row>
    <row r="143" spans="2:11" x14ac:dyDescent="0.25">
      <c r="B143" s="196" t="s">
        <v>128</v>
      </c>
      <c r="C143" s="197">
        <v>376</v>
      </c>
      <c r="D143" s="197">
        <v>5915</v>
      </c>
      <c r="E143" s="197">
        <v>5012</v>
      </c>
      <c r="F143" s="197">
        <v>3461</v>
      </c>
      <c r="G143" s="197">
        <v>3003</v>
      </c>
      <c r="H143" s="197">
        <v>2502</v>
      </c>
      <c r="I143" s="214">
        <f t="shared" si="53"/>
        <v>-0.16683316683316685</v>
      </c>
      <c r="J143" s="196">
        <f t="shared" si="52"/>
        <v>-501</v>
      </c>
      <c r="K143" s="198">
        <f t="shared" si="51"/>
        <v>8.8596541547953679E-4</v>
      </c>
    </row>
    <row r="144" spans="2:11" x14ac:dyDescent="0.25">
      <c r="B144" s="196" t="s">
        <v>124</v>
      </c>
      <c r="C144" s="197">
        <v>1163</v>
      </c>
      <c r="D144" s="197">
        <v>2381</v>
      </c>
      <c r="E144" s="197">
        <v>3060</v>
      </c>
      <c r="F144" s="197">
        <v>3583</v>
      </c>
      <c r="G144" s="197">
        <v>2442</v>
      </c>
      <c r="H144" s="197">
        <v>2687</v>
      </c>
      <c r="I144" s="214">
        <f t="shared" si="53"/>
        <v>0.10032760032760035</v>
      </c>
      <c r="J144" s="196">
        <f t="shared" si="52"/>
        <v>245</v>
      </c>
      <c r="K144" s="198">
        <f t="shared" si="51"/>
        <v>9.5147444899820754E-4</v>
      </c>
    </row>
    <row r="145" spans="2:11" x14ac:dyDescent="0.25">
      <c r="B145" s="196" t="s">
        <v>133</v>
      </c>
      <c r="C145" s="197">
        <v>34</v>
      </c>
      <c r="D145" s="197">
        <v>1643</v>
      </c>
      <c r="E145" s="197">
        <v>1956</v>
      </c>
      <c r="F145" s="197">
        <v>1798</v>
      </c>
      <c r="G145" s="197">
        <v>2028</v>
      </c>
      <c r="H145" s="197">
        <v>1558</v>
      </c>
      <c r="I145" s="214">
        <f t="shared" si="53"/>
        <v>-0.23175542406311633</v>
      </c>
      <c r="J145" s="196">
        <f t="shared" si="52"/>
        <v>-470</v>
      </c>
      <c r="K145" s="198">
        <f t="shared" si="51"/>
        <v>5.516922930923734E-4</v>
      </c>
    </row>
    <row r="146" spans="2:11" x14ac:dyDescent="0.25">
      <c r="B146" s="196" t="s">
        <v>136</v>
      </c>
      <c r="C146" s="197">
        <v>43</v>
      </c>
      <c r="D146" s="197">
        <v>742</v>
      </c>
      <c r="E146" s="197">
        <v>1319</v>
      </c>
      <c r="F146" s="197">
        <v>1263</v>
      </c>
      <c r="G146" s="197">
        <v>825</v>
      </c>
      <c r="H146" s="197">
        <v>774</v>
      </c>
      <c r="I146" s="214">
        <f t="shared" si="53"/>
        <v>-6.1818181818181772E-2</v>
      </c>
      <c r="J146" s="196">
        <f t="shared" si="52"/>
        <v>-51</v>
      </c>
      <c r="K146" s="198">
        <f t="shared" si="51"/>
        <v>2.7407563212676319E-4</v>
      </c>
    </row>
    <row r="147" spans="2:11" x14ac:dyDescent="0.25">
      <c r="B147" s="201" t="s">
        <v>149</v>
      </c>
      <c r="C147" s="202">
        <f t="shared" ref="C147:H147" si="54">C139-SUM(C140:C146)</f>
        <v>10781</v>
      </c>
      <c r="D147" s="202">
        <f t="shared" si="54"/>
        <v>36168</v>
      </c>
      <c r="E147" s="202">
        <f t="shared" si="54"/>
        <v>39446</v>
      </c>
      <c r="F147" s="202">
        <f t="shared" si="54"/>
        <v>42586</v>
      </c>
      <c r="G147" s="202">
        <f t="shared" si="54"/>
        <v>41083</v>
      </c>
      <c r="H147" s="202">
        <f t="shared" si="54"/>
        <v>45735</v>
      </c>
      <c r="I147" s="215">
        <f t="shared" si="53"/>
        <v>0.11323418445585776</v>
      </c>
      <c r="J147" s="201">
        <f>H147-G147</f>
        <v>4652</v>
      </c>
      <c r="K147" s="203">
        <f t="shared" si="51"/>
        <v>1.6194895394467071E-2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C150+C153</f>
        <v>36744</v>
      </c>
      <c r="D149" s="211">
        <f t="shared" si="55"/>
        <v>70195</v>
      </c>
      <c r="E149" s="211">
        <f t="shared" si="55"/>
        <v>73662</v>
      </c>
      <c r="F149" s="211">
        <f t="shared" si="55"/>
        <v>76092</v>
      </c>
      <c r="G149" s="211">
        <f t="shared" si="55"/>
        <v>74839</v>
      </c>
      <c r="H149" s="211">
        <f t="shared" si="55"/>
        <v>65004</v>
      </c>
      <c r="I149" s="212">
        <f>IFERROR(H149/G149-1,"-")</f>
        <v>-0.13141543847459214</v>
      </c>
      <c r="J149" s="211">
        <f>H149-G149</f>
        <v>-9835</v>
      </c>
      <c r="K149" s="212">
        <f t="shared" ref="K149:K161" si="56">H149/H$9</f>
        <v>2.3018103864041489E-2</v>
      </c>
    </row>
    <row r="150" spans="2:11" x14ac:dyDescent="0.25">
      <c r="B150" s="192" t="s">
        <v>102</v>
      </c>
      <c r="C150" s="193">
        <v>24047</v>
      </c>
      <c r="D150" s="193">
        <v>38100</v>
      </c>
      <c r="E150" s="193">
        <v>39295</v>
      </c>
      <c r="F150" s="193">
        <v>35293</v>
      </c>
      <c r="G150" s="193">
        <v>33430</v>
      </c>
      <c r="H150" s="193">
        <v>24999</v>
      </c>
      <c r="I150" s="213">
        <f>IFERROR(H150/G150-1,"-")</f>
        <v>-0.25219862399042781</v>
      </c>
      <c r="J150" s="192">
        <f t="shared" ref="J150:J160" si="57">H150-G150</f>
        <v>-8431</v>
      </c>
      <c r="K150" s="194">
        <f t="shared" si="56"/>
        <v>8.8522179942337881E-3</v>
      </c>
    </row>
    <row r="151" spans="2:11" x14ac:dyDescent="0.25">
      <c r="B151" s="196" t="s">
        <v>108</v>
      </c>
      <c r="C151" s="197">
        <v>19479</v>
      </c>
      <c r="D151" s="197">
        <v>27347</v>
      </c>
      <c r="E151" s="197">
        <v>28745</v>
      </c>
      <c r="F151" s="197">
        <v>24343</v>
      </c>
      <c r="G151" s="197">
        <v>21504</v>
      </c>
      <c r="H151" s="197">
        <v>11492</v>
      </c>
      <c r="I151" s="214">
        <f>IFERROR(H151/G151-1,"-")</f>
        <v>-0.46558779761904767</v>
      </c>
      <c r="J151" s="196">
        <f t="shared" si="57"/>
        <v>-10012</v>
      </c>
      <c r="K151" s="198">
        <f t="shared" si="56"/>
        <v>4.0693503416030525E-3</v>
      </c>
    </row>
    <row r="152" spans="2:11" x14ac:dyDescent="0.25">
      <c r="B152" s="196" t="s">
        <v>105</v>
      </c>
      <c r="C152" s="197">
        <v>4568</v>
      </c>
      <c r="D152" s="197">
        <v>10753</v>
      </c>
      <c r="E152" s="197">
        <v>10550</v>
      </c>
      <c r="F152" s="197">
        <v>10950</v>
      </c>
      <c r="G152" s="197">
        <v>11926</v>
      </c>
      <c r="H152" s="197">
        <v>13507</v>
      </c>
      <c r="I152" s="214">
        <f>IFERROR(H152/G152-1,"-")</f>
        <v>0.13256749958074798</v>
      </c>
      <c r="J152" s="196">
        <f t="shared" si="57"/>
        <v>1581</v>
      </c>
      <c r="K152" s="198">
        <f t="shared" si="56"/>
        <v>4.7828676526307365E-3</v>
      </c>
    </row>
    <row r="153" spans="2:11" x14ac:dyDescent="0.25">
      <c r="B153" s="192" t="s">
        <v>112</v>
      </c>
      <c r="C153" s="193">
        <v>12697</v>
      </c>
      <c r="D153" s="193">
        <v>32095</v>
      </c>
      <c r="E153" s="193">
        <v>34367</v>
      </c>
      <c r="F153" s="193">
        <v>40799</v>
      </c>
      <c r="G153" s="193">
        <v>41409</v>
      </c>
      <c r="H153" s="193">
        <v>40005</v>
      </c>
      <c r="I153" s="213">
        <f>IFERROR(H153/G153-1,"-")</f>
        <v>-3.3905672679852228E-2</v>
      </c>
      <c r="J153" s="192">
        <f t="shared" si="57"/>
        <v>-1404</v>
      </c>
      <c r="K153" s="194">
        <f t="shared" si="56"/>
        <v>1.4165885869807701E-2</v>
      </c>
    </row>
    <row r="154" spans="2:11" x14ac:dyDescent="0.25">
      <c r="B154" s="196" t="s">
        <v>115</v>
      </c>
      <c r="C154" s="197">
        <v>835</v>
      </c>
      <c r="D154" s="197">
        <v>12175</v>
      </c>
      <c r="E154" s="197">
        <v>11966</v>
      </c>
      <c r="F154" s="197">
        <v>13362</v>
      </c>
      <c r="G154" s="197">
        <v>11677</v>
      </c>
      <c r="H154" s="197">
        <v>12894</v>
      </c>
      <c r="I154" s="214">
        <f t="shared" ref="I154:I161" si="58">IFERROR(H154/G154-1,"-")</f>
        <v>0.10422197482230033</v>
      </c>
      <c r="J154" s="196">
        <f t="shared" si="57"/>
        <v>1217</v>
      </c>
      <c r="K154" s="198">
        <f t="shared" si="56"/>
        <v>4.5658025848094108E-3</v>
      </c>
    </row>
    <row r="155" spans="2:11" x14ac:dyDescent="0.25">
      <c r="B155" s="196" t="s">
        <v>118</v>
      </c>
      <c r="C155" s="197">
        <v>2278</v>
      </c>
      <c r="D155" s="197">
        <v>6010</v>
      </c>
      <c r="E155" s="197">
        <v>6076</v>
      </c>
      <c r="F155" s="197">
        <v>6092</v>
      </c>
      <c r="G155" s="197">
        <v>6058</v>
      </c>
      <c r="H155" s="197">
        <v>5937</v>
      </c>
      <c r="I155" s="214">
        <f t="shared" si="58"/>
        <v>-1.9973588643116491E-2</v>
      </c>
      <c r="J155" s="196">
        <f t="shared" si="57"/>
        <v>-121</v>
      </c>
      <c r="K155" s="198">
        <f t="shared" si="56"/>
        <v>2.1023088216235051E-3</v>
      </c>
    </row>
    <row r="156" spans="2:11" x14ac:dyDescent="0.25">
      <c r="B156" s="196" t="s">
        <v>121</v>
      </c>
      <c r="C156" s="197">
        <v>3336</v>
      </c>
      <c r="D156" s="197">
        <v>3974</v>
      </c>
      <c r="E156" s="197">
        <v>5531</v>
      </c>
      <c r="F156" s="197">
        <v>7026</v>
      </c>
      <c r="G156" s="197">
        <v>10469</v>
      </c>
      <c r="H156" s="197">
        <v>8636</v>
      </c>
      <c r="I156" s="214">
        <f t="shared" si="58"/>
        <v>-0.17508835609895879</v>
      </c>
      <c r="J156" s="196">
        <f t="shared" si="57"/>
        <v>-1833</v>
      </c>
      <c r="K156" s="198">
        <f t="shared" si="56"/>
        <v>3.0580325052283292E-3</v>
      </c>
    </row>
    <row r="157" spans="2:11" x14ac:dyDescent="0.25">
      <c r="B157" s="196" t="s">
        <v>128</v>
      </c>
      <c r="C157" s="197">
        <v>411</v>
      </c>
      <c r="D157" s="197">
        <v>983</v>
      </c>
      <c r="E157" s="197">
        <v>890</v>
      </c>
      <c r="F157" s="197">
        <v>1215</v>
      </c>
      <c r="G157" s="197">
        <v>1231</v>
      </c>
      <c r="H157" s="197">
        <v>1164</v>
      </c>
      <c r="I157" s="214">
        <f t="shared" si="58"/>
        <v>-5.4427294882209543E-2</v>
      </c>
      <c r="J157" s="196">
        <f t="shared" si="57"/>
        <v>-67</v>
      </c>
      <c r="K157" s="198">
        <f t="shared" si="56"/>
        <v>4.1217575684179884E-4</v>
      </c>
    </row>
    <row r="158" spans="2:11" x14ac:dyDescent="0.25">
      <c r="B158" s="196" t="s">
        <v>124</v>
      </c>
      <c r="C158" s="197">
        <v>977</v>
      </c>
      <c r="D158" s="197">
        <v>2069</v>
      </c>
      <c r="E158" s="197">
        <v>1803</v>
      </c>
      <c r="F158" s="197">
        <v>2230</v>
      </c>
      <c r="G158" s="197">
        <v>1703</v>
      </c>
      <c r="H158" s="197">
        <v>1467</v>
      </c>
      <c r="I158" s="214">
        <f t="shared" si="58"/>
        <v>-0.13857897827363475</v>
      </c>
      <c r="J158" s="196">
        <f t="shared" si="57"/>
        <v>-236</v>
      </c>
      <c r="K158" s="198">
        <f t="shared" si="56"/>
        <v>5.1946893065886511E-4</v>
      </c>
    </row>
    <row r="159" spans="2:11" x14ac:dyDescent="0.25">
      <c r="B159" s="196" t="s">
        <v>133</v>
      </c>
      <c r="C159" s="197">
        <v>37</v>
      </c>
      <c r="D159" s="197">
        <v>267</v>
      </c>
      <c r="E159" s="197">
        <v>255</v>
      </c>
      <c r="F159" s="197">
        <v>272</v>
      </c>
      <c r="G159" s="197">
        <v>204</v>
      </c>
      <c r="H159" s="197">
        <v>276</v>
      </c>
      <c r="I159" s="214">
        <f t="shared" si="58"/>
        <v>0.35294117647058831</v>
      </c>
      <c r="J159" s="196">
        <f t="shared" si="57"/>
        <v>72</v>
      </c>
      <c r="K159" s="198">
        <f t="shared" si="56"/>
        <v>9.7732395952179117E-5</v>
      </c>
    </row>
    <row r="160" spans="2:11" x14ac:dyDescent="0.25">
      <c r="B160" s="196" t="s">
        <v>136</v>
      </c>
      <c r="C160" s="197">
        <v>69</v>
      </c>
      <c r="D160" s="197">
        <v>398</v>
      </c>
      <c r="E160" s="197">
        <v>517</v>
      </c>
      <c r="F160" s="197">
        <v>389</v>
      </c>
      <c r="G160" s="197">
        <v>281</v>
      </c>
      <c r="H160" s="197">
        <v>163</v>
      </c>
      <c r="I160" s="214">
        <f t="shared" si="58"/>
        <v>-0.41992882562277578</v>
      </c>
      <c r="J160" s="196">
        <f t="shared" si="57"/>
        <v>-118</v>
      </c>
      <c r="K160" s="198">
        <f t="shared" si="56"/>
        <v>5.7718770073207233E-5</v>
      </c>
    </row>
    <row r="161" spans="2:11" x14ac:dyDescent="0.25">
      <c r="B161" s="201" t="s">
        <v>149</v>
      </c>
      <c r="C161" s="202">
        <f t="shared" ref="C161:H161" si="59">C153-SUM(C154:C160)</f>
        <v>4754</v>
      </c>
      <c r="D161" s="202">
        <f t="shared" si="59"/>
        <v>6219</v>
      </c>
      <c r="E161" s="202">
        <f t="shared" si="59"/>
        <v>7329</v>
      </c>
      <c r="F161" s="202">
        <f t="shared" si="59"/>
        <v>10213</v>
      </c>
      <c r="G161" s="202">
        <f t="shared" si="59"/>
        <v>9786</v>
      </c>
      <c r="H161" s="202">
        <f t="shared" si="59"/>
        <v>9468</v>
      </c>
      <c r="I161" s="215">
        <f t="shared" si="58"/>
        <v>-3.2495401594114015E-2</v>
      </c>
      <c r="J161" s="201">
        <f>H161-G161</f>
        <v>-318</v>
      </c>
      <c r="K161" s="203">
        <f t="shared" si="56"/>
        <v>3.3526461046204051E-3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5FD32-A33B-4079-8484-6A3A8DFEF856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271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264</v>
      </c>
      <c r="D7" s="207" t="s">
        <v>265</v>
      </c>
      <c r="E7" s="207" t="s">
        <v>266</v>
      </c>
      <c r="F7" s="207" t="s">
        <v>267</v>
      </c>
      <c r="G7" s="207" t="s">
        <v>268</v>
      </c>
      <c r="H7" s="207" t="s">
        <v>269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264</v>
      </c>
      <c r="P7" s="207" t="s">
        <v>265</v>
      </c>
      <c r="Q7" s="207" t="s">
        <v>266</v>
      </c>
      <c r="R7" s="207" t="s">
        <v>267</v>
      </c>
      <c r="S7" s="207" t="s">
        <v>268</v>
      </c>
      <c r="T7" s="207" t="s">
        <v>269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49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223190</v>
      </c>
      <c r="D9" s="211">
        <f t="shared" si="0"/>
        <v>642714</v>
      </c>
      <c r="E9" s="211">
        <f t="shared" si="0"/>
        <v>727190</v>
      </c>
      <c r="F9" s="211">
        <f t="shared" si="0"/>
        <v>803318</v>
      </c>
      <c r="G9" s="211">
        <f t="shared" si="0"/>
        <v>839911</v>
      </c>
      <c r="H9" s="211">
        <f t="shared" si="0"/>
        <v>820371</v>
      </c>
      <c r="I9" s="212">
        <f>IFERROR(H9/G9-1,"-")</f>
        <v>-2.3264369677263419E-2</v>
      </c>
      <c r="J9" s="211">
        <f t="shared" ref="J9:J21" si="1">H9-G9</f>
        <v>-19540</v>
      </c>
      <c r="K9" s="212">
        <f t="shared" ref="K9:K21" si="2">H9/H$9</f>
        <v>1</v>
      </c>
      <c r="N9" s="189" t="s">
        <v>73</v>
      </c>
      <c r="O9" s="211" t="e">
        <f t="shared" ref="O9:T9" si="3">O10+O13</f>
        <v>#REF!</v>
      </c>
      <c r="P9" s="211" t="e">
        <f t="shared" si="3"/>
        <v>#REF!</v>
      </c>
      <c r="Q9" s="211" t="e">
        <f t="shared" si="3"/>
        <v>#REF!</v>
      </c>
      <c r="R9" s="211" t="e">
        <f t="shared" si="3"/>
        <v>#REF!</v>
      </c>
      <c r="S9" s="211" t="e">
        <f t="shared" si="3"/>
        <v>#REF!</v>
      </c>
      <c r="T9" s="211" t="e">
        <f t="shared" si="3"/>
        <v>#REF!</v>
      </c>
      <c r="U9" s="212" t="str">
        <f>IFERROR(T9/S9-1,"-")</f>
        <v>-</v>
      </c>
      <c r="V9" s="211" t="e">
        <f>T9-S9</f>
        <v>#REF!</v>
      </c>
      <c r="W9" s="212" t="e">
        <f t="shared" ref="W9:W21" si="4">T9/T$9</f>
        <v>#REF!</v>
      </c>
    </row>
    <row r="10" spans="1:23" x14ac:dyDescent="0.25">
      <c r="A10" s="195" t="s">
        <v>108</v>
      </c>
      <c r="B10" s="192" t="s">
        <v>102</v>
      </c>
      <c r="C10" s="193">
        <v>95953</v>
      </c>
      <c r="D10" s="193">
        <v>113853</v>
      </c>
      <c r="E10" s="193">
        <v>115626</v>
      </c>
      <c r="F10" s="193">
        <v>123135</v>
      </c>
      <c r="G10" s="193">
        <v>135089</v>
      </c>
      <c r="H10" s="193">
        <v>144518</v>
      </c>
      <c r="I10" s="213">
        <f>IFERROR(H10/G10-1,"-")</f>
        <v>6.9798429183723254E-2</v>
      </c>
      <c r="J10" s="192">
        <f t="shared" si="1"/>
        <v>9429</v>
      </c>
      <c r="K10" s="194">
        <f t="shared" si="2"/>
        <v>0.17616176095937083</v>
      </c>
      <c r="N10" s="192" t="s">
        <v>102</v>
      </c>
      <c r="O10" s="193" t="e">
        <v>#REF!</v>
      </c>
      <c r="P10" s="193" t="e">
        <v>#REF!</v>
      </c>
      <c r="Q10" s="193" t="e">
        <v>#REF!</v>
      </c>
      <c r="R10" s="193" t="e">
        <v>#REF!</v>
      </c>
      <c r="S10" s="193" t="e">
        <v>#REF!</v>
      </c>
      <c r="T10" s="193" t="e">
        <v>#REF!</v>
      </c>
      <c r="U10" s="213" t="str">
        <f>IFERROR(T10/S10-1,"-")</f>
        <v>-</v>
      </c>
      <c r="V10" s="192" t="e">
        <f t="shared" ref="V10:V20" si="5">T10-S10</f>
        <v>#REF!</v>
      </c>
      <c r="W10" s="194" t="e">
        <f t="shared" si="4"/>
        <v>#REF!</v>
      </c>
    </row>
    <row r="11" spans="1:23" x14ac:dyDescent="0.25">
      <c r="A11" s="195" t="s">
        <v>105</v>
      </c>
      <c r="B11" s="196" t="s">
        <v>108</v>
      </c>
      <c r="C11" s="197">
        <v>68572</v>
      </c>
      <c r="D11" s="197">
        <v>68404</v>
      </c>
      <c r="E11" s="197">
        <v>65511</v>
      </c>
      <c r="F11" s="197">
        <v>61798</v>
      </c>
      <c r="G11" s="197">
        <v>58770</v>
      </c>
      <c r="H11" s="197">
        <v>72002</v>
      </c>
      <c r="I11" s="214">
        <f>IFERROR(H11/G11-1,"-")</f>
        <v>0.22514888548579215</v>
      </c>
      <c r="J11" s="196">
        <f t="shared" si="1"/>
        <v>13232</v>
      </c>
      <c r="K11" s="198">
        <f t="shared" si="2"/>
        <v>8.7767607582423079E-2</v>
      </c>
      <c r="N11" s="196" t="s">
        <v>108</v>
      </c>
      <c r="O11" s="197" t="e">
        <v>#REF!</v>
      </c>
      <c r="P11" s="197" t="e">
        <v>#REF!</v>
      </c>
      <c r="Q11" s="197" t="e">
        <v>#REF!</v>
      </c>
      <c r="R11" s="197" t="e">
        <v>#REF!</v>
      </c>
      <c r="S11" s="197" t="e">
        <v>#REF!</v>
      </c>
      <c r="T11" s="197" t="e">
        <v>#REF!</v>
      </c>
      <c r="U11" s="214" t="str">
        <f>IFERROR(T11/S11-1,"-")</f>
        <v>-</v>
      </c>
      <c r="V11" s="196" t="e">
        <f t="shared" si="5"/>
        <v>#REF!</v>
      </c>
      <c r="W11" s="198" t="e">
        <f>T11/T$9</f>
        <v>#REF!</v>
      </c>
    </row>
    <row r="12" spans="1:23" x14ac:dyDescent="0.25">
      <c r="A12" s="1"/>
      <c r="B12" s="196" t="s">
        <v>105</v>
      </c>
      <c r="C12" s="197">
        <v>27381</v>
      </c>
      <c r="D12" s="197">
        <v>45449</v>
      </c>
      <c r="E12" s="197">
        <v>50115</v>
      </c>
      <c r="F12" s="197">
        <v>61337</v>
      </c>
      <c r="G12" s="197">
        <v>76319</v>
      </c>
      <c r="H12" s="197">
        <v>72516</v>
      </c>
      <c r="I12" s="214">
        <f>IFERROR(H12/G12-1,"-")</f>
        <v>-4.9830317483195552E-2</v>
      </c>
      <c r="J12" s="196">
        <f t="shared" si="1"/>
        <v>-3803</v>
      </c>
      <c r="K12" s="198">
        <f t="shared" si="2"/>
        <v>8.839415337694774E-2</v>
      </c>
      <c r="N12" s="196" t="s">
        <v>105</v>
      </c>
      <c r="O12" s="197" t="e">
        <v>#REF!</v>
      </c>
      <c r="P12" s="197" t="e">
        <v>#REF!</v>
      </c>
      <c r="Q12" s="197" t="e">
        <v>#REF!</v>
      </c>
      <c r="R12" s="197" t="e">
        <v>#REF!</v>
      </c>
      <c r="S12" s="197" t="e">
        <v>#REF!</v>
      </c>
      <c r="T12" s="197" t="e">
        <v>#REF!</v>
      </c>
      <c r="U12" s="214" t="str">
        <f>IFERROR(T12/S12-1,"-")</f>
        <v>-</v>
      </c>
      <c r="V12" s="196" t="e">
        <f t="shared" si="5"/>
        <v>#REF!</v>
      </c>
      <c r="W12" s="198" t="e">
        <f t="shared" si="4"/>
        <v>#REF!</v>
      </c>
    </row>
    <row r="13" spans="1:23" s="74" customFormat="1" x14ac:dyDescent="0.25">
      <c r="B13" s="192" t="s">
        <v>112</v>
      </c>
      <c r="C13" s="193">
        <v>127237</v>
      </c>
      <c r="D13" s="193">
        <v>528861</v>
      </c>
      <c r="E13" s="193">
        <v>611564</v>
      </c>
      <c r="F13" s="193">
        <v>680183</v>
      </c>
      <c r="G13" s="193">
        <v>704822</v>
      </c>
      <c r="H13" s="193">
        <v>675853</v>
      </c>
      <c r="I13" s="213">
        <f>IFERROR(H13/G13-1,"-")</f>
        <v>-4.1101157455357473E-2</v>
      </c>
      <c r="J13" s="192">
        <f t="shared" si="1"/>
        <v>-28969</v>
      </c>
      <c r="K13" s="194">
        <f t="shared" si="2"/>
        <v>0.82383823904062914</v>
      </c>
      <c r="N13" s="192" t="s">
        <v>112</v>
      </c>
      <c r="O13" s="193" t="e">
        <v>#REF!</v>
      </c>
      <c r="P13" s="193" t="e">
        <v>#REF!</v>
      </c>
      <c r="Q13" s="193" t="e">
        <v>#REF!</v>
      </c>
      <c r="R13" s="193" t="e">
        <v>#REF!</v>
      </c>
      <c r="S13" s="193" t="e">
        <v>#REF!</v>
      </c>
      <c r="T13" s="193" t="e">
        <v>#REF!</v>
      </c>
      <c r="U13" s="213" t="str">
        <f>IFERROR(T13/S13-1,"-")</f>
        <v>-</v>
      </c>
      <c r="V13" s="192" t="e">
        <f t="shared" si="5"/>
        <v>#REF!</v>
      </c>
      <c r="W13" s="194" t="e">
        <f t="shared" si="4"/>
        <v>#REF!</v>
      </c>
    </row>
    <row r="14" spans="1:23" s="74" customFormat="1" x14ac:dyDescent="0.25">
      <c r="B14" s="196" t="s">
        <v>115</v>
      </c>
      <c r="C14" s="197">
        <v>21979</v>
      </c>
      <c r="D14" s="197">
        <v>253280</v>
      </c>
      <c r="E14" s="197">
        <v>312074</v>
      </c>
      <c r="F14" s="197">
        <v>364381</v>
      </c>
      <c r="G14" s="197">
        <v>378759</v>
      </c>
      <c r="H14" s="197">
        <v>358747</v>
      </c>
      <c r="I14" s="214">
        <f t="shared" ref="I14:I21" si="6">IFERROR(H14/G14-1,"-")</f>
        <v>-5.2835708194392761E-2</v>
      </c>
      <c r="J14" s="196">
        <f t="shared" si="1"/>
        <v>-20012</v>
      </c>
      <c r="K14" s="198">
        <f t="shared" si="2"/>
        <v>0.43729849056097791</v>
      </c>
      <c r="N14" s="196" t="s">
        <v>115</v>
      </c>
      <c r="O14" s="197" t="e">
        <v>#REF!</v>
      </c>
      <c r="P14" s="197" t="e">
        <v>#REF!</v>
      </c>
      <c r="Q14" s="197" t="e">
        <v>#REF!</v>
      </c>
      <c r="R14" s="197" t="e">
        <v>#REF!</v>
      </c>
      <c r="S14" s="197" t="e">
        <v>#REF!</v>
      </c>
      <c r="T14" s="197" t="e">
        <v>#REF!</v>
      </c>
      <c r="U14" s="214" t="str">
        <f t="shared" ref="U14:U21" si="7">IFERROR(T14/S14-1,"-")</f>
        <v>-</v>
      </c>
      <c r="V14" s="196" t="e">
        <f t="shared" si="5"/>
        <v>#REF!</v>
      </c>
      <c r="W14" s="198" t="e">
        <f t="shared" si="4"/>
        <v>#REF!</v>
      </c>
    </row>
    <row r="15" spans="1:23" x14ac:dyDescent="0.25">
      <c r="A15" s="1"/>
      <c r="B15" s="196" t="s">
        <v>118</v>
      </c>
      <c r="C15" s="197">
        <v>10904</v>
      </c>
      <c r="D15" s="197">
        <v>29582</v>
      </c>
      <c r="E15" s="197">
        <v>31388</v>
      </c>
      <c r="F15" s="197">
        <v>35332</v>
      </c>
      <c r="G15" s="197">
        <v>37072</v>
      </c>
      <c r="H15" s="197">
        <v>33610</v>
      </c>
      <c r="I15" s="214">
        <f t="shared" si="6"/>
        <v>-9.3385843763487242E-2</v>
      </c>
      <c r="J15" s="196">
        <f t="shared" si="1"/>
        <v>-3462</v>
      </c>
      <c r="K15" s="198">
        <f t="shared" si="2"/>
        <v>4.0969268782051045E-2</v>
      </c>
      <c r="N15" s="196" t="s">
        <v>118</v>
      </c>
      <c r="O15" s="197" t="e">
        <v>#REF!</v>
      </c>
      <c r="P15" s="197" t="e">
        <v>#REF!</v>
      </c>
      <c r="Q15" s="197" t="e">
        <v>#REF!</v>
      </c>
      <c r="R15" s="197" t="e">
        <v>#REF!</v>
      </c>
      <c r="S15" s="197" t="e">
        <v>#REF!</v>
      </c>
      <c r="T15" s="197" t="e">
        <v>#REF!</v>
      </c>
      <c r="U15" s="214" t="str">
        <f t="shared" si="7"/>
        <v>-</v>
      </c>
      <c r="V15" s="196" t="e">
        <f t="shared" si="5"/>
        <v>#REF!</v>
      </c>
      <c r="W15" s="198" t="e">
        <f t="shared" si="4"/>
        <v>#REF!</v>
      </c>
    </row>
    <row r="16" spans="1:23" x14ac:dyDescent="0.25">
      <c r="A16" s="1"/>
      <c r="B16" s="196" t="s">
        <v>121</v>
      </c>
      <c r="C16" s="197">
        <v>14346</v>
      </c>
      <c r="D16" s="197">
        <v>20337</v>
      </c>
      <c r="E16" s="197">
        <v>25863</v>
      </c>
      <c r="F16" s="197">
        <v>26649</v>
      </c>
      <c r="G16" s="197">
        <v>27521</v>
      </c>
      <c r="H16" s="197">
        <v>30129</v>
      </c>
      <c r="I16" s="214">
        <f t="shared" si="6"/>
        <v>9.4763998401220961E-2</v>
      </c>
      <c r="J16" s="196">
        <f t="shared" si="1"/>
        <v>2608</v>
      </c>
      <c r="K16" s="198">
        <f t="shared" si="2"/>
        <v>3.6726066621077538E-2</v>
      </c>
      <c r="N16" s="196" t="s">
        <v>121</v>
      </c>
      <c r="O16" s="197" t="e">
        <v>#REF!</v>
      </c>
      <c r="P16" s="197" t="e">
        <v>#REF!</v>
      </c>
      <c r="Q16" s="197" t="e">
        <v>#REF!</v>
      </c>
      <c r="R16" s="197" t="e">
        <v>#REF!</v>
      </c>
      <c r="S16" s="197" t="e">
        <v>#REF!</v>
      </c>
      <c r="T16" s="197" t="e">
        <v>#REF!</v>
      </c>
      <c r="U16" s="214" t="str">
        <f t="shared" si="7"/>
        <v>-</v>
      </c>
      <c r="V16" s="196" t="e">
        <f t="shared" si="5"/>
        <v>#REF!</v>
      </c>
      <c r="W16" s="198" t="e">
        <f t="shared" si="4"/>
        <v>#REF!</v>
      </c>
    </row>
    <row r="17" spans="1:23" x14ac:dyDescent="0.25">
      <c r="A17" s="1"/>
      <c r="B17" s="196" t="s">
        <v>128</v>
      </c>
      <c r="C17" s="197">
        <v>8800</v>
      </c>
      <c r="D17" s="197">
        <v>33188</v>
      </c>
      <c r="E17" s="197">
        <v>31318</v>
      </c>
      <c r="F17" s="197">
        <v>31491</v>
      </c>
      <c r="G17" s="197">
        <v>28585</v>
      </c>
      <c r="H17" s="197">
        <v>28365</v>
      </c>
      <c r="I17" s="214">
        <f t="shared" si="6"/>
        <v>-7.6963442364876844E-3</v>
      </c>
      <c r="J17" s="196">
        <f t="shared" si="1"/>
        <v>-220</v>
      </c>
      <c r="K17" s="198">
        <f t="shared" si="2"/>
        <v>3.4575819964381971E-2</v>
      </c>
      <c r="N17" s="196" t="s">
        <v>128</v>
      </c>
      <c r="O17" s="197" t="e">
        <v>#REF!</v>
      </c>
      <c r="P17" s="197" t="e">
        <v>#REF!</v>
      </c>
      <c r="Q17" s="197" t="e">
        <v>#REF!</v>
      </c>
      <c r="R17" s="197" t="e">
        <v>#REF!</v>
      </c>
      <c r="S17" s="197" t="e">
        <v>#REF!</v>
      </c>
      <c r="T17" s="197" t="e">
        <v>#REF!</v>
      </c>
      <c r="U17" s="214" t="str">
        <f t="shared" si="7"/>
        <v>-</v>
      </c>
      <c r="V17" s="196" t="e">
        <f t="shared" si="5"/>
        <v>#REF!</v>
      </c>
      <c r="W17" s="198" t="e">
        <f t="shared" si="4"/>
        <v>#REF!</v>
      </c>
    </row>
    <row r="18" spans="1:23" x14ac:dyDescent="0.25">
      <c r="A18" s="1"/>
      <c r="B18" s="196" t="s">
        <v>124</v>
      </c>
      <c r="C18" s="197">
        <v>4262</v>
      </c>
      <c r="D18" s="197">
        <v>9935</v>
      </c>
      <c r="E18" s="197">
        <v>10471</v>
      </c>
      <c r="F18" s="197">
        <v>11243</v>
      </c>
      <c r="G18" s="197">
        <v>10035</v>
      </c>
      <c r="H18" s="197">
        <v>9975</v>
      </c>
      <c r="I18" s="214">
        <f t="shared" si="6"/>
        <v>-5.9790732436472149E-3</v>
      </c>
      <c r="J18" s="196">
        <f t="shared" si="1"/>
        <v>-60</v>
      </c>
      <c r="K18" s="198">
        <f t="shared" si="2"/>
        <v>1.215913288012375E-2</v>
      </c>
      <c r="N18" s="196" t="s">
        <v>124</v>
      </c>
      <c r="O18" s="197" t="e">
        <v>#REF!</v>
      </c>
      <c r="P18" s="197" t="e">
        <v>#REF!</v>
      </c>
      <c r="Q18" s="197" t="e">
        <v>#REF!</v>
      </c>
      <c r="R18" s="197" t="e">
        <v>#REF!</v>
      </c>
      <c r="S18" s="197" t="e">
        <v>#REF!</v>
      </c>
      <c r="T18" s="197" t="e">
        <v>#REF!</v>
      </c>
      <c r="U18" s="214" t="str">
        <f t="shared" si="7"/>
        <v>-</v>
      </c>
      <c r="V18" s="196" t="e">
        <f t="shared" si="5"/>
        <v>#REF!</v>
      </c>
      <c r="W18" s="198" t="e">
        <f t="shared" si="4"/>
        <v>#REF!</v>
      </c>
    </row>
    <row r="19" spans="1:23" x14ac:dyDescent="0.25">
      <c r="A19" s="195" t="s">
        <v>148</v>
      </c>
      <c r="B19" s="196" t="s">
        <v>133</v>
      </c>
      <c r="C19" s="197">
        <v>1369</v>
      </c>
      <c r="D19" s="197">
        <v>12767</v>
      </c>
      <c r="E19" s="197">
        <v>15171</v>
      </c>
      <c r="F19" s="197">
        <v>13673</v>
      </c>
      <c r="G19" s="197">
        <v>13861</v>
      </c>
      <c r="H19" s="197">
        <v>12591</v>
      </c>
      <c r="I19" s="214">
        <f t="shared" si="6"/>
        <v>-9.1623980953755124E-2</v>
      </c>
      <c r="J19" s="196">
        <f t="shared" si="1"/>
        <v>-1270</v>
      </c>
      <c r="K19" s="198">
        <f t="shared" si="2"/>
        <v>1.5347934044474999E-2</v>
      </c>
      <c r="N19" s="196" t="s">
        <v>133</v>
      </c>
      <c r="O19" s="197" t="e">
        <v>#REF!</v>
      </c>
      <c r="P19" s="197" t="e">
        <v>#REF!</v>
      </c>
      <c r="Q19" s="197" t="e">
        <v>#REF!</v>
      </c>
      <c r="R19" s="197" t="e">
        <v>#REF!</v>
      </c>
      <c r="S19" s="197" t="e">
        <v>#REF!</v>
      </c>
      <c r="T19" s="197" t="e">
        <v>#REF!</v>
      </c>
      <c r="U19" s="214" t="str">
        <f t="shared" si="7"/>
        <v>-</v>
      </c>
      <c r="V19" s="196" t="e">
        <f t="shared" si="5"/>
        <v>#REF!</v>
      </c>
      <c r="W19" s="198" t="e">
        <f t="shared" si="4"/>
        <v>#REF!</v>
      </c>
    </row>
    <row r="20" spans="1:23" x14ac:dyDescent="0.25">
      <c r="A20" s="200" t="s">
        <v>149</v>
      </c>
      <c r="B20" s="196" t="s">
        <v>136</v>
      </c>
      <c r="C20" s="197">
        <v>1405</v>
      </c>
      <c r="D20" s="197">
        <v>10877</v>
      </c>
      <c r="E20" s="197">
        <v>14581</v>
      </c>
      <c r="F20" s="197">
        <v>16820</v>
      </c>
      <c r="G20" s="197">
        <v>12129</v>
      </c>
      <c r="H20" s="197">
        <v>13084</v>
      </c>
      <c r="I20" s="214">
        <f t="shared" si="6"/>
        <v>7.873691153433926E-2</v>
      </c>
      <c r="J20" s="196">
        <f t="shared" si="1"/>
        <v>955</v>
      </c>
      <c r="K20" s="198">
        <f t="shared" si="2"/>
        <v>1.5948881664515201E-2</v>
      </c>
      <c r="N20" s="196" t="s">
        <v>136</v>
      </c>
      <c r="O20" s="197" t="e">
        <v>#REF!</v>
      </c>
      <c r="P20" s="197" t="e">
        <v>#REF!</v>
      </c>
      <c r="Q20" s="197" t="e">
        <v>#REF!</v>
      </c>
      <c r="R20" s="197" t="e">
        <v>#REF!</v>
      </c>
      <c r="S20" s="197" t="e">
        <v>#REF!</v>
      </c>
      <c r="T20" s="197" t="e">
        <v>#REF!</v>
      </c>
      <c r="U20" s="214" t="str">
        <f t="shared" si="7"/>
        <v>-</v>
      </c>
      <c r="V20" s="196" t="e">
        <f t="shared" si="5"/>
        <v>#REF!</v>
      </c>
      <c r="W20" s="198" t="e">
        <f t="shared" si="4"/>
        <v>#REF!</v>
      </c>
    </row>
    <row r="21" spans="1:23" x14ac:dyDescent="0.25">
      <c r="B21" s="201" t="s">
        <v>149</v>
      </c>
      <c r="C21" s="202">
        <f t="shared" ref="C21:H21" si="8">C13-SUM(C14:C20)</f>
        <v>64172</v>
      </c>
      <c r="D21" s="202">
        <f t="shared" si="8"/>
        <v>158895</v>
      </c>
      <c r="E21" s="202">
        <f t="shared" si="8"/>
        <v>170698</v>
      </c>
      <c r="F21" s="202">
        <f t="shared" si="8"/>
        <v>180594</v>
      </c>
      <c r="G21" s="202">
        <f t="shared" si="8"/>
        <v>196860</v>
      </c>
      <c r="H21" s="202">
        <f t="shared" si="8"/>
        <v>189352</v>
      </c>
      <c r="I21" s="215">
        <f t="shared" si="6"/>
        <v>-3.81387788275932E-2</v>
      </c>
      <c r="J21" s="201">
        <f t="shared" si="1"/>
        <v>-7508</v>
      </c>
      <c r="K21" s="203">
        <f t="shared" si="2"/>
        <v>0.23081264452302677</v>
      </c>
      <c r="N21" s="201" t="s">
        <v>149</v>
      </c>
      <c r="O21" s="202" t="e">
        <f t="shared" ref="O21:T21" si="9">O13-SUM(O14:O20)</f>
        <v>#REF!</v>
      </c>
      <c r="P21" s="202" t="e">
        <f t="shared" si="9"/>
        <v>#REF!</v>
      </c>
      <c r="Q21" s="202" t="e">
        <f t="shared" si="9"/>
        <v>#REF!</v>
      </c>
      <c r="R21" s="202" t="e">
        <f t="shared" si="9"/>
        <v>#REF!</v>
      </c>
      <c r="S21" s="202" t="e">
        <f t="shared" si="9"/>
        <v>#REF!</v>
      </c>
      <c r="T21" s="202" t="e">
        <f t="shared" si="9"/>
        <v>#REF!</v>
      </c>
      <c r="U21" s="215" t="str">
        <f t="shared" si="7"/>
        <v>-</v>
      </c>
      <c r="V21" s="201" t="e">
        <f>T21-S21</f>
        <v>#REF!</v>
      </c>
      <c r="W21" s="203" t="e">
        <f t="shared" si="4"/>
        <v>#REF!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67490</v>
      </c>
      <c r="D23" s="211">
        <f t="shared" si="10"/>
        <v>167376</v>
      </c>
      <c r="E23" s="211">
        <f t="shared" si="10"/>
        <v>227273</v>
      </c>
      <c r="F23" s="211">
        <f t="shared" si="10"/>
        <v>241981</v>
      </c>
      <c r="G23" s="211">
        <f t="shared" si="10"/>
        <v>252116</v>
      </c>
      <c r="H23" s="211">
        <f t="shared" si="10"/>
        <v>238499</v>
      </c>
      <c r="I23" s="212">
        <f>IFERROR(H23/G23-1,"-")</f>
        <v>-5.4010852147424182E-2</v>
      </c>
      <c r="J23" s="211">
        <f>H23-G23</f>
        <v>-13617</v>
      </c>
      <c r="K23" s="212">
        <f t="shared" ref="K23:K35" si="11">H23/H$9</f>
        <v>0.29072090554151719</v>
      </c>
    </row>
    <row r="24" spans="1:23" x14ac:dyDescent="0.25">
      <c r="B24" s="192" t="s">
        <v>102</v>
      </c>
      <c r="C24" s="193">
        <v>33049</v>
      </c>
      <c r="D24" s="193">
        <v>24852</v>
      </c>
      <c r="E24" s="193">
        <v>29030</v>
      </c>
      <c r="F24" s="193">
        <v>24469</v>
      </c>
      <c r="G24" s="193">
        <v>26902</v>
      </c>
      <c r="H24" s="193">
        <v>27665</v>
      </c>
      <c r="I24" s="213">
        <f>IFERROR(H24/G24-1,"-")</f>
        <v>2.8362203553639054E-2</v>
      </c>
      <c r="J24" s="192">
        <f t="shared" ref="J24:J34" si="12">H24-G24</f>
        <v>763</v>
      </c>
      <c r="K24" s="194">
        <f t="shared" si="11"/>
        <v>3.3722547481566265E-2</v>
      </c>
    </row>
    <row r="25" spans="1:23" x14ac:dyDescent="0.25">
      <c r="B25" s="196" t="s">
        <v>108</v>
      </c>
      <c r="C25" s="197">
        <v>24645</v>
      </c>
      <c r="D25" s="197">
        <v>13777</v>
      </c>
      <c r="E25" s="197">
        <v>15572</v>
      </c>
      <c r="F25" s="197">
        <v>12569</v>
      </c>
      <c r="G25" s="197">
        <v>13060</v>
      </c>
      <c r="H25" s="197">
        <v>11404</v>
      </c>
      <c r="I25" s="214">
        <f>IFERROR(H25/G25-1,"-")</f>
        <v>-0.12679938744257269</v>
      </c>
      <c r="J25" s="196">
        <f t="shared" si="12"/>
        <v>-1656</v>
      </c>
      <c r="K25" s="198">
        <f t="shared" si="11"/>
        <v>1.3901027705757516E-2</v>
      </c>
    </row>
    <row r="26" spans="1:23" x14ac:dyDescent="0.25">
      <c r="B26" s="196" t="s">
        <v>105</v>
      </c>
      <c r="C26" s="197">
        <v>8404</v>
      </c>
      <c r="D26" s="197">
        <v>11075</v>
      </c>
      <c r="E26" s="197">
        <v>13458</v>
      </c>
      <c r="F26" s="197">
        <v>11900</v>
      </c>
      <c r="G26" s="197">
        <v>13842</v>
      </c>
      <c r="H26" s="197">
        <v>16261</v>
      </c>
      <c r="I26" s="214">
        <f>IFERROR(H26/G26-1,"-")</f>
        <v>0.17475798295044065</v>
      </c>
      <c r="J26" s="196">
        <f t="shared" si="12"/>
        <v>2419</v>
      </c>
      <c r="K26" s="198">
        <f t="shared" si="11"/>
        <v>1.982151977580875E-2</v>
      </c>
    </row>
    <row r="27" spans="1:23" x14ac:dyDescent="0.25">
      <c r="B27" s="192" t="s">
        <v>112</v>
      </c>
      <c r="C27" s="193">
        <v>34441</v>
      </c>
      <c r="D27" s="193">
        <v>142524</v>
      </c>
      <c r="E27" s="193">
        <v>198243</v>
      </c>
      <c r="F27" s="193">
        <v>217512</v>
      </c>
      <c r="G27" s="193">
        <v>225214</v>
      </c>
      <c r="H27" s="193">
        <v>210834</v>
      </c>
      <c r="I27" s="213">
        <f>IFERROR(H27/G27-1,"-")</f>
        <v>-6.3850382303053954E-2</v>
      </c>
      <c r="J27" s="192">
        <f t="shared" si="12"/>
        <v>-14380</v>
      </c>
      <c r="K27" s="194">
        <f t="shared" si="11"/>
        <v>0.25699835805995092</v>
      </c>
    </row>
    <row r="28" spans="1:23" x14ac:dyDescent="0.25">
      <c r="B28" s="196" t="s">
        <v>115</v>
      </c>
      <c r="C28" s="197">
        <v>8352</v>
      </c>
      <c r="D28" s="197">
        <v>73399</v>
      </c>
      <c r="E28" s="197">
        <v>110988</v>
      </c>
      <c r="F28" s="197">
        <v>128936</v>
      </c>
      <c r="G28" s="197">
        <v>137149</v>
      </c>
      <c r="H28" s="197">
        <v>120395</v>
      </c>
      <c r="I28" s="214">
        <f t="shared" ref="I28:I35" si="13">IFERROR(H28/G28-1,"-")</f>
        <v>-0.1221591116231252</v>
      </c>
      <c r="J28" s="196">
        <f t="shared" si="12"/>
        <v>-16754</v>
      </c>
      <c r="K28" s="198">
        <f t="shared" si="11"/>
        <v>0.14675677224085201</v>
      </c>
    </row>
    <row r="29" spans="1:23" x14ac:dyDescent="0.25">
      <c r="B29" s="196" t="s">
        <v>118</v>
      </c>
      <c r="C29" s="197">
        <v>3615</v>
      </c>
      <c r="D29" s="197">
        <v>8808</v>
      </c>
      <c r="E29" s="197">
        <v>9895</v>
      </c>
      <c r="F29" s="197">
        <v>10675</v>
      </c>
      <c r="G29" s="197">
        <v>9878</v>
      </c>
      <c r="H29" s="197">
        <v>9179</v>
      </c>
      <c r="I29" s="214">
        <f t="shared" si="13"/>
        <v>-7.076331241141931E-2</v>
      </c>
      <c r="J29" s="196">
        <f t="shared" si="12"/>
        <v>-699</v>
      </c>
      <c r="K29" s="198">
        <f t="shared" si="11"/>
        <v>1.1188840171093322E-2</v>
      </c>
    </row>
    <row r="30" spans="1:23" x14ac:dyDescent="0.25">
      <c r="B30" s="196" t="s">
        <v>121</v>
      </c>
      <c r="C30" s="197">
        <v>4103</v>
      </c>
      <c r="D30" s="197">
        <v>6805</v>
      </c>
      <c r="E30" s="197">
        <v>11309</v>
      </c>
      <c r="F30" s="197">
        <v>11521</v>
      </c>
      <c r="G30" s="197">
        <v>8009</v>
      </c>
      <c r="H30" s="197">
        <v>9519</v>
      </c>
      <c r="I30" s="214">
        <f t="shared" si="13"/>
        <v>0.18853789486827321</v>
      </c>
      <c r="J30" s="196">
        <f t="shared" si="12"/>
        <v>1510</v>
      </c>
      <c r="K30" s="198">
        <f t="shared" si="11"/>
        <v>1.1603286805603807E-2</v>
      </c>
    </row>
    <row r="31" spans="1:23" x14ac:dyDescent="0.25">
      <c r="B31" s="196" t="s">
        <v>128</v>
      </c>
      <c r="C31" s="197">
        <v>2037</v>
      </c>
      <c r="D31" s="197">
        <v>8425</v>
      </c>
      <c r="E31" s="197">
        <v>9240</v>
      </c>
      <c r="F31" s="197">
        <v>7186</v>
      </c>
      <c r="G31" s="197">
        <v>6644</v>
      </c>
      <c r="H31" s="197">
        <v>6362</v>
      </c>
      <c r="I31" s="214">
        <f t="shared" si="13"/>
        <v>-4.2444310656231221E-2</v>
      </c>
      <c r="J31" s="196">
        <f t="shared" si="12"/>
        <v>-282</v>
      </c>
      <c r="K31" s="198">
        <f t="shared" si="11"/>
        <v>7.7550279081049917E-3</v>
      </c>
    </row>
    <row r="32" spans="1:23" x14ac:dyDescent="0.25">
      <c r="B32" s="196" t="s">
        <v>124</v>
      </c>
      <c r="C32" s="197">
        <v>1621</v>
      </c>
      <c r="D32" s="197">
        <v>3371</v>
      </c>
      <c r="E32" s="197">
        <v>3584</v>
      </c>
      <c r="F32" s="197">
        <v>3566</v>
      </c>
      <c r="G32" s="197">
        <v>3063</v>
      </c>
      <c r="H32" s="197">
        <v>3227</v>
      </c>
      <c r="I32" s="214">
        <f t="shared" si="13"/>
        <v>5.3542278811622657E-2</v>
      </c>
      <c r="J32" s="196">
        <f t="shared" si="12"/>
        <v>164</v>
      </c>
      <c r="K32" s="198">
        <f t="shared" si="11"/>
        <v>3.9335861457803845E-3</v>
      </c>
    </row>
    <row r="33" spans="2:11" x14ac:dyDescent="0.25">
      <c r="B33" s="196" t="s">
        <v>133</v>
      </c>
      <c r="C33" s="197">
        <v>101</v>
      </c>
      <c r="D33" s="197">
        <v>1597</v>
      </c>
      <c r="E33" s="197">
        <v>2466</v>
      </c>
      <c r="F33" s="197">
        <v>1894</v>
      </c>
      <c r="G33" s="197">
        <v>2231</v>
      </c>
      <c r="H33" s="197">
        <v>3083</v>
      </c>
      <c r="I33" s="214">
        <f t="shared" si="13"/>
        <v>0.38189152846257279</v>
      </c>
      <c r="J33" s="196">
        <f t="shared" si="12"/>
        <v>852</v>
      </c>
      <c r="K33" s="198">
        <f t="shared" si="11"/>
        <v>3.7580558064582974E-3</v>
      </c>
    </row>
    <row r="34" spans="2:11" x14ac:dyDescent="0.25">
      <c r="B34" s="196" t="s">
        <v>136</v>
      </c>
      <c r="C34" s="197">
        <v>160</v>
      </c>
      <c r="D34" s="197">
        <v>898</v>
      </c>
      <c r="E34" s="197">
        <v>1987</v>
      </c>
      <c r="F34" s="197">
        <v>2214</v>
      </c>
      <c r="G34" s="197">
        <v>1254</v>
      </c>
      <c r="H34" s="197">
        <v>2189</v>
      </c>
      <c r="I34" s="214">
        <f t="shared" si="13"/>
        <v>0.7456140350877194</v>
      </c>
      <c r="J34" s="196">
        <f t="shared" si="12"/>
        <v>935</v>
      </c>
      <c r="K34" s="198">
        <f t="shared" si="11"/>
        <v>2.6683049498336729E-3</v>
      </c>
    </row>
    <row r="35" spans="2:11" x14ac:dyDescent="0.25">
      <c r="B35" s="201" t="s">
        <v>149</v>
      </c>
      <c r="C35" s="202">
        <f t="shared" ref="C35:H35" si="14">C27-SUM(C28:C34)</f>
        <v>14452</v>
      </c>
      <c r="D35" s="202">
        <f t="shared" si="14"/>
        <v>39221</v>
      </c>
      <c r="E35" s="202">
        <f t="shared" si="14"/>
        <v>48774</v>
      </c>
      <c r="F35" s="202">
        <f t="shared" si="14"/>
        <v>51520</v>
      </c>
      <c r="G35" s="202">
        <f t="shared" si="14"/>
        <v>56986</v>
      </c>
      <c r="H35" s="202">
        <f t="shared" si="14"/>
        <v>56880</v>
      </c>
      <c r="I35" s="215">
        <f t="shared" si="13"/>
        <v>-1.8601059909451045E-3</v>
      </c>
      <c r="J35" s="201">
        <f>H35-G35</f>
        <v>-106</v>
      </c>
      <c r="K35" s="203">
        <f t="shared" si="11"/>
        <v>6.9334484032224447E-2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105732</v>
      </c>
      <c r="D37" s="211">
        <f t="shared" si="15"/>
        <v>328160</v>
      </c>
      <c r="E37" s="211">
        <f t="shared" si="15"/>
        <v>336426</v>
      </c>
      <c r="F37" s="211">
        <f t="shared" si="15"/>
        <v>354571</v>
      </c>
      <c r="G37" s="211">
        <f t="shared" si="15"/>
        <v>363285</v>
      </c>
      <c r="H37" s="211">
        <f t="shared" si="15"/>
        <v>374766</v>
      </c>
      <c r="I37" s="212">
        <f>IFERROR(H37/G37-1,"-")</f>
        <v>3.1603286675750519E-2</v>
      </c>
      <c r="J37" s="211">
        <f>H37-G37</f>
        <v>11481</v>
      </c>
      <c r="K37" s="212">
        <f t="shared" ref="K37:K49" si="16">H37/H$9</f>
        <v>0.45682502184987034</v>
      </c>
    </row>
    <row r="38" spans="2:11" x14ac:dyDescent="0.25">
      <c r="B38" s="192" t="s">
        <v>102</v>
      </c>
      <c r="C38" s="193">
        <v>33508</v>
      </c>
      <c r="D38" s="193">
        <v>31122</v>
      </c>
      <c r="E38" s="193">
        <v>27263</v>
      </c>
      <c r="F38" s="193">
        <v>25009</v>
      </c>
      <c r="G38" s="193">
        <v>26534</v>
      </c>
      <c r="H38" s="193">
        <v>36958</v>
      </c>
      <c r="I38" s="213">
        <f>IFERROR(H38/G38-1,"-")</f>
        <v>0.39285445089319371</v>
      </c>
      <c r="J38" s="192">
        <f t="shared" ref="J38:J48" si="17">H38-G38</f>
        <v>10424</v>
      </c>
      <c r="K38" s="194">
        <f t="shared" si="16"/>
        <v>4.5050349171289576E-2</v>
      </c>
    </row>
    <row r="39" spans="2:11" x14ac:dyDescent="0.25">
      <c r="B39" s="196" t="s">
        <v>108</v>
      </c>
      <c r="C39" s="197">
        <v>27719</v>
      </c>
      <c r="D39" s="197">
        <v>23754</v>
      </c>
      <c r="E39" s="197">
        <v>17377</v>
      </c>
      <c r="F39" s="197">
        <v>14377</v>
      </c>
      <c r="G39" s="197">
        <v>14871</v>
      </c>
      <c r="H39" s="197">
        <v>24474</v>
      </c>
      <c r="I39" s="214">
        <f>IFERROR(H39/G39-1,"-")</f>
        <v>0.64575347992737542</v>
      </c>
      <c r="J39" s="196">
        <f t="shared" si="17"/>
        <v>9603</v>
      </c>
      <c r="K39" s="198">
        <f t="shared" si="16"/>
        <v>2.9832843920616404E-2</v>
      </c>
    </row>
    <row r="40" spans="2:11" x14ac:dyDescent="0.25">
      <c r="B40" s="196" t="s">
        <v>105</v>
      </c>
      <c r="C40" s="197">
        <v>5789</v>
      </c>
      <c r="D40" s="197">
        <v>7368</v>
      </c>
      <c r="E40" s="197">
        <v>9886</v>
      </c>
      <c r="F40" s="197">
        <v>10632</v>
      </c>
      <c r="G40" s="197">
        <v>11663</v>
      </c>
      <c r="H40" s="197">
        <v>12484</v>
      </c>
      <c r="I40" s="214">
        <f>IFERROR(H40/G40-1,"-")</f>
        <v>7.0393552259281567E-2</v>
      </c>
      <c r="J40" s="196">
        <f t="shared" si="17"/>
        <v>821</v>
      </c>
      <c r="K40" s="198">
        <f t="shared" si="16"/>
        <v>1.5217505250673171E-2</v>
      </c>
    </row>
    <row r="41" spans="2:11" x14ac:dyDescent="0.25">
      <c r="B41" s="192" t="s">
        <v>112</v>
      </c>
      <c r="C41" s="193">
        <v>72224</v>
      </c>
      <c r="D41" s="193">
        <v>297038</v>
      </c>
      <c r="E41" s="193">
        <v>309163</v>
      </c>
      <c r="F41" s="193">
        <v>329562</v>
      </c>
      <c r="G41" s="193">
        <v>336751</v>
      </c>
      <c r="H41" s="193">
        <v>337808</v>
      </c>
      <c r="I41" s="213">
        <f>IFERROR(H41/G41-1,"-")</f>
        <v>3.1388177021003383E-3</v>
      </c>
      <c r="J41" s="192">
        <f t="shared" si="17"/>
        <v>1057</v>
      </c>
      <c r="K41" s="194">
        <f t="shared" si="16"/>
        <v>0.41177467267858081</v>
      </c>
    </row>
    <row r="42" spans="2:11" x14ac:dyDescent="0.25">
      <c r="B42" s="196" t="s">
        <v>115</v>
      </c>
      <c r="C42" s="197">
        <v>11880</v>
      </c>
      <c r="D42" s="197">
        <v>153588</v>
      </c>
      <c r="E42" s="197">
        <v>171467</v>
      </c>
      <c r="F42" s="197">
        <v>184948</v>
      </c>
      <c r="G42" s="197">
        <v>189070</v>
      </c>
      <c r="H42" s="197">
        <v>190081</v>
      </c>
      <c r="I42" s="214">
        <f t="shared" ref="I42:I49" si="18">IFERROR(H42/G42-1,"-")</f>
        <v>5.3472258951710039E-3</v>
      </c>
      <c r="J42" s="196">
        <f t="shared" si="17"/>
        <v>1011</v>
      </c>
      <c r="K42" s="198">
        <f t="shared" si="16"/>
        <v>0.23170126686584486</v>
      </c>
    </row>
    <row r="43" spans="2:11" x14ac:dyDescent="0.25">
      <c r="B43" s="196" t="s">
        <v>118</v>
      </c>
      <c r="C43" s="197">
        <v>3583</v>
      </c>
      <c r="D43" s="197">
        <v>7324</v>
      </c>
      <c r="E43" s="197">
        <v>7117</v>
      </c>
      <c r="F43" s="197">
        <v>7957</v>
      </c>
      <c r="G43" s="197">
        <v>9440</v>
      </c>
      <c r="H43" s="197">
        <v>9270</v>
      </c>
      <c r="I43" s="214">
        <f t="shared" si="18"/>
        <v>-1.8008474576271194E-2</v>
      </c>
      <c r="J43" s="196">
        <f t="shared" si="17"/>
        <v>-170</v>
      </c>
      <c r="K43" s="198">
        <f t="shared" si="16"/>
        <v>1.1299765593859364E-2</v>
      </c>
    </row>
    <row r="44" spans="2:11" x14ac:dyDescent="0.25">
      <c r="B44" s="196" t="s">
        <v>121</v>
      </c>
      <c r="C44" s="197">
        <v>6688</v>
      </c>
      <c r="D44" s="197">
        <v>6464</v>
      </c>
      <c r="E44" s="197">
        <v>6337</v>
      </c>
      <c r="F44" s="197">
        <v>6697</v>
      </c>
      <c r="G44" s="197">
        <v>7135</v>
      </c>
      <c r="H44" s="197">
        <v>9190</v>
      </c>
      <c r="I44" s="214">
        <f t="shared" si="18"/>
        <v>0.28801681850035044</v>
      </c>
      <c r="J44" s="196">
        <f t="shared" si="17"/>
        <v>2055</v>
      </c>
      <c r="K44" s="198">
        <f t="shared" si="16"/>
        <v>1.1202248738680426E-2</v>
      </c>
    </row>
    <row r="45" spans="2:11" x14ac:dyDescent="0.25">
      <c r="B45" s="196" t="s">
        <v>128</v>
      </c>
      <c r="C45" s="197">
        <v>5976</v>
      </c>
      <c r="D45" s="197">
        <v>18993</v>
      </c>
      <c r="E45" s="197">
        <v>16857</v>
      </c>
      <c r="F45" s="197">
        <v>17554</v>
      </c>
      <c r="G45" s="197">
        <v>16235</v>
      </c>
      <c r="H45" s="197">
        <v>16708</v>
      </c>
      <c r="I45" s="214">
        <f t="shared" si="18"/>
        <v>2.9134585771481314E-2</v>
      </c>
      <c r="J45" s="196">
        <f t="shared" si="17"/>
        <v>473</v>
      </c>
      <c r="K45" s="198">
        <f t="shared" si="16"/>
        <v>2.0366395204121063E-2</v>
      </c>
    </row>
    <row r="46" spans="2:11" x14ac:dyDescent="0.25">
      <c r="B46" s="196" t="s">
        <v>124</v>
      </c>
      <c r="C46" s="197">
        <v>2257</v>
      </c>
      <c r="D46" s="197">
        <v>4917</v>
      </c>
      <c r="E46" s="197">
        <v>5182</v>
      </c>
      <c r="F46" s="197">
        <v>5854</v>
      </c>
      <c r="G46" s="197">
        <v>5404</v>
      </c>
      <c r="H46" s="197">
        <v>5100</v>
      </c>
      <c r="I46" s="214">
        <f t="shared" si="18"/>
        <v>-5.6254626202812741E-2</v>
      </c>
      <c r="J46" s="196">
        <f t="shared" si="17"/>
        <v>-304</v>
      </c>
      <c r="K46" s="198">
        <f t="shared" si="16"/>
        <v>6.2166995176572547E-3</v>
      </c>
    </row>
    <row r="47" spans="2:11" x14ac:dyDescent="0.25">
      <c r="B47" s="196" t="s">
        <v>133</v>
      </c>
      <c r="C47" s="197">
        <v>1004</v>
      </c>
      <c r="D47" s="197">
        <v>8573</v>
      </c>
      <c r="E47" s="197">
        <v>9088</v>
      </c>
      <c r="F47" s="197">
        <v>8722</v>
      </c>
      <c r="G47" s="197">
        <v>7930</v>
      </c>
      <c r="H47" s="197">
        <v>6636</v>
      </c>
      <c r="I47" s="214">
        <f t="shared" si="18"/>
        <v>-0.16317780580075658</v>
      </c>
      <c r="J47" s="196">
        <f t="shared" si="17"/>
        <v>-1294</v>
      </c>
      <c r="K47" s="198">
        <f t="shared" si="16"/>
        <v>8.0890231370928517E-3</v>
      </c>
    </row>
    <row r="48" spans="2:11" x14ac:dyDescent="0.25">
      <c r="B48" s="196" t="s">
        <v>136</v>
      </c>
      <c r="C48" s="197">
        <v>999</v>
      </c>
      <c r="D48" s="197">
        <v>7746</v>
      </c>
      <c r="E48" s="197">
        <v>8820</v>
      </c>
      <c r="F48" s="197">
        <v>9556</v>
      </c>
      <c r="G48" s="197">
        <v>7020</v>
      </c>
      <c r="H48" s="197">
        <v>6993</v>
      </c>
      <c r="I48" s="214">
        <f t="shared" si="18"/>
        <v>-3.8461538461538325E-3</v>
      </c>
      <c r="J48" s="196">
        <f t="shared" si="17"/>
        <v>-27</v>
      </c>
      <c r="K48" s="198">
        <f t="shared" si="16"/>
        <v>8.5241921033288592E-3</v>
      </c>
    </row>
    <row r="49" spans="2:11" x14ac:dyDescent="0.25">
      <c r="B49" s="201" t="s">
        <v>149</v>
      </c>
      <c r="C49" s="202">
        <f t="shared" ref="C49:H49" si="19">C41-SUM(C42:C48)</f>
        <v>39837</v>
      </c>
      <c r="D49" s="202">
        <f t="shared" si="19"/>
        <v>89433</v>
      </c>
      <c r="E49" s="202">
        <f t="shared" si="19"/>
        <v>84295</v>
      </c>
      <c r="F49" s="202">
        <f t="shared" si="19"/>
        <v>88274</v>
      </c>
      <c r="G49" s="202">
        <f t="shared" si="19"/>
        <v>94517</v>
      </c>
      <c r="H49" s="202">
        <f t="shared" si="19"/>
        <v>93830</v>
      </c>
      <c r="I49" s="215">
        <f t="shared" si="18"/>
        <v>-7.2685337029317898E-3</v>
      </c>
      <c r="J49" s="201">
        <f>H49-G49</f>
        <v>-687</v>
      </c>
      <c r="K49" s="203">
        <f t="shared" si="16"/>
        <v>0.11437508151799612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IFERROR(C52+C55,"nd")</f>
        <v>0</v>
      </c>
      <c r="D51" s="211">
        <f t="shared" si="20"/>
        <v>0</v>
      </c>
      <c r="E51" s="211">
        <f t="shared" si="20"/>
        <v>0</v>
      </c>
      <c r="F51" s="211">
        <f t="shared" si="20"/>
        <v>0</v>
      </c>
      <c r="G51" s="211">
        <f t="shared" si="20"/>
        <v>0</v>
      </c>
      <c r="H51" s="211">
        <f t="shared" si="20"/>
        <v>0</v>
      </c>
      <c r="I51" s="212" t="str">
        <f>IFERROR(H51/G51-1,"-")</f>
        <v>-</v>
      </c>
      <c r="J51" s="211">
        <f>H51-G51</f>
        <v>0</v>
      </c>
      <c r="K51" s="212">
        <f t="shared" ref="K51:K63" si="21">H51/H$9</f>
        <v>0</v>
      </c>
    </row>
    <row r="52" spans="2:11" x14ac:dyDescent="0.25"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213" t="str">
        <f>IFERROR(H52/G52-1,"-")</f>
        <v>-</v>
      </c>
      <c r="J52" s="192">
        <f t="shared" ref="J52:J62" si="22">H52-G52</f>
        <v>0</v>
      </c>
      <c r="K52" s="194">
        <f t="shared" si="21"/>
        <v>0</v>
      </c>
    </row>
    <row r="53" spans="2:11" x14ac:dyDescent="0.25"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214" t="str">
        <f>IFERROR(H53/G53-1,"-")</f>
        <v>-</v>
      </c>
      <c r="J53" s="196">
        <f t="shared" si="22"/>
        <v>0</v>
      </c>
      <c r="K53" s="198">
        <f t="shared" si="21"/>
        <v>0</v>
      </c>
    </row>
    <row r="54" spans="2:11" x14ac:dyDescent="0.25"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7">
        <v>0</v>
      </c>
      <c r="I54" s="214" t="str">
        <f>IFERROR(H54/G54-1,"-")</f>
        <v>-</v>
      </c>
      <c r="J54" s="196">
        <f t="shared" si="22"/>
        <v>0</v>
      </c>
      <c r="K54" s="198">
        <f t="shared" si="21"/>
        <v>0</v>
      </c>
    </row>
    <row r="55" spans="2:11" x14ac:dyDescent="0.25"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213" t="str">
        <f>IFERROR(H55/G55-1,"-")</f>
        <v>-</v>
      </c>
      <c r="J55" s="192">
        <f t="shared" si="22"/>
        <v>0</v>
      </c>
      <c r="K55" s="194">
        <f t="shared" si="21"/>
        <v>0</v>
      </c>
    </row>
    <row r="56" spans="2:11" x14ac:dyDescent="0.25"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214" t="str">
        <f t="shared" ref="I56:I63" si="23">IFERROR(H56/G56-1,"-")</f>
        <v>-</v>
      </c>
      <c r="J56" s="196">
        <f t="shared" si="22"/>
        <v>0</v>
      </c>
      <c r="K56" s="198">
        <f t="shared" si="21"/>
        <v>0</v>
      </c>
    </row>
    <row r="57" spans="2:11" x14ac:dyDescent="0.25"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214" t="str">
        <f t="shared" si="23"/>
        <v>-</v>
      </c>
      <c r="J57" s="196">
        <f t="shared" si="22"/>
        <v>0</v>
      </c>
      <c r="K57" s="198">
        <f t="shared" si="21"/>
        <v>0</v>
      </c>
    </row>
    <row r="58" spans="2:11" x14ac:dyDescent="0.25"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214" t="str">
        <f t="shared" si="23"/>
        <v>-</v>
      </c>
      <c r="J58" s="196">
        <f t="shared" si="22"/>
        <v>0</v>
      </c>
      <c r="K58" s="198">
        <f t="shared" si="21"/>
        <v>0</v>
      </c>
    </row>
    <row r="59" spans="2:11" x14ac:dyDescent="0.25"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214" t="str">
        <f t="shared" si="23"/>
        <v>-</v>
      </c>
      <c r="J59" s="196">
        <f t="shared" si="22"/>
        <v>0</v>
      </c>
      <c r="K59" s="198">
        <f t="shared" si="21"/>
        <v>0</v>
      </c>
    </row>
    <row r="60" spans="2:11" x14ac:dyDescent="0.25"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214" t="str">
        <f t="shared" si="23"/>
        <v>-</v>
      </c>
      <c r="J60" s="196">
        <f t="shared" si="22"/>
        <v>0</v>
      </c>
      <c r="K60" s="198">
        <f t="shared" si="21"/>
        <v>0</v>
      </c>
    </row>
    <row r="61" spans="2:11" x14ac:dyDescent="0.25"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214" t="str">
        <f t="shared" si="23"/>
        <v>-</v>
      </c>
      <c r="J61" s="196">
        <f t="shared" si="22"/>
        <v>0</v>
      </c>
      <c r="K61" s="198">
        <f t="shared" si="21"/>
        <v>0</v>
      </c>
    </row>
    <row r="62" spans="2:11" x14ac:dyDescent="0.25"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7">
        <v>0</v>
      </c>
      <c r="I62" s="214" t="str">
        <f t="shared" si="23"/>
        <v>-</v>
      </c>
      <c r="J62" s="196">
        <f t="shared" si="22"/>
        <v>0</v>
      </c>
      <c r="K62" s="198">
        <f t="shared" si="21"/>
        <v>0</v>
      </c>
    </row>
    <row r="63" spans="2:11" x14ac:dyDescent="0.25">
      <c r="B63" s="201" t="s">
        <v>149</v>
      </c>
      <c r="C63" s="202">
        <f t="shared" ref="C63:H63" si="24">IFERROR(C55-SUM(C56:C62),"nd")</f>
        <v>0</v>
      </c>
      <c r="D63" s="202">
        <f t="shared" si="24"/>
        <v>0</v>
      </c>
      <c r="E63" s="202">
        <f t="shared" si="24"/>
        <v>0</v>
      </c>
      <c r="F63" s="202">
        <f t="shared" si="24"/>
        <v>0</v>
      </c>
      <c r="G63" s="202">
        <f t="shared" si="24"/>
        <v>0</v>
      </c>
      <c r="H63" s="202">
        <f t="shared" si="24"/>
        <v>0</v>
      </c>
      <c r="I63" s="215" t="str">
        <f t="shared" si="23"/>
        <v>-</v>
      </c>
      <c r="J63" s="201">
        <f>H63-G63</f>
        <v>0</v>
      </c>
      <c r="K63" s="203">
        <f t="shared" si="21"/>
        <v>0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 t="str">
        <f t="shared" ref="C65:H65" si="25">IFERROR(C66+C69,"nd")</f>
        <v>nd</v>
      </c>
      <c r="D65" s="211" t="str">
        <f t="shared" si="25"/>
        <v>nd</v>
      </c>
      <c r="E65" s="211" t="str">
        <f t="shared" si="25"/>
        <v>nd</v>
      </c>
      <c r="F65" s="211" t="str">
        <f t="shared" si="25"/>
        <v>nd</v>
      </c>
      <c r="G65" s="211" t="str">
        <f t="shared" si="25"/>
        <v>nd</v>
      </c>
      <c r="H65" s="211" t="str">
        <f t="shared" si="25"/>
        <v>nd</v>
      </c>
      <c r="I65" s="212" t="str">
        <f>IFERROR(H65/G65-1,"-")</f>
        <v>-</v>
      </c>
      <c r="J65" s="211" t="str">
        <f>IFERROR(H65-G65,"-")</f>
        <v>-</v>
      </c>
      <c r="K65" s="212" t="str">
        <f>IFERROR(H65/H$9,"-")</f>
        <v>-</v>
      </c>
    </row>
    <row r="66" spans="2:11" x14ac:dyDescent="0.25">
      <c r="B66" s="192" t="s">
        <v>102</v>
      </c>
      <c r="C66" s="193" t="s">
        <v>311</v>
      </c>
      <c r="D66" s="193" t="s">
        <v>311</v>
      </c>
      <c r="E66" s="193" t="s">
        <v>311</v>
      </c>
      <c r="F66" s="193" t="s">
        <v>311</v>
      </c>
      <c r="G66" s="193" t="s">
        <v>311</v>
      </c>
      <c r="H66" s="193" t="s">
        <v>311</v>
      </c>
      <c r="I66" s="213" t="str">
        <f>IFERROR(H66/G66-1,"-")</f>
        <v>-</v>
      </c>
      <c r="J66" s="216" t="str">
        <f t="shared" ref="J66:J77" si="26">IFERROR(H66-G66,"-")</f>
        <v>-</v>
      </c>
      <c r="K66" s="194" t="str">
        <f t="shared" ref="K66:K77" si="27">IFERROR(H66/H$9,"-")</f>
        <v>-</v>
      </c>
    </row>
    <row r="67" spans="2:11" x14ac:dyDescent="0.25">
      <c r="B67" s="196" t="s">
        <v>108</v>
      </c>
      <c r="C67" s="197" t="s">
        <v>311</v>
      </c>
      <c r="D67" s="197" t="s">
        <v>311</v>
      </c>
      <c r="E67" s="197" t="s">
        <v>311</v>
      </c>
      <c r="F67" s="197" t="s">
        <v>311</v>
      </c>
      <c r="G67" s="197" t="s">
        <v>311</v>
      </c>
      <c r="H67" s="197" t="s">
        <v>311</v>
      </c>
      <c r="I67" s="214" t="str">
        <f>IFERROR(H67/G67-1,"-")</f>
        <v>-</v>
      </c>
      <c r="J67" s="217" t="str">
        <f t="shared" si="26"/>
        <v>-</v>
      </c>
      <c r="K67" s="198" t="str">
        <f t="shared" si="27"/>
        <v>-</v>
      </c>
    </row>
    <row r="68" spans="2:11" x14ac:dyDescent="0.25">
      <c r="B68" s="196" t="s">
        <v>105</v>
      </c>
      <c r="C68" s="197" t="s">
        <v>311</v>
      </c>
      <c r="D68" s="197" t="s">
        <v>311</v>
      </c>
      <c r="E68" s="197" t="s">
        <v>311</v>
      </c>
      <c r="F68" s="197" t="s">
        <v>311</v>
      </c>
      <c r="G68" s="197" t="s">
        <v>311</v>
      </c>
      <c r="H68" s="197" t="s">
        <v>311</v>
      </c>
      <c r="I68" s="214" t="str">
        <f>IFERROR(H68/G68-1,"-")</f>
        <v>-</v>
      </c>
      <c r="J68" s="217" t="str">
        <f t="shared" si="26"/>
        <v>-</v>
      </c>
      <c r="K68" s="198" t="str">
        <f t="shared" si="27"/>
        <v>-</v>
      </c>
    </row>
    <row r="69" spans="2:11" x14ac:dyDescent="0.25">
      <c r="B69" s="192" t="s">
        <v>112</v>
      </c>
      <c r="C69" s="193" t="s">
        <v>311</v>
      </c>
      <c r="D69" s="193" t="s">
        <v>311</v>
      </c>
      <c r="E69" s="193" t="s">
        <v>311</v>
      </c>
      <c r="F69" s="193" t="s">
        <v>311</v>
      </c>
      <c r="G69" s="193" t="s">
        <v>311</v>
      </c>
      <c r="H69" s="193" t="s">
        <v>311</v>
      </c>
      <c r="I69" s="213" t="str">
        <f>IFERROR(H69/G69-1,"-")</f>
        <v>-</v>
      </c>
      <c r="J69" s="216" t="str">
        <f t="shared" si="26"/>
        <v>-</v>
      </c>
      <c r="K69" s="194" t="str">
        <f t="shared" si="27"/>
        <v>-</v>
      </c>
    </row>
    <row r="70" spans="2:11" x14ac:dyDescent="0.25">
      <c r="B70" s="196" t="s">
        <v>115</v>
      </c>
      <c r="C70" s="197" t="s">
        <v>311</v>
      </c>
      <c r="D70" s="197" t="s">
        <v>311</v>
      </c>
      <c r="E70" s="197" t="s">
        <v>311</v>
      </c>
      <c r="F70" s="197" t="s">
        <v>311</v>
      </c>
      <c r="G70" s="197" t="s">
        <v>311</v>
      </c>
      <c r="H70" s="197" t="s">
        <v>311</v>
      </c>
      <c r="I70" s="214" t="str">
        <f t="shared" ref="I70:I77" si="28">IFERROR(H70/G70-1,"-")</f>
        <v>-</v>
      </c>
      <c r="J70" s="217" t="str">
        <f t="shared" si="26"/>
        <v>-</v>
      </c>
      <c r="K70" s="198" t="str">
        <f t="shared" si="27"/>
        <v>-</v>
      </c>
    </row>
    <row r="71" spans="2:11" x14ac:dyDescent="0.25">
      <c r="B71" s="196" t="s">
        <v>118</v>
      </c>
      <c r="C71" s="197" t="s">
        <v>311</v>
      </c>
      <c r="D71" s="197" t="s">
        <v>311</v>
      </c>
      <c r="E71" s="197" t="s">
        <v>311</v>
      </c>
      <c r="F71" s="197" t="s">
        <v>311</v>
      </c>
      <c r="G71" s="197" t="s">
        <v>311</v>
      </c>
      <c r="H71" s="197" t="s">
        <v>311</v>
      </c>
      <c r="I71" s="214" t="str">
        <f t="shared" si="28"/>
        <v>-</v>
      </c>
      <c r="J71" s="217" t="str">
        <f t="shared" si="26"/>
        <v>-</v>
      </c>
      <c r="K71" s="198" t="str">
        <f t="shared" si="27"/>
        <v>-</v>
      </c>
    </row>
    <row r="72" spans="2:11" x14ac:dyDescent="0.25">
      <c r="B72" s="196" t="s">
        <v>121</v>
      </c>
      <c r="C72" s="197" t="s">
        <v>311</v>
      </c>
      <c r="D72" s="197" t="s">
        <v>311</v>
      </c>
      <c r="E72" s="197" t="s">
        <v>311</v>
      </c>
      <c r="F72" s="197" t="s">
        <v>311</v>
      </c>
      <c r="G72" s="197" t="s">
        <v>311</v>
      </c>
      <c r="H72" s="197" t="s">
        <v>311</v>
      </c>
      <c r="I72" s="214" t="str">
        <f t="shared" si="28"/>
        <v>-</v>
      </c>
      <c r="J72" s="217" t="str">
        <f t="shared" si="26"/>
        <v>-</v>
      </c>
      <c r="K72" s="198" t="str">
        <f t="shared" si="27"/>
        <v>-</v>
      </c>
    </row>
    <row r="73" spans="2:11" x14ac:dyDescent="0.25">
      <c r="B73" s="196" t="s">
        <v>128</v>
      </c>
      <c r="C73" s="197" t="s">
        <v>311</v>
      </c>
      <c r="D73" s="197" t="s">
        <v>311</v>
      </c>
      <c r="E73" s="197" t="s">
        <v>311</v>
      </c>
      <c r="F73" s="197" t="s">
        <v>311</v>
      </c>
      <c r="G73" s="197" t="s">
        <v>311</v>
      </c>
      <c r="H73" s="197" t="s">
        <v>311</v>
      </c>
      <c r="I73" s="214" t="str">
        <f t="shared" si="28"/>
        <v>-</v>
      </c>
      <c r="J73" s="217" t="str">
        <f t="shared" si="26"/>
        <v>-</v>
      </c>
      <c r="K73" s="198" t="str">
        <f t="shared" si="27"/>
        <v>-</v>
      </c>
    </row>
    <row r="74" spans="2:11" x14ac:dyDescent="0.25">
      <c r="B74" s="196" t="s">
        <v>124</v>
      </c>
      <c r="C74" s="197" t="s">
        <v>311</v>
      </c>
      <c r="D74" s="197" t="s">
        <v>311</v>
      </c>
      <c r="E74" s="197" t="s">
        <v>311</v>
      </c>
      <c r="F74" s="197" t="s">
        <v>311</v>
      </c>
      <c r="G74" s="197" t="s">
        <v>311</v>
      </c>
      <c r="H74" s="197" t="s">
        <v>311</v>
      </c>
      <c r="I74" s="214" t="str">
        <f t="shared" si="28"/>
        <v>-</v>
      </c>
      <c r="J74" s="217" t="str">
        <f t="shared" si="26"/>
        <v>-</v>
      </c>
      <c r="K74" s="198" t="str">
        <f t="shared" si="27"/>
        <v>-</v>
      </c>
    </row>
    <row r="75" spans="2:11" x14ac:dyDescent="0.25">
      <c r="B75" s="196" t="s">
        <v>133</v>
      </c>
      <c r="C75" s="197" t="s">
        <v>311</v>
      </c>
      <c r="D75" s="197" t="s">
        <v>311</v>
      </c>
      <c r="E75" s="197" t="s">
        <v>311</v>
      </c>
      <c r="F75" s="197" t="s">
        <v>311</v>
      </c>
      <c r="G75" s="197" t="s">
        <v>311</v>
      </c>
      <c r="H75" s="197" t="s">
        <v>311</v>
      </c>
      <c r="I75" s="214" t="str">
        <f t="shared" si="28"/>
        <v>-</v>
      </c>
      <c r="J75" s="217" t="str">
        <f t="shared" si="26"/>
        <v>-</v>
      </c>
      <c r="K75" s="198" t="str">
        <f t="shared" si="27"/>
        <v>-</v>
      </c>
    </row>
    <row r="76" spans="2:11" x14ac:dyDescent="0.25">
      <c r="B76" s="196" t="s">
        <v>136</v>
      </c>
      <c r="C76" s="197" t="s">
        <v>311</v>
      </c>
      <c r="D76" s="197" t="s">
        <v>311</v>
      </c>
      <c r="E76" s="197" t="s">
        <v>311</v>
      </c>
      <c r="F76" s="197" t="s">
        <v>311</v>
      </c>
      <c r="G76" s="197" t="s">
        <v>311</v>
      </c>
      <c r="H76" s="197" t="s">
        <v>311</v>
      </c>
      <c r="I76" s="214" t="str">
        <f t="shared" si="28"/>
        <v>-</v>
      </c>
      <c r="J76" s="217" t="str">
        <f t="shared" si="26"/>
        <v>-</v>
      </c>
      <c r="K76" s="198" t="str">
        <f t="shared" si="27"/>
        <v>-</v>
      </c>
    </row>
    <row r="77" spans="2:11" x14ac:dyDescent="0.25">
      <c r="B77" s="201" t="s">
        <v>149</v>
      </c>
      <c r="C77" s="202" t="str">
        <f t="shared" ref="C77:H77" si="29">IFERROR(C69-SUM(C70:C76),"nd")</f>
        <v>nd</v>
      </c>
      <c r="D77" s="202" t="str">
        <f t="shared" si="29"/>
        <v>nd</v>
      </c>
      <c r="E77" s="202" t="str">
        <f t="shared" si="29"/>
        <v>nd</v>
      </c>
      <c r="F77" s="202" t="str">
        <f t="shared" si="29"/>
        <v>nd</v>
      </c>
      <c r="G77" s="202" t="str">
        <f t="shared" si="29"/>
        <v>nd</v>
      </c>
      <c r="H77" s="202" t="str">
        <f t="shared" si="29"/>
        <v>nd</v>
      </c>
      <c r="I77" s="215" t="str">
        <f t="shared" si="28"/>
        <v>-</v>
      </c>
      <c r="J77" s="218" t="str">
        <f t="shared" si="26"/>
        <v>-</v>
      </c>
      <c r="K77" s="203" t="str">
        <f t="shared" si="27"/>
        <v>-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IFERROR(C80+C83,"nd")</f>
        <v>34858</v>
      </c>
      <c r="D79" s="211">
        <f t="shared" si="30"/>
        <v>89345</v>
      </c>
      <c r="E79" s="211">
        <f t="shared" si="30"/>
        <v>97344</v>
      </c>
      <c r="F79" s="211">
        <f t="shared" si="30"/>
        <v>117334</v>
      </c>
      <c r="G79" s="211">
        <f t="shared" si="30"/>
        <v>131141</v>
      </c>
      <c r="H79" s="211">
        <f t="shared" si="30"/>
        <v>118911</v>
      </c>
      <c r="I79" s="212">
        <f>IFERROR(H79/G79-1,"-")</f>
        <v>-9.3258401262762969E-2</v>
      </c>
      <c r="J79" s="211">
        <f>IFERROR(H79-G79,"-")</f>
        <v>-12230</v>
      </c>
      <c r="K79" s="212">
        <f>IFERROR(H79/H$9,"-")</f>
        <v>0.14494783457728272</v>
      </c>
    </row>
    <row r="80" spans="2:11" x14ac:dyDescent="0.25">
      <c r="B80" s="192" t="s">
        <v>102</v>
      </c>
      <c r="C80" s="193">
        <v>21148</v>
      </c>
      <c r="D80" s="193">
        <v>44608</v>
      </c>
      <c r="E80" s="193">
        <v>44581</v>
      </c>
      <c r="F80" s="193">
        <v>59613</v>
      </c>
      <c r="G80" s="193">
        <v>65738</v>
      </c>
      <c r="H80" s="193">
        <v>63419</v>
      </c>
      <c r="I80" s="213">
        <f>IFERROR(H80/G80-1,"-")</f>
        <v>-3.5276400255560003E-2</v>
      </c>
      <c r="J80" s="216">
        <f t="shared" ref="J80:J91" si="31">IFERROR(H80-G80,"-")</f>
        <v>-2319</v>
      </c>
      <c r="K80" s="194">
        <f t="shared" ref="K80:K91" si="32">IFERROR(H80/H$9,"-")</f>
        <v>7.7305267982412829E-2</v>
      </c>
    </row>
    <row r="81" spans="2:11" x14ac:dyDescent="0.25">
      <c r="B81" s="196" t="s">
        <v>108</v>
      </c>
      <c r="C81" s="197">
        <v>10740</v>
      </c>
      <c r="D81" s="197">
        <v>21945</v>
      </c>
      <c r="E81" s="197">
        <v>23133</v>
      </c>
      <c r="F81" s="197">
        <v>25569</v>
      </c>
      <c r="G81" s="197">
        <v>21485</v>
      </c>
      <c r="H81" s="197">
        <v>26082</v>
      </c>
      <c r="I81" s="214">
        <f>IFERROR(H81/G81-1,"-")</f>
        <v>0.21396323016057717</v>
      </c>
      <c r="J81" s="217">
        <f t="shared" si="31"/>
        <v>4597</v>
      </c>
      <c r="K81" s="198">
        <f t="shared" si="32"/>
        <v>3.1792932709713041E-2</v>
      </c>
    </row>
    <row r="82" spans="2:11" x14ac:dyDescent="0.25">
      <c r="B82" s="196" t="s">
        <v>105</v>
      </c>
      <c r="C82" s="197">
        <v>10408</v>
      </c>
      <c r="D82" s="197">
        <v>22663</v>
      </c>
      <c r="E82" s="197">
        <v>21448</v>
      </c>
      <c r="F82" s="197">
        <v>34044</v>
      </c>
      <c r="G82" s="197">
        <v>44253</v>
      </c>
      <c r="H82" s="197">
        <v>37337</v>
      </c>
      <c r="I82" s="214">
        <f>IFERROR(H82/G82-1,"-")</f>
        <v>-0.15628318984023681</v>
      </c>
      <c r="J82" s="217">
        <f t="shared" si="31"/>
        <v>-6916</v>
      </c>
      <c r="K82" s="198">
        <f t="shared" si="32"/>
        <v>4.5512335272699787E-2</v>
      </c>
    </row>
    <row r="83" spans="2:11" x14ac:dyDescent="0.25">
      <c r="B83" s="192" t="s">
        <v>112</v>
      </c>
      <c r="C83" s="193">
        <v>13710</v>
      </c>
      <c r="D83" s="193">
        <v>44737</v>
      </c>
      <c r="E83" s="193">
        <v>52763</v>
      </c>
      <c r="F83" s="193">
        <v>57721</v>
      </c>
      <c r="G83" s="193">
        <v>65403</v>
      </c>
      <c r="H83" s="193">
        <v>55492</v>
      </c>
      <c r="I83" s="213">
        <f>IFERROR(H83/G83-1,"-")</f>
        <v>-0.15153739125116583</v>
      </c>
      <c r="J83" s="216">
        <f t="shared" si="31"/>
        <v>-9911</v>
      </c>
      <c r="K83" s="194">
        <f t="shared" si="32"/>
        <v>6.7642566594869877E-2</v>
      </c>
    </row>
    <row r="84" spans="2:11" x14ac:dyDescent="0.25">
      <c r="B84" s="196" t="s">
        <v>115</v>
      </c>
      <c r="C84" s="197">
        <v>632</v>
      </c>
      <c r="D84" s="197">
        <v>6589</v>
      </c>
      <c r="E84" s="197">
        <v>7737</v>
      </c>
      <c r="F84" s="197">
        <v>9258</v>
      </c>
      <c r="G84" s="197">
        <v>9137</v>
      </c>
      <c r="H84" s="197">
        <v>8536</v>
      </c>
      <c r="I84" s="214">
        <f t="shared" ref="I84:I91" si="33">IFERROR(H84/G84-1,"-")</f>
        <v>-6.5776513078691035E-2</v>
      </c>
      <c r="J84" s="217">
        <f t="shared" si="31"/>
        <v>-601</v>
      </c>
      <c r="K84" s="198">
        <f t="shared" si="32"/>
        <v>1.0405048447592614E-2</v>
      </c>
    </row>
    <row r="85" spans="2:11" x14ac:dyDescent="0.25">
      <c r="B85" s="196" t="s">
        <v>118</v>
      </c>
      <c r="C85" s="197">
        <v>3074</v>
      </c>
      <c r="D85" s="197">
        <v>9716</v>
      </c>
      <c r="E85" s="197">
        <v>10017</v>
      </c>
      <c r="F85" s="197">
        <v>11695</v>
      </c>
      <c r="G85" s="197">
        <v>13061</v>
      </c>
      <c r="H85" s="197">
        <v>10727</v>
      </c>
      <c r="I85" s="214">
        <f t="shared" si="33"/>
        <v>-0.17869994640532882</v>
      </c>
      <c r="J85" s="217">
        <f t="shared" si="31"/>
        <v>-2334</v>
      </c>
      <c r="K85" s="198">
        <f t="shared" si="32"/>
        <v>1.3075791318805759E-2</v>
      </c>
    </row>
    <row r="86" spans="2:11" x14ac:dyDescent="0.25">
      <c r="B86" s="196" t="s">
        <v>121</v>
      </c>
      <c r="C86" s="197">
        <v>2107</v>
      </c>
      <c r="D86" s="197">
        <v>3307</v>
      </c>
      <c r="E86" s="197">
        <v>3332</v>
      </c>
      <c r="F86" s="197">
        <v>3835</v>
      </c>
      <c r="G86" s="197">
        <v>7466</v>
      </c>
      <c r="H86" s="197">
        <v>6134</v>
      </c>
      <c r="I86" s="214">
        <f t="shared" si="33"/>
        <v>-0.17840878649879455</v>
      </c>
      <c r="J86" s="217">
        <f t="shared" si="31"/>
        <v>-1332</v>
      </c>
      <c r="K86" s="198">
        <f t="shared" si="32"/>
        <v>7.4771048708450203E-3</v>
      </c>
    </row>
    <row r="87" spans="2:11" x14ac:dyDescent="0.25">
      <c r="B87" s="196" t="s">
        <v>128</v>
      </c>
      <c r="C87" s="197">
        <v>594</v>
      </c>
      <c r="D87" s="197">
        <v>3378</v>
      </c>
      <c r="E87" s="197">
        <v>3168</v>
      </c>
      <c r="F87" s="197">
        <v>3781</v>
      </c>
      <c r="G87" s="197">
        <v>2145</v>
      </c>
      <c r="H87" s="197">
        <v>2004</v>
      </c>
      <c r="I87" s="214">
        <f t="shared" si="33"/>
        <v>-6.5734265734265773E-2</v>
      </c>
      <c r="J87" s="217">
        <f t="shared" si="31"/>
        <v>-141</v>
      </c>
      <c r="K87" s="198">
        <f t="shared" si="32"/>
        <v>2.4427972222323801E-3</v>
      </c>
    </row>
    <row r="88" spans="2:11" x14ac:dyDescent="0.25">
      <c r="B88" s="196" t="s">
        <v>124</v>
      </c>
      <c r="C88" s="197">
        <v>230</v>
      </c>
      <c r="D88" s="197">
        <v>551</v>
      </c>
      <c r="E88" s="197">
        <v>417</v>
      </c>
      <c r="F88" s="197">
        <v>600</v>
      </c>
      <c r="G88" s="197">
        <v>590</v>
      </c>
      <c r="H88" s="197">
        <v>610</v>
      </c>
      <c r="I88" s="214">
        <f t="shared" si="33"/>
        <v>3.3898305084745672E-2</v>
      </c>
      <c r="J88" s="217">
        <f t="shared" si="31"/>
        <v>20</v>
      </c>
      <c r="K88" s="198">
        <f t="shared" si="32"/>
        <v>7.4356602073939715E-4</v>
      </c>
    </row>
    <row r="89" spans="2:11" x14ac:dyDescent="0.25">
      <c r="B89" s="196" t="s">
        <v>133</v>
      </c>
      <c r="C89" s="197">
        <v>224</v>
      </c>
      <c r="D89" s="197">
        <v>2121</v>
      </c>
      <c r="E89" s="197">
        <v>3009</v>
      </c>
      <c r="F89" s="197">
        <v>2195</v>
      </c>
      <c r="G89" s="197">
        <v>2528</v>
      </c>
      <c r="H89" s="197">
        <v>1938</v>
      </c>
      <c r="I89" s="214">
        <f t="shared" si="33"/>
        <v>-0.23338607594936711</v>
      </c>
      <c r="J89" s="217">
        <f t="shared" si="31"/>
        <v>-590</v>
      </c>
      <c r="K89" s="198">
        <f t="shared" si="32"/>
        <v>2.3623458167097568E-3</v>
      </c>
    </row>
    <row r="90" spans="2:11" x14ac:dyDescent="0.25">
      <c r="B90" s="196" t="s">
        <v>136</v>
      </c>
      <c r="C90" s="197">
        <v>232</v>
      </c>
      <c r="D90" s="197">
        <v>1817</v>
      </c>
      <c r="E90" s="197">
        <v>3319</v>
      </c>
      <c r="F90" s="197">
        <v>3087</v>
      </c>
      <c r="G90" s="197">
        <v>2001</v>
      </c>
      <c r="H90" s="197">
        <v>2342</v>
      </c>
      <c r="I90" s="214">
        <f t="shared" si="33"/>
        <v>0.17041479260369807</v>
      </c>
      <c r="J90" s="217">
        <f t="shared" si="31"/>
        <v>341</v>
      </c>
      <c r="K90" s="198">
        <f t="shared" si="32"/>
        <v>2.8548059353633907E-3</v>
      </c>
    </row>
    <row r="91" spans="2:11" x14ac:dyDescent="0.25">
      <c r="B91" s="201" t="s">
        <v>149</v>
      </c>
      <c r="C91" s="202">
        <f t="shared" ref="C91:H91" si="34">IFERROR(C83-SUM(C84:C90),"nd")</f>
        <v>6617</v>
      </c>
      <c r="D91" s="202">
        <f t="shared" si="34"/>
        <v>17258</v>
      </c>
      <c r="E91" s="202">
        <f t="shared" si="34"/>
        <v>21764</v>
      </c>
      <c r="F91" s="202">
        <f t="shared" si="34"/>
        <v>23270</v>
      </c>
      <c r="G91" s="202">
        <f t="shared" si="34"/>
        <v>28475</v>
      </c>
      <c r="H91" s="202">
        <f t="shared" si="34"/>
        <v>23201</v>
      </c>
      <c r="I91" s="215">
        <f t="shared" si="33"/>
        <v>-0.18521510096575944</v>
      </c>
      <c r="J91" s="218">
        <f t="shared" si="31"/>
        <v>-5274</v>
      </c>
      <c r="K91" s="203">
        <f t="shared" si="32"/>
        <v>2.8281106962581563E-2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 t="str">
        <f t="shared" ref="C93:H93" si="35">IFERROR(C94+C97,"nd")</f>
        <v>nd</v>
      </c>
      <c r="D93" s="211" t="str">
        <f t="shared" si="35"/>
        <v>nd</v>
      </c>
      <c r="E93" s="211" t="str">
        <f t="shared" si="35"/>
        <v>nd</v>
      </c>
      <c r="F93" s="211" t="str">
        <f t="shared" si="35"/>
        <v>nd</v>
      </c>
      <c r="G93" s="211" t="str">
        <f t="shared" si="35"/>
        <v>nd</v>
      </c>
      <c r="H93" s="211" t="str">
        <f t="shared" si="35"/>
        <v>nd</v>
      </c>
      <c r="I93" s="212" t="str">
        <f>IFERROR(H93/G93-1,"-")</f>
        <v>-</v>
      </c>
      <c r="J93" s="211" t="str">
        <f>IFERROR(H93-G93,"-")</f>
        <v>-</v>
      </c>
      <c r="K93" s="212" t="str">
        <f>IFERROR(H93/H$9,"-")</f>
        <v>-</v>
      </c>
    </row>
    <row r="94" spans="2:11" x14ac:dyDescent="0.25">
      <c r="B94" s="192" t="s">
        <v>102</v>
      </c>
      <c r="C94" s="193" t="s">
        <v>311</v>
      </c>
      <c r="D94" s="193" t="s">
        <v>311</v>
      </c>
      <c r="E94" s="193" t="s">
        <v>311</v>
      </c>
      <c r="F94" s="193" t="s">
        <v>311</v>
      </c>
      <c r="G94" s="193" t="s">
        <v>311</v>
      </c>
      <c r="H94" s="193" t="s">
        <v>311</v>
      </c>
      <c r="I94" s="213" t="str">
        <f>IFERROR(H94/G94-1,"-")</f>
        <v>-</v>
      </c>
      <c r="J94" s="216" t="str">
        <f t="shared" ref="J94:J105" si="36">IFERROR(H94-G94,"-")</f>
        <v>-</v>
      </c>
      <c r="K94" s="194" t="str">
        <f t="shared" ref="K94:K105" si="37">IFERROR(H94/H$9,"-")</f>
        <v>-</v>
      </c>
    </row>
    <row r="95" spans="2:11" x14ac:dyDescent="0.25">
      <c r="B95" s="196" t="s">
        <v>108</v>
      </c>
      <c r="C95" s="197" t="s">
        <v>311</v>
      </c>
      <c r="D95" s="197" t="s">
        <v>311</v>
      </c>
      <c r="E95" s="197" t="s">
        <v>311</v>
      </c>
      <c r="F95" s="197" t="s">
        <v>311</v>
      </c>
      <c r="G95" s="197" t="s">
        <v>311</v>
      </c>
      <c r="H95" s="197" t="s">
        <v>311</v>
      </c>
      <c r="I95" s="214" t="str">
        <f>IFERROR(H95/G95-1,"-")</f>
        <v>-</v>
      </c>
      <c r="J95" s="217" t="str">
        <f t="shared" si="36"/>
        <v>-</v>
      </c>
      <c r="K95" s="198" t="str">
        <f t="shared" si="37"/>
        <v>-</v>
      </c>
    </row>
    <row r="96" spans="2:11" x14ac:dyDescent="0.25">
      <c r="B96" s="196" t="s">
        <v>105</v>
      </c>
      <c r="C96" s="197" t="s">
        <v>311</v>
      </c>
      <c r="D96" s="197" t="s">
        <v>311</v>
      </c>
      <c r="E96" s="197" t="s">
        <v>311</v>
      </c>
      <c r="F96" s="197" t="s">
        <v>311</v>
      </c>
      <c r="G96" s="197" t="s">
        <v>311</v>
      </c>
      <c r="H96" s="197" t="s">
        <v>311</v>
      </c>
      <c r="I96" s="214" t="str">
        <f>IFERROR(H96/G96-1,"-")</f>
        <v>-</v>
      </c>
      <c r="J96" s="217" t="str">
        <f t="shared" si="36"/>
        <v>-</v>
      </c>
      <c r="K96" s="198" t="str">
        <f t="shared" si="37"/>
        <v>-</v>
      </c>
    </row>
    <row r="97" spans="2:11" x14ac:dyDescent="0.25">
      <c r="B97" s="192" t="s">
        <v>112</v>
      </c>
      <c r="C97" s="193" t="s">
        <v>311</v>
      </c>
      <c r="D97" s="193" t="s">
        <v>311</v>
      </c>
      <c r="E97" s="193" t="s">
        <v>311</v>
      </c>
      <c r="F97" s="193" t="s">
        <v>311</v>
      </c>
      <c r="G97" s="193" t="s">
        <v>311</v>
      </c>
      <c r="H97" s="193" t="s">
        <v>311</v>
      </c>
      <c r="I97" s="213" t="str">
        <f>IFERROR(H97/G97-1,"-")</f>
        <v>-</v>
      </c>
      <c r="J97" s="216" t="str">
        <f t="shared" si="36"/>
        <v>-</v>
      </c>
      <c r="K97" s="194" t="str">
        <f t="shared" si="37"/>
        <v>-</v>
      </c>
    </row>
    <row r="98" spans="2:11" x14ac:dyDescent="0.25">
      <c r="B98" s="196" t="s">
        <v>115</v>
      </c>
      <c r="C98" s="197" t="s">
        <v>311</v>
      </c>
      <c r="D98" s="197" t="s">
        <v>311</v>
      </c>
      <c r="E98" s="197" t="s">
        <v>311</v>
      </c>
      <c r="F98" s="197" t="s">
        <v>311</v>
      </c>
      <c r="G98" s="197" t="s">
        <v>311</v>
      </c>
      <c r="H98" s="197" t="s">
        <v>311</v>
      </c>
      <c r="I98" s="214" t="str">
        <f t="shared" ref="I98:I105" si="38">IFERROR(H98/G98-1,"-")</f>
        <v>-</v>
      </c>
      <c r="J98" s="217" t="str">
        <f t="shared" si="36"/>
        <v>-</v>
      </c>
      <c r="K98" s="198" t="str">
        <f t="shared" si="37"/>
        <v>-</v>
      </c>
    </row>
    <row r="99" spans="2:11" x14ac:dyDescent="0.25">
      <c r="B99" s="196" t="s">
        <v>118</v>
      </c>
      <c r="C99" s="197" t="s">
        <v>311</v>
      </c>
      <c r="D99" s="197" t="s">
        <v>311</v>
      </c>
      <c r="E99" s="197" t="s">
        <v>311</v>
      </c>
      <c r="F99" s="197" t="s">
        <v>311</v>
      </c>
      <c r="G99" s="197" t="s">
        <v>311</v>
      </c>
      <c r="H99" s="197" t="s">
        <v>311</v>
      </c>
      <c r="I99" s="214" t="str">
        <f t="shared" si="38"/>
        <v>-</v>
      </c>
      <c r="J99" s="217" t="str">
        <f t="shared" si="36"/>
        <v>-</v>
      </c>
      <c r="K99" s="198" t="str">
        <f t="shared" si="37"/>
        <v>-</v>
      </c>
    </row>
    <row r="100" spans="2:11" x14ac:dyDescent="0.25">
      <c r="B100" s="196" t="s">
        <v>121</v>
      </c>
      <c r="C100" s="197" t="s">
        <v>311</v>
      </c>
      <c r="D100" s="197" t="s">
        <v>311</v>
      </c>
      <c r="E100" s="197" t="s">
        <v>311</v>
      </c>
      <c r="F100" s="197" t="s">
        <v>311</v>
      </c>
      <c r="G100" s="197" t="s">
        <v>311</v>
      </c>
      <c r="H100" s="197" t="s">
        <v>311</v>
      </c>
      <c r="I100" s="214" t="str">
        <f t="shared" si="38"/>
        <v>-</v>
      </c>
      <c r="J100" s="217" t="str">
        <f t="shared" si="36"/>
        <v>-</v>
      </c>
      <c r="K100" s="198" t="str">
        <f t="shared" si="37"/>
        <v>-</v>
      </c>
    </row>
    <row r="101" spans="2:11" x14ac:dyDescent="0.25">
      <c r="B101" s="196" t="s">
        <v>128</v>
      </c>
      <c r="C101" s="197" t="s">
        <v>311</v>
      </c>
      <c r="D101" s="197" t="s">
        <v>311</v>
      </c>
      <c r="E101" s="197" t="s">
        <v>311</v>
      </c>
      <c r="F101" s="197" t="s">
        <v>311</v>
      </c>
      <c r="G101" s="197" t="s">
        <v>311</v>
      </c>
      <c r="H101" s="197" t="s">
        <v>311</v>
      </c>
      <c r="I101" s="214" t="str">
        <f t="shared" si="38"/>
        <v>-</v>
      </c>
      <c r="J101" s="217" t="str">
        <f t="shared" si="36"/>
        <v>-</v>
      </c>
      <c r="K101" s="198" t="str">
        <f t="shared" si="37"/>
        <v>-</v>
      </c>
    </row>
    <row r="102" spans="2:11" x14ac:dyDescent="0.25">
      <c r="B102" s="196" t="s">
        <v>124</v>
      </c>
      <c r="C102" s="197" t="s">
        <v>311</v>
      </c>
      <c r="D102" s="197" t="s">
        <v>311</v>
      </c>
      <c r="E102" s="197" t="s">
        <v>311</v>
      </c>
      <c r="F102" s="197" t="s">
        <v>311</v>
      </c>
      <c r="G102" s="197" t="s">
        <v>311</v>
      </c>
      <c r="H102" s="197" t="s">
        <v>311</v>
      </c>
      <c r="I102" s="214" t="str">
        <f t="shared" si="38"/>
        <v>-</v>
      </c>
      <c r="J102" s="217" t="str">
        <f t="shared" si="36"/>
        <v>-</v>
      </c>
      <c r="K102" s="198" t="str">
        <f t="shared" si="37"/>
        <v>-</v>
      </c>
    </row>
    <row r="103" spans="2:11" x14ac:dyDescent="0.25">
      <c r="B103" s="196" t="s">
        <v>133</v>
      </c>
      <c r="C103" s="197" t="s">
        <v>311</v>
      </c>
      <c r="D103" s="197" t="s">
        <v>311</v>
      </c>
      <c r="E103" s="197" t="s">
        <v>311</v>
      </c>
      <c r="F103" s="197" t="s">
        <v>311</v>
      </c>
      <c r="G103" s="197" t="s">
        <v>311</v>
      </c>
      <c r="H103" s="197" t="s">
        <v>311</v>
      </c>
      <c r="I103" s="214" t="str">
        <f t="shared" si="38"/>
        <v>-</v>
      </c>
      <c r="J103" s="217" t="str">
        <f t="shared" si="36"/>
        <v>-</v>
      </c>
      <c r="K103" s="198" t="str">
        <f t="shared" si="37"/>
        <v>-</v>
      </c>
    </row>
    <row r="104" spans="2:11" x14ac:dyDescent="0.25">
      <c r="B104" s="196" t="s">
        <v>136</v>
      </c>
      <c r="C104" s="197" t="s">
        <v>311</v>
      </c>
      <c r="D104" s="197" t="s">
        <v>311</v>
      </c>
      <c r="E104" s="197" t="s">
        <v>311</v>
      </c>
      <c r="F104" s="197" t="s">
        <v>311</v>
      </c>
      <c r="G104" s="197" t="s">
        <v>311</v>
      </c>
      <c r="H104" s="197" t="s">
        <v>311</v>
      </c>
      <c r="I104" s="214" t="str">
        <f t="shared" si="38"/>
        <v>-</v>
      </c>
      <c r="J104" s="217" t="str">
        <f t="shared" si="36"/>
        <v>-</v>
      </c>
      <c r="K104" s="198" t="str">
        <f t="shared" si="37"/>
        <v>-</v>
      </c>
    </row>
    <row r="105" spans="2:11" x14ac:dyDescent="0.25">
      <c r="B105" s="201" t="s">
        <v>149</v>
      </c>
      <c r="C105" s="202" t="str">
        <f t="shared" ref="C105:H105" si="39">IFERROR(C97-SUM(C98:C104),"nd")</f>
        <v>nd</v>
      </c>
      <c r="D105" s="202" t="str">
        <f t="shared" si="39"/>
        <v>nd</v>
      </c>
      <c r="E105" s="202" t="str">
        <f t="shared" si="39"/>
        <v>nd</v>
      </c>
      <c r="F105" s="202" t="str">
        <f t="shared" si="39"/>
        <v>nd</v>
      </c>
      <c r="G105" s="202" t="str">
        <f t="shared" si="39"/>
        <v>nd</v>
      </c>
      <c r="H105" s="202" t="str">
        <f t="shared" si="39"/>
        <v>nd</v>
      </c>
      <c r="I105" s="215" t="str">
        <f t="shared" si="38"/>
        <v>-</v>
      </c>
      <c r="J105" s="218" t="str">
        <f t="shared" si="36"/>
        <v>-</v>
      </c>
      <c r="K105" s="203" t="str">
        <f t="shared" si="37"/>
        <v>-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IFERROR(C108+C111,"nd")</f>
        <v>3628</v>
      </c>
      <c r="D107" s="211">
        <f t="shared" si="40"/>
        <v>18856</v>
      </c>
      <c r="E107" s="211">
        <f t="shared" si="40"/>
        <v>21513</v>
      </c>
      <c r="F107" s="211">
        <f t="shared" si="40"/>
        <v>21424</v>
      </c>
      <c r="G107" s="211">
        <f t="shared" si="40"/>
        <v>22763</v>
      </c>
      <c r="H107" s="211">
        <f t="shared" si="40"/>
        <v>22594</v>
      </c>
      <c r="I107" s="212">
        <f>IFERROR(H107/G107-1,"-")</f>
        <v>-7.424328954882875E-3</v>
      </c>
      <c r="J107" s="211">
        <f>IFERROR(H107-G107,"-")</f>
        <v>-169</v>
      </c>
      <c r="K107" s="212">
        <f>IFERROR(H107/H$9,"-")</f>
        <v>2.7541197823911377E-2</v>
      </c>
    </row>
    <row r="108" spans="2:11" x14ac:dyDescent="0.25">
      <c r="B108" s="192" t="s">
        <v>102</v>
      </c>
      <c r="C108" s="193">
        <v>2692</v>
      </c>
      <c r="D108" s="193">
        <v>5650</v>
      </c>
      <c r="E108" s="193">
        <v>5102</v>
      </c>
      <c r="F108" s="193">
        <v>4244</v>
      </c>
      <c r="G108" s="193">
        <v>4552</v>
      </c>
      <c r="H108" s="193">
        <v>4131</v>
      </c>
      <c r="I108" s="213">
        <f>IFERROR(H108/G108-1,"-")</f>
        <v>-9.2486818980667795E-2</v>
      </c>
      <c r="J108" s="216">
        <f t="shared" ref="J108:J119" si="41">IFERROR(H108-G108,"-")</f>
        <v>-421</v>
      </c>
      <c r="K108" s="194">
        <f t="shared" ref="K108:K119" si="42">IFERROR(H108/H$9,"-")</f>
        <v>5.035526609302377E-3</v>
      </c>
    </row>
    <row r="109" spans="2:11" x14ac:dyDescent="0.25">
      <c r="B109" s="196" t="s">
        <v>108</v>
      </c>
      <c r="C109" s="197">
        <v>2182</v>
      </c>
      <c r="D109" s="197">
        <v>4251</v>
      </c>
      <c r="E109" s="197">
        <v>3615</v>
      </c>
      <c r="F109" s="197">
        <v>2539</v>
      </c>
      <c r="G109" s="197">
        <v>2702</v>
      </c>
      <c r="H109" s="197">
        <v>2621</v>
      </c>
      <c r="I109" s="214">
        <f>IFERROR(H109/G109-1,"-")</f>
        <v>-2.9977794226498933E-2</v>
      </c>
      <c r="J109" s="217">
        <f t="shared" si="41"/>
        <v>-81</v>
      </c>
      <c r="K109" s="198">
        <f t="shared" si="42"/>
        <v>3.1948959677999345E-3</v>
      </c>
    </row>
    <row r="110" spans="2:11" x14ac:dyDescent="0.25">
      <c r="B110" s="196" t="s">
        <v>105</v>
      </c>
      <c r="C110" s="197">
        <v>510</v>
      </c>
      <c r="D110" s="197">
        <v>1399</v>
      </c>
      <c r="E110" s="197">
        <v>1487</v>
      </c>
      <c r="F110" s="197">
        <v>1705</v>
      </c>
      <c r="G110" s="197">
        <v>1850</v>
      </c>
      <c r="H110" s="197">
        <v>1510</v>
      </c>
      <c r="I110" s="214">
        <f>IFERROR(H110/G110-1,"-")</f>
        <v>-0.18378378378378379</v>
      </c>
      <c r="J110" s="217">
        <f t="shared" si="41"/>
        <v>-340</v>
      </c>
      <c r="K110" s="198">
        <f t="shared" si="42"/>
        <v>1.8406306415024421E-3</v>
      </c>
    </row>
    <row r="111" spans="2:11" x14ac:dyDescent="0.25">
      <c r="B111" s="192" t="s">
        <v>112</v>
      </c>
      <c r="C111" s="193">
        <v>936</v>
      </c>
      <c r="D111" s="193">
        <v>13206</v>
      </c>
      <c r="E111" s="193">
        <v>16411</v>
      </c>
      <c r="F111" s="193">
        <v>17180</v>
      </c>
      <c r="G111" s="193">
        <v>18211</v>
      </c>
      <c r="H111" s="193">
        <v>18463</v>
      </c>
      <c r="I111" s="213">
        <f>IFERROR(H111/G111-1,"-")</f>
        <v>1.3837790346493906E-2</v>
      </c>
      <c r="J111" s="216">
        <f t="shared" si="41"/>
        <v>252</v>
      </c>
      <c r="K111" s="194">
        <f t="shared" si="42"/>
        <v>2.2505671214608999E-2</v>
      </c>
    </row>
    <row r="112" spans="2:11" x14ac:dyDescent="0.25">
      <c r="B112" s="196" t="s">
        <v>115</v>
      </c>
      <c r="C112" s="197">
        <v>394</v>
      </c>
      <c r="D112" s="197">
        <v>8114</v>
      </c>
      <c r="E112" s="197">
        <v>10034</v>
      </c>
      <c r="F112" s="197">
        <v>9838</v>
      </c>
      <c r="G112" s="197">
        <v>10568</v>
      </c>
      <c r="H112" s="197">
        <v>10675</v>
      </c>
      <c r="I112" s="214">
        <f t="shared" ref="I112:I119" si="43">IFERROR(H112/G112-1,"-")</f>
        <v>1.0124905374716109E-2</v>
      </c>
      <c r="J112" s="217">
        <f t="shared" si="41"/>
        <v>107</v>
      </c>
      <c r="K112" s="198">
        <f t="shared" si="42"/>
        <v>1.3012405362939451E-2</v>
      </c>
    </row>
    <row r="113" spans="2:11" x14ac:dyDescent="0.25">
      <c r="B113" s="196" t="s">
        <v>118</v>
      </c>
      <c r="C113" s="197">
        <v>48</v>
      </c>
      <c r="D113" s="197">
        <v>477</v>
      </c>
      <c r="E113" s="197">
        <v>794</v>
      </c>
      <c r="F113" s="197">
        <v>821</v>
      </c>
      <c r="G113" s="197">
        <v>988</v>
      </c>
      <c r="H113" s="197">
        <v>1016</v>
      </c>
      <c r="I113" s="214">
        <f t="shared" si="43"/>
        <v>2.8340080971659853E-2</v>
      </c>
      <c r="J113" s="217">
        <f t="shared" si="41"/>
        <v>28</v>
      </c>
      <c r="K113" s="198">
        <f t="shared" si="42"/>
        <v>1.2384640607725041E-3</v>
      </c>
    </row>
    <row r="114" spans="2:11" x14ac:dyDescent="0.25">
      <c r="B114" s="196" t="s">
        <v>121</v>
      </c>
      <c r="C114" s="197">
        <v>139</v>
      </c>
      <c r="D114" s="197">
        <v>737</v>
      </c>
      <c r="E114" s="197">
        <v>956</v>
      </c>
      <c r="F114" s="197">
        <v>1040</v>
      </c>
      <c r="G114" s="197">
        <v>1066</v>
      </c>
      <c r="H114" s="197">
        <v>1532</v>
      </c>
      <c r="I114" s="214">
        <f t="shared" si="43"/>
        <v>0.43714821763602241</v>
      </c>
      <c r="J114" s="217">
        <f t="shared" si="41"/>
        <v>466</v>
      </c>
      <c r="K114" s="198">
        <f t="shared" si="42"/>
        <v>1.86744777667665E-3</v>
      </c>
    </row>
    <row r="115" spans="2:11" x14ac:dyDescent="0.25">
      <c r="B115" s="196" t="s">
        <v>128</v>
      </c>
      <c r="C115" s="197">
        <v>21</v>
      </c>
      <c r="D115" s="197">
        <v>245</v>
      </c>
      <c r="E115" s="197">
        <v>341</v>
      </c>
      <c r="F115" s="197">
        <v>398</v>
      </c>
      <c r="G115" s="197">
        <v>411</v>
      </c>
      <c r="H115" s="197">
        <v>373</v>
      </c>
      <c r="I115" s="214">
        <f t="shared" si="43"/>
        <v>-9.2457420924574207E-2</v>
      </c>
      <c r="J115" s="217">
        <f t="shared" si="41"/>
        <v>-38</v>
      </c>
      <c r="K115" s="198">
        <f t="shared" si="42"/>
        <v>4.5467233727179533E-4</v>
      </c>
    </row>
    <row r="116" spans="2:11" x14ac:dyDescent="0.25">
      <c r="B116" s="196" t="s">
        <v>124</v>
      </c>
      <c r="C116" s="197">
        <v>28</v>
      </c>
      <c r="D116" s="197">
        <v>272</v>
      </c>
      <c r="E116" s="197">
        <v>317</v>
      </c>
      <c r="F116" s="197">
        <v>292</v>
      </c>
      <c r="G116" s="197">
        <v>327</v>
      </c>
      <c r="H116" s="197">
        <v>395</v>
      </c>
      <c r="I116" s="214">
        <f t="shared" si="43"/>
        <v>0.20795107033639137</v>
      </c>
      <c r="J116" s="217">
        <f t="shared" si="41"/>
        <v>68</v>
      </c>
      <c r="K116" s="198">
        <f t="shared" si="42"/>
        <v>4.8148947244600309E-4</v>
      </c>
    </row>
    <row r="117" spans="2:11" x14ac:dyDescent="0.25">
      <c r="B117" s="196" t="s">
        <v>133</v>
      </c>
      <c r="C117" s="197">
        <v>9</v>
      </c>
      <c r="D117" s="197">
        <v>62</v>
      </c>
      <c r="E117" s="197">
        <v>116</v>
      </c>
      <c r="F117" s="197">
        <v>72</v>
      </c>
      <c r="G117" s="197">
        <v>69</v>
      </c>
      <c r="H117" s="197">
        <v>57</v>
      </c>
      <c r="I117" s="214">
        <f t="shared" si="43"/>
        <v>-0.17391304347826086</v>
      </c>
      <c r="J117" s="217">
        <f t="shared" si="41"/>
        <v>-12</v>
      </c>
      <c r="K117" s="198">
        <f t="shared" si="42"/>
        <v>6.9480759314992846E-5</v>
      </c>
    </row>
    <row r="118" spans="2:11" x14ac:dyDescent="0.25">
      <c r="B118" s="196" t="s">
        <v>136</v>
      </c>
      <c r="C118" s="197">
        <v>4</v>
      </c>
      <c r="D118" s="197">
        <v>80</v>
      </c>
      <c r="E118" s="197">
        <v>76</v>
      </c>
      <c r="F118" s="197">
        <v>90</v>
      </c>
      <c r="G118" s="197">
        <v>68</v>
      </c>
      <c r="H118" s="197">
        <v>67</v>
      </c>
      <c r="I118" s="214">
        <f t="shared" si="43"/>
        <v>-1.4705882352941124E-2</v>
      </c>
      <c r="J118" s="217">
        <f t="shared" si="41"/>
        <v>-1</v>
      </c>
      <c r="K118" s="198">
        <f t="shared" si="42"/>
        <v>8.167036621236002E-5</v>
      </c>
    </row>
    <row r="119" spans="2:11" x14ac:dyDescent="0.25">
      <c r="B119" s="201" t="s">
        <v>149</v>
      </c>
      <c r="C119" s="202">
        <f t="shared" ref="C119:H119" si="44">IFERROR(C111-SUM(C112:C118),"nd")</f>
        <v>293</v>
      </c>
      <c r="D119" s="202">
        <f t="shared" si="44"/>
        <v>3219</v>
      </c>
      <c r="E119" s="202">
        <f t="shared" si="44"/>
        <v>3777</v>
      </c>
      <c r="F119" s="202">
        <f t="shared" si="44"/>
        <v>4629</v>
      </c>
      <c r="G119" s="202">
        <f t="shared" si="44"/>
        <v>4714</v>
      </c>
      <c r="H119" s="202">
        <f t="shared" si="44"/>
        <v>4348</v>
      </c>
      <c r="I119" s="215">
        <f t="shared" si="43"/>
        <v>-7.7641069155706455E-2</v>
      </c>
      <c r="J119" s="218">
        <f t="shared" si="41"/>
        <v>-366</v>
      </c>
      <c r="K119" s="203">
        <f t="shared" si="42"/>
        <v>5.300041078975244E-3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 t="str">
        <f t="shared" ref="C121:H121" si="45">IFERROR(C122+C125,"nd")</f>
        <v>nd</v>
      </c>
      <c r="D121" s="211" t="str">
        <f t="shared" si="45"/>
        <v>nd</v>
      </c>
      <c r="E121" s="211" t="str">
        <f t="shared" si="45"/>
        <v>nd</v>
      </c>
      <c r="F121" s="211" t="str">
        <f t="shared" si="45"/>
        <v>nd</v>
      </c>
      <c r="G121" s="211" t="str">
        <f t="shared" si="45"/>
        <v>nd</v>
      </c>
      <c r="H121" s="211" t="str">
        <f t="shared" si="45"/>
        <v>nd</v>
      </c>
      <c r="I121" s="212" t="str">
        <f>IFERROR(H121/G121-1,"-")</f>
        <v>-</v>
      </c>
      <c r="J121" s="211" t="str">
        <f>IFERROR(H121-G121,"-")</f>
        <v>-</v>
      </c>
      <c r="K121" s="212" t="str">
        <f>IFERROR(H121/H$9,"-")</f>
        <v>-</v>
      </c>
    </row>
    <row r="122" spans="2:11" x14ac:dyDescent="0.25">
      <c r="B122" s="192" t="s">
        <v>102</v>
      </c>
      <c r="C122" s="193" t="s">
        <v>311</v>
      </c>
      <c r="D122" s="193" t="s">
        <v>311</v>
      </c>
      <c r="E122" s="193" t="s">
        <v>311</v>
      </c>
      <c r="F122" s="193" t="s">
        <v>311</v>
      </c>
      <c r="G122" s="193" t="s">
        <v>311</v>
      </c>
      <c r="H122" s="193" t="s">
        <v>311</v>
      </c>
      <c r="I122" s="213" t="str">
        <f>IFERROR(H122/G122-1,"-")</f>
        <v>-</v>
      </c>
      <c r="J122" s="216" t="str">
        <f t="shared" ref="J122:J133" si="46">IFERROR(H122-G122,"-")</f>
        <v>-</v>
      </c>
      <c r="K122" s="194" t="str">
        <f t="shared" ref="K122:K133" si="47">IFERROR(H122/H$9,"-")</f>
        <v>-</v>
      </c>
    </row>
    <row r="123" spans="2:11" x14ac:dyDescent="0.25">
      <c r="B123" s="196" t="s">
        <v>108</v>
      </c>
      <c r="C123" s="197" t="s">
        <v>311</v>
      </c>
      <c r="D123" s="197" t="s">
        <v>311</v>
      </c>
      <c r="E123" s="197" t="s">
        <v>311</v>
      </c>
      <c r="F123" s="197" t="s">
        <v>311</v>
      </c>
      <c r="G123" s="197" t="s">
        <v>311</v>
      </c>
      <c r="H123" s="197" t="s">
        <v>311</v>
      </c>
      <c r="I123" s="214" t="str">
        <f>IFERROR(H123/G123-1,"-")</f>
        <v>-</v>
      </c>
      <c r="J123" s="217" t="str">
        <f t="shared" si="46"/>
        <v>-</v>
      </c>
      <c r="K123" s="198" t="str">
        <f t="shared" si="47"/>
        <v>-</v>
      </c>
    </row>
    <row r="124" spans="2:11" x14ac:dyDescent="0.25">
      <c r="B124" s="196" t="s">
        <v>105</v>
      </c>
      <c r="C124" s="197" t="s">
        <v>311</v>
      </c>
      <c r="D124" s="197" t="s">
        <v>311</v>
      </c>
      <c r="E124" s="197" t="s">
        <v>311</v>
      </c>
      <c r="F124" s="197" t="s">
        <v>311</v>
      </c>
      <c r="G124" s="197" t="s">
        <v>311</v>
      </c>
      <c r="H124" s="197" t="s">
        <v>311</v>
      </c>
      <c r="I124" s="214" t="str">
        <f>IFERROR(H124/G124-1,"-")</f>
        <v>-</v>
      </c>
      <c r="J124" s="217" t="str">
        <f t="shared" si="46"/>
        <v>-</v>
      </c>
      <c r="K124" s="198" t="str">
        <f t="shared" si="47"/>
        <v>-</v>
      </c>
    </row>
    <row r="125" spans="2:11" x14ac:dyDescent="0.25">
      <c r="B125" s="192" t="s">
        <v>112</v>
      </c>
      <c r="C125" s="193" t="s">
        <v>311</v>
      </c>
      <c r="D125" s="193" t="s">
        <v>311</v>
      </c>
      <c r="E125" s="193" t="s">
        <v>311</v>
      </c>
      <c r="F125" s="193" t="s">
        <v>311</v>
      </c>
      <c r="G125" s="193" t="s">
        <v>311</v>
      </c>
      <c r="H125" s="193" t="s">
        <v>311</v>
      </c>
      <c r="I125" s="213" t="str">
        <f>IFERROR(H125/G125-1,"-")</f>
        <v>-</v>
      </c>
      <c r="J125" s="216" t="str">
        <f t="shared" si="46"/>
        <v>-</v>
      </c>
      <c r="K125" s="194" t="str">
        <f t="shared" si="47"/>
        <v>-</v>
      </c>
    </row>
    <row r="126" spans="2:11" x14ac:dyDescent="0.25">
      <c r="B126" s="196" t="s">
        <v>115</v>
      </c>
      <c r="C126" s="197" t="s">
        <v>311</v>
      </c>
      <c r="D126" s="197" t="s">
        <v>311</v>
      </c>
      <c r="E126" s="197" t="s">
        <v>311</v>
      </c>
      <c r="F126" s="197" t="s">
        <v>311</v>
      </c>
      <c r="G126" s="197" t="s">
        <v>311</v>
      </c>
      <c r="H126" s="197" t="s">
        <v>311</v>
      </c>
      <c r="I126" s="214" t="str">
        <f t="shared" ref="I126:I133" si="48">IFERROR(H126/G126-1,"-")</f>
        <v>-</v>
      </c>
      <c r="J126" s="217" t="str">
        <f t="shared" si="46"/>
        <v>-</v>
      </c>
      <c r="K126" s="198" t="str">
        <f t="shared" si="47"/>
        <v>-</v>
      </c>
    </row>
    <row r="127" spans="2:11" x14ac:dyDescent="0.25">
      <c r="B127" s="196" t="s">
        <v>118</v>
      </c>
      <c r="C127" s="197" t="s">
        <v>311</v>
      </c>
      <c r="D127" s="197" t="s">
        <v>311</v>
      </c>
      <c r="E127" s="197" t="s">
        <v>311</v>
      </c>
      <c r="F127" s="197" t="s">
        <v>311</v>
      </c>
      <c r="G127" s="197" t="s">
        <v>311</v>
      </c>
      <c r="H127" s="197" t="s">
        <v>311</v>
      </c>
      <c r="I127" s="214" t="str">
        <f t="shared" si="48"/>
        <v>-</v>
      </c>
      <c r="J127" s="217" t="str">
        <f t="shared" si="46"/>
        <v>-</v>
      </c>
      <c r="K127" s="198" t="str">
        <f t="shared" si="47"/>
        <v>-</v>
      </c>
    </row>
    <row r="128" spans="2:11" x14ac:dyDescent="0.25">
      <c r="B128" s="196" t="s">
        <v>121</v>
      </c>
      <c r="C128" s="197" t="s">
        <v>311</v>
      </c>
      <c r="D128" s="197" t="s">
        <v>311</v>
      </c>
      <c r="E128" s="197" t="s">
        <v>311</v>
      </c>
      <c r="F128" s="197" t="s">
        <v>311</v>
      </c>
      <c r="G128" s="197" t="s">
        <v>311</v>
      </c>
      <c r="H128" s="197" t="s">
        <v>311</v>
      </c>
      <c r="I128" s="214" t="str">
        <f t="shared" si="48"/>
        <v>-</v>
      </c>
      <c r="J128" s="217" t="str">
        <f t="shared" si="46"/>
        <v>-</v>
      </c>
      <c r="K128" s="198" t="str">
        <f t="shared" si="47"/>
        <v>-</v>
      </c>
    </row>
    <row r="129" spans="2:11" x14ac:dyDescent="0.25">
      <c r="B129" s="196" t="s">
        <v>128</v>
      </c>
      <c r="C129" s="197" t="s">
        <v>311</v>
      </c>
      <c r="D129" s="197" t="s">
        <v>311</v>
      </c>
      <c r="E129" s="197" t="s">
        <v>311</v>
      </c>
      <c r="F129" s="197" t="s">
        <v>311</v>
      </c>
      <c r="G129" s="197" t="s">
        <v>311</v>
      </c>
      <c r="H129" s="197" t="s">
        <v>311</v>
      </c>
      <c r="I129" s="214" t="str">
        <f t="shared" si="48"/>
        <v>-</v>
      </c>
      <c r="J129" s="217" t="str">
        <f t="shared" si="46"/>
        <v>-</v>
      </c>
      <c r="K129" s="198" t="str">
        <f t="shared" si="47"/>
        <v>-</v>
      </c>
    </row>
    <row r="130" spans="2:11" x14ac:dyDescent="0.25">
      <c r="B130" s="196" t="s">
        <v>124</v>
      </c>
      <c r="C130" s="197" t="s">
        <v>311</v>
      </c>
      <c r="D130" s="197" t="s">
        <v>311</v>
      </c>
      <c r="E130" s="197" t="s">
        <v>311</v>
      </c>
      <c r="F130" s="197" t="s">
        <v>311</v>
      </c>
      <c r="G130" s="197" t="s">
        <v>311</v>
      </c>
      <c r="H130" s="197" t="s">
        <v>311</v>
      </c>
      <c r="I130" s="214" t="str">
        <f t="shared" si="48"/>
        <v>-</v>
      </c>
      <c r="J130" s="217" t="str">
        <f t="shared" si="46"/>
        <v>-</v>
      </c>
      <c r="K130" s="198" t="str">
        <f t="shared" si="47"/>
        <v>-</v>
      </c>
    </row>
    <row r="131" spans="2:11" x14ac:dyDescent="0.25">
      <c r="B131" s="196" t="s">
        <v>133</v>
      </c>
      <c r="C131" s="197" t="s">
        <v>311</v>
      </c>
      <c r="D131" s="197" t="s">
        <v>311</v>
      </c>
      <c r="E131" s="197" t="s">
        <v>311</v>
      </c>
      <c r="F131" s="197" t="s">
        <v>311</v>
      </c>
      <c r="G131" s="197" t="s">
        <v>311</v>
      </c>
      <c r="H131" s="197" t="s">
        <v>311</v>
      </c>
      <c r="I131" s="214" t="str">
        <f t="shared" si="48"/>
        <v>-</v>
      </c>
      <c r="J131" s="217" t="str">
        <f t="shared" si="46"/>
        <v>-</v>
      </c>
      <c r="K131" s="198" t="str">
        <f t="shared" si="47"/>
        <v>-</v>
      </c>
    </row>
    <row r="132" spans="2:11" x14ac:dyDescent="0.25">
      <c r="B132" s="196" t="s">
        <v>136</v>
      </c>
      <c r="C132" s="197" t="s">
        <v>311</v>
      </c>
      <c r="D132" s="197" t="s">
        <v>311</v>
      </c>
      <c r="E132" s="197" t="s">
        <v>311</v>
      </c>
      <c r="F132" s="197" t="s">
        <v>311</v>
      </c>
      <c r="G132" s="197" t="s">
        <v>311</v>
      </c>
      <c r="H132" s="197" t="s">
        <v>311</v>
      </c>
      <c r="I132" s="214" t="str">
        <f t="shared" si="48"/>
        <v>-</v>
      </c>
      <c r="J132" s="217" t="str">
        <f t="shared" si="46"/>
        <v>-</v>
      </c>
      <c r="K132" s="198" t="str">
        <f t="shared" si="47"/>
        <v>-</v>
      </c>
    </row>
    <row r="133" spans="2:11" x14ac:dyDescent="0.25">
      <c r="B133" s="201" t="s">
        <v>149</v>
      </c>
      <c r="C133" s="202" t="str">
        <f t="shared" ref="C133:H133" si="49">IFERROR(C125-SUM(C126:C132),"nd")</f>
        <v>nd</v>
      </c>
      <c r="D133" s="202" t="str">
        <f t="shared" si="49"/>
        <v>nd</v>
      </c>
      <c r="E133" s="202" t="str">
        <f t="shared" si="49"/>
        <v>nd</v>
      </c>
      <c r="F133" s="202" t="str">
        <f t="shared" si="49"/>
        <v>nd</v>
      </c>
      <c r="G133" s="202" t="str">
        <f t="shared" si="49"/>
        <v>nd</v>
      </c>
      <c r="H133" s="202" t="str">
        <f t="shared" si="49"/>
        <v>nd</v>
      </c>
      <c r="I133" s="215" t="str">
        <f t="shared" si="48"/>
        <v>-</v>
      </c>
      <c r="J133" s="218" t="str">
        <f t="shared" si="46"/>
        <v>-</v>
      </c>
      <c r="K133" s="203" t="str">
        <f t="shared" si="47"/>
        <v>-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IFERROR(C136+C139,"nd")</f>
        <v>10595</v>
      </c>
      <c r="D135" s="211">
        <f t="shared" si="50"/>
        <v>29939</v>
      </c>
      <c r="E135" s="211">
        <f t="shared" si="50"/>
        <v>32291</v>
      </c>
      <c r="F135" s="211">
        <f t="shared" si="50"/>
        <v>33576</v>
      </c>
      <c r="G135" s="211">
        <f t="shared" si="50"/>
        <v>36561</v>
      </c>
      <c r="H135" s="211">
        <f t="shared" si="50"/>
        <v>35703</v>
      </c>
      <c r="I135" s="212">
        <f>IFERROR(H135/G135-1,"-")</f>
        <v>-2.3467629441207838E-2</v>
      </c>
      <c r="J135" s="211">
        <f>IFERROR(H135-G135,"-")</f>
        <v>-858</v>
      </c>
      <c r="K135" s="212">
        <f>IFERROR(H135/H$9,"-")</f>
        <v>4.3520553505669995E-2</v>
      </c>
    </row>
    <row r="136" spans="2:11" x14ac:dyDescent="0.25">
      <c r="B136" s="192" t="s">
        <v>102</v>
      </c>
      <c r="C136" s="193">
        <v>5200</v>
      </c>
      <c r="D136" s="193">
        <v>5798</v>
      </c>
      <c r="E136" s="193">
        <v>6408</v>
      </c>
      <c r="F136" s="193">
        <v>5620</v>
      </c>
      <c r="G136" s="193">
        <v>6784</v>
      </c>
      <c r="H136" s="193">
        <v>8136</v>
      </c>
      <c r="I136" s="213">
        <f>IFERROR(H136/G136-1,"-")</f>
        <v>0.1992924528301887</v>
      </c>
      <c r="J136" s="216">
        <f t="shared" ref="J136:J147" si="51">IFERROR(H136-G136,"-")</f>
        <v>1352</v>
      </c>
      <c r="K136" s="194">
        <f t="shared" ref="K136:K147" si="52">IFERROR(H136/H$9,"-")</f>
        <v>9.9174641716979275E-3</v>
      </c>
    </row>
    <row r="137" spans="2:11" x14ac:dyDescent="0.25">
      <c r="B137" s="196" t="s">
        <v>108</v>
      </c>
      <c r="C137" s="197">
        <v>3178</v>
      </c>
      <c r="D137" s="197">
        <v>4105</v>
      </c>
      <c r="E137" s="197">
        <v>4423</v>
      </c>
      <c r="F137" s="197">
        <v>4085</v>
      </c>
      <c r="G137" s="197">
        <v>4294</v>
      </c>
      <c r="H137" s="197">
        <v>4831</v>
      </c>
      <c r="I137" s="214">
        <f>IFERROR(H137/G137-1,"-")</f>
        <v>0.12505822077317186</v>
      </c>
      <c r="J137" s="217">
        <f t="shared" si="51"/>
        <v>537</v>
      </c>
      <c r="K137" s="198">
        <f t="shared" si="52"/>
        <v>5.888799092118078E-3</v>
      </c>
    </row>
    <row r="138" spans="2:11" x14ac:dyDescent="0.25">
      <c r="B138" s="196" t="s">
        <v>105</v>
      </c>
      <c r="C138" s="197">
        <v>2022</v>
      </c>
      <c r="D138" s="197">
        <v>1693</v>
      </c>
      <c r="E138" s="197">
        <v>1985</v>
      </c>
      <c r="F138" s="197">
        <v>1535</v>
      </c>
      <c r="G138" s="197">
        <v>2490</v>
      </c>
      <c r="H138" s="197">
        <v>3305</v>
      </c>
      <c r="I138" s="214">
        <f>IFERROR(H138/G138-1,"-")</f>
        <v>0.32730923694779124</v>
      </c>
      <c r="J138" s="217">
        <f t="shared" si="51"/>
        <v>815</v>
      </c>
      <c r="K138" s="198">
        <f t="shared" si="52"/>
        <v>4.0286650795798486E-3</v>
      </c>
    </row>
    <row r="139" spans="2:11" x14ac:dyDescent="0.25">
      <c r="B139" s="192" t="s">
        <v>112</v>
      </c>
      <c r="C139" s="193">
        <v>5395</v>
      </c>
      <c r="D139" s="193">
        <v>24141</v>
      </c>
      <c r="E139" s="193">
        <v>25883</v>
      </c>
      <c r="F139" s="193">
        <v>27956</v>
      </c>
      <c r="G139" s="193">
        <v>29777</v>
      </c>
      <c r="H139" s="193">
        <v>27567</v>
      </c>
      <c r="I139" s="213">
        <f>IFERROR(H139/G139-1,"-")</f>
        <v>-7.4218356449608724E-2</v>
      </c>
      <c r="J139" s="216">
        <f t="shared" si="51"/>
        <v>-2210</v>
      </c>
      <c r="K139" s="194">
        <f t="shared" si="52"/>
        <v>3.3603089333972068E-2</v>
      </c>
    </row>
    <row r="140" spans="2:11" x14ac:dyDescent="0.25">
      <c r="B140" s="196" t="s">
        <v>115</v>
      </c>
      <c r="C140" s="197">
        <v>688</v>
      </c>
      <c r="D140" s="197">
        <v>9073</v>
      </c>
      <c r="E140" s="197">
        <v>10008</v>
      </c>
      <c r="F140" s="197">
        <v>12138</v>
      </c>
      <c r="G140" s="197">
        <v>13818</v>
      </c>
      <c r="H140" s="197">
        <v>11891</v>
      </c>
      <c r="I140" s="214">
        <f t="shared" ref="I140:I147" si="53">IFERROR(H140/G140-1,"-")</f>
        <v>-0.13945578231292521</v>
      </c>
      <c r="J140" s="217">
        <f t="shared" si="51"/>
        <v>-1927</v>
      </c>
      <c r="K140" s="198">
        <f t="shared" si="52"/>
        <v>1.4494661561659298E-2</v>
      </c>
    </row>
    <row r="141" spans="2:11" x14ac:dyDescent="0.25">
      <c r="B141" s="196" t="s">
        <v>118</v>
      </c>
      <c r="C141" s="197">
        <v>439</v>
      </c>
      <c r="D141" s="197">
        <v>1956</v>
      </c>
      <c r="E141" s="197">
        <v>1594</v>
      </c>
      <c r="F141" s="197">
        <v>1751</v>
      </c>
      <c r="G141" s="197">
        <v>1777</v>
      </c>
      <c r="H141" s="197">
        <v>1704</v>
      </c>
      <c r="I141" s="214">
        <f t="shared" si="53"/>
        <v>-4.1080472706809257E-2</v>
      </c>
      <c r="J141" s="217">
        <f t="shared" si="51"/>
        <v>-73</v>
      </c>
      <c r="K141" s="198">
        <f t="shared" si="52"/>
        <v>2.0771090153113652E-3</v>
      </c>
    </row>
    <row r="142" spans="2:11" x14ac:dyDescent="0.25">
      <c r="B142" s="196" t="s">
        <v>121</v>
      </c>
      <c r="C142" s="197">
        <v>1223</v>
      </c>
      <c r="D142" s="197">
        <v>2669</v>
      </c>
      <c r="E142" s="197">
        <v>2925</v>
      </c>
      <c r="F142" s="197">
        <v>2651</v>
      </c>
      <c r="G142" s="197">
        <v>2853</v>
      </c>
      <c r="H142" s="197">
        <v>2813</v>
      </c>
      <c r="I142" s="214">
        <f t="shared" si="53"/>
        <v>-1.4020329477742677E-2</v>
      </c>
      <c r="J142" s="217">
        <f t="shared" si="51"/>
        <v>-40</v>
      </c>
      <c r="K142" s="198">
        <f t="shared" si="52"/>
        <v>3.4289364202293839E-3</v>
      </c>
    </row>
    <row r="143" spans="2:11" x14ac:dyDescent="0.25">
      <c r="B143" s="196" t="s">
        <v>128</v>
      </c>
      <c r="C143" s="197">
        <v>155</v>
      </c>
      <c r="D143" s="197">
        <v>1263</v>
      </c>
      <c r="E143" s="197">
        <v>1071</v>
      </c>
      <c r="F143" s="197">
        <v>846</v>
      </c>
      <c r="G143" s="197">
        <v>948</v>
      </c>
      <c r="H143" s="197">
        <v>765</v>
      </c>
      <c r="I143" s="214">
        <f t="shared" si="53"/>
        <v>-0.19303797468354433</v>
      </c>
      <c r="J143" s="217">
        <f t="shared" si="51"/>
        <v>-183</v>
      </c>
      <c r="K143" s="198">
        <f t="shared" si="52"/>
        <v>9.3250492764858828E-4</v>
      </c>
    </row>
    <row r="144" spans="2:11" x14ac:dyDescent="0.25">
      <c r="B144" s="196" t="s">
        <v>124</v>
      </c>
      <c r="C144" s="197">
        <v>96</v>
      </c>
      <c r="D144" s="197">
        <v>588</v>
      </c>
      <c r="E144" s="197">
        <v>512</v>
      </c>
      <c r="F144" s="197">
        <v>520</v>
      </c>
      <c r="G144" s="197">
        <v>553</v>
      </c>
      <c r="H144" s="197">
        <v>522</v>
      </c>
      <c r="I144" s="214">
        <f t="shared" si="53"/>
        <v>-5.6057866184448413E-2</v>
      </c>
      <c r="J144" s="217">
        <f t="shared" si="51"/>
        <v>-31</v>
      </c>
      <c r="K144" s="198">
        <f t="shared" si="52"/>
        <v>6.3629748004256611E-4</v>
      </c>
    </row>
    <row r="145" spans="2:11" x14ac:dyDescent="0.25">
      <c r="B145" s="196" t="s">
        <v>133</v>
      </c>
      <c r="C145" s="197">
        <v>30</v>
      </c>
      <c r="D145" s="197">
        <v>234</v>
      </c>
      <c r="E145" s="197">
        <v>306</v>
      </c>
      <c r="F145" s="197">
        <v>194</v>
      </c>
      <c r="G145" s="197">
        <v>288</v>
      </c>
      <c r="H145" s="197">
        <v>342</v>
      </c>
      <c r="I145" s="214">
        <f t="shared" si="53"/>
        <v>0.1875</v>
      </c>
      <c r="J145" s="217">
        <f t="shared" si="51"/>
        <v>54</v>
      </c>
      <c r="K145" s="198">
        <f t="shared" si="52"/>
        <v>4.1688455588995713E-4</v>
      </c>
    </row>
    <row r="146" spans="2:11" x14ac:dyDescent="0.25">
      <c r="B146" s="196" t="s">
        <v>136</v>
      </c>
      <c r="C146" s="197">
        <v>10</v>
      </c>
      <c r="D146" s="197">
        <v>184</v>
      </c>
      <c r="E146" s="197">
        <v>312</v>
      </c>
      <c r="F146" s="197">
        <v>325</v>
      </c>
      <c r="G146" s="197">
        <v>301</v>
      </c>
      <c r="H146" s="197">
        <v>337</v>
      </c>
      <c r="I146" s="214">
        <f t="shared" si="53"/>
        <v>0.11960132890365438</v>
      </c>
      <c r="J146" s="217">
        <f t="shared" si="51"/>
        <v>36</v>
      </c>
      <c r="K146" s="198">
        <f t="shared" si="52"/>
        <v>4.1078975244127351E-4</v>
      </c>
    </row>
    <row r="147" spans="2:11" x14ac:dyDescent="0.25">
      <c r="B147" s="201" t="s">
        <v>149</v>
      </c>
      <c r="C147" s="202">
        <f t="shared" ref="C147:H147" si="54">IFERROR(C139-SUM(C140:C146),"nd")</f>
        <v>2754</v>
      </c>
      <c r="D147" s="202">
        <f t="shared" si="54"/>
        <v>8174</v>
      </c>
      <c r="E147" s="202">
        <f t="shared" si="54"/>
        <v>9155</v>
      </c>
      <c r="F147" s="202">
        <f t="shared" si="54"/>
        <v>9531</v>
      </c>
      <c r="G147" s="202">
        <f t="shared" si="54"/>
        <v>9239</v>
      </c>
      <c r="H147" s="202">
        <f t="shared" si="54"/>
        <v>9193</v>
      </c>
      <c r="I147" s="215">
        <f t="shared" si="53"/>
        <v>-4.9788938196774213E-3</v>
      </c>
      <c r="J147" s="218">
        <f t="shared" si="51"/>
        <v>-46</v>
      </c>
      <c r="K147" s="203">
        <f t="shared" si="52"/>
        <v>1.1205905620749636E-2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IFERROR(C150+C153,"nd")</f>
        <v>887</v>
      </c>
      <c r="D149" s="211">
        <f t="shared" si="55"/>
        <v>9038</v>
      </c>
      <c r="E149" s="211">
        <f t="shared" si="55"/>
        <v>12343</v>
      </c>
      <c r="F149" s="211">
        <f t="shared" si="55"/>
        <v>34432</v>
      </c>
      <c r="G149" s="211">
        <f t="shared" si="55"/>
        <v>34045</v>
      </c>
      <c r="H149" s="211">
        <f t="shared" si="55"/>
        <v>29898</v>
      </c>
      <c r="I149" s="212">
        <f>IFERROR(H149/G149-1,"-")</f>
        <v>-0.12180936995153469</v>
      </c>
      <c r="J149" s="211">
        <f>IFERROR(H149-G149,"-")</f>
        <v>-4147</v>
      </c>
      <c r="K149" s="212">
        <f>IFERROR(H149/H$9,"-")</f>
        <v>3.6444486701748352E-2</v>
      </c>
    </row>
    <row r="150" spans="2:11" x14ac:dyDescent="0.25">
      <c r="B150" s="192" t="s">
        <v>102</v>
      </c>
      <c r="C150" s="193">
        <v>356</v>
      </c>
      <c r="D150" s="193">
        <v>1823</v>
      </c>
      <c r="E150" s="193">
        <v>3242</v>
      </c>
      <c r="F150" s="193">
        <v>4180</v>
      </c>
      <c r="G150" s="193">
        <v>4579</v>
      </c>
      <c r="H150" s="193">
        <v>4209</v>
      </c>
      <c r="I150" s="213">
        <f>IFERROR(H150/G150-1,"-")</f>
        <v>-8.0803668923345673E-2</v>
      </c>
      <c r="J150" s="216">
        <f t="shared" ref="J150:J161" si="56">IFERROR(H150-G150,"-")</f>
        <v>-370</v>
      </c>
      <c r="K150" s="194">
        <f t="shared" ref="K150:K161" si="57">IFERROR(H150/H$9,"-")</f>
        <v>5.1306055431018403E-3</v>
      </c>
    </row>
    <row r="151" spans="2:11" x14ac:dyDescent="0.25">
      <c r="B151" s="196" t="s">
        <v>108</v>
      </c>
      <c r="C151" s="197">
        <v>108</v>
      </c>
      <c r="D151" s="197">
        <v>572</v>
      </c>
      <c r="E151" s="197">
        <v>1391</v>
      </c>
      <c r="F151" s="197">
        <v>2659</v>
      </c>
      <c r="G151" s="197">
        <v>2358</v>
      </c>
      <c r="H151" s="197">
        <v>2590</v>
      </c>
      <c r="I151" s="214">
        <f>IFERROR(H151/G151-1,"-")</f>
        <v>9.8388464800678532E-2</v>
      </c>
      <c r="J151" s="217">
        <f t="shared" si="56"/>
        <v>232</v>
      </c>
      <c r="K151" s="198">
        <f t="shared" si="57"/>
        <v>3.1571081864180963E-3</v>
      </c>
    </row>
    <row r="152" spans="2:11" x14ac:dyDescent="0.25">
      <c r="B152" s="196" t="s">
        <v>105</v>
      </c>
      <c r="C152" s="197">
        <v>248</v>
      </c>
      <c r="D152" s="197">
        <v>1251</v>
      </c>
      <c r="E152" s="197">
        <v>1851</v>
      </c>
      <c r="F152" s="197">
        <v>1521</v>
      </c>
      <c r="G152" s="197">
        <v>2221</v>
      </c>
      <c r="H152" s="197">
        <v>1619</v>
      </c>
      <c r="I152" s="214">
        <f>IFERROR(H152/G152-1,"-")</f>
        <v>-0.27104907699234582</v>
      </c>
      <c r="J152" s="217">
        <f t="shared" si="56"/>
        <v>-602</v>
      </c>
      <c r="K152" s="198">
        <f t="shared" si="57"/>
        <v>1.9734973566837444E-3</v>
      </c>
    </row>
    <row r="153" spans="2:11" x14ac:dyDescent="0.25">
      <c r="B153" s="192" t="s">
        <v>112</v>
      </c>
      <c r="C153" s="193">
        <v>531</v>
      </c>
      <c r="D153" s="193">
        <v>7215</v>
      </c>
      <c r="E153" s="193">
        <v>9101</v>
      </c>
      <c r="F153" s="193">
        <v>30252</v>
      </c>
      <c r="G153" s="193">
        <v>29466</v>
      </c>
      <c r="H153" s="193">
        <v>25689</v>
      </c>
      <c r="I153" s="213">
        <f>IFERROR(H153/G153-1,"-")</f>
        <v>-0.12818163306862151</v>
      </c>
      <c r="J153" s="216">
        <f t="shared" si="56"/>
        <v>-3777</v>
      </c>
      <c r="K153" s="194">
        <f t="shared" si="57"/>
        <v>3.1313881158646514E-2</v>
      </c>
    </row>
    <row r="154" spans="2:11" x14ac:dyDescent="0.25">
      <c r="B154" s="196" t="s">
        <v>115</v>
      </c>
      <c r="C154" s="197">
        <v>33</v>
      </c>
      <c r="D154" s="197">
        <v>2517</v>
      </c>
      <c r="E154" s="197">
        <v>1840</v>
      </c>
      <c r="F154" s="197">
        <v>19263</v>
      </c>
      <c r="G154" s="197">
        <v>19017</v>
      </c>
      <c r="H154" s="197">
        <v>17169</v>
      </c>
      <c r="I154" s="214">
        <f t="shared" ref="I154:I161" si="58">IFERROR(H154/G154-1,"-")</f>
        <v>-9.717621075879479E-2</v>
      </c>
      <c r="J154" s="217">
        <f t="shared" si="56"/>
        <v>-1848</v>
      </c>
      <c r="K154" s="198">
        <f t="shared" si="57"/>
        <v>2.0928336082089688E-2</v>
      </c>
    </row>
    <row r="155" spans="2:11" x14ac:dyDescent="0.25">
      <c r="B155" s="196" t="s">
        <v>118</v>
      </c>
      <c r="C155" s="197">
        <v>145</v>
      </c>
      <c r="D155" s="197">
        <v>1301</v>
      </c>
      <c r="E155" s="197">
        <v>1971</v>
      </c>
      <c r="F155" s="197">
        <v>2433</v>
      </c>
      <c r="G155" s="197">
        <v>1928</v>
      </c>
      <c r="H155" s="197">
        <v>1714</v>
      </c>
      <c r="I155" s="214">
        <f t="shared" si="58"/>
        <v>-0.11099585062240669</v>
      </c>
      <c r="J155" s="217">
        <f t="shared" si="56"/>
        <v>-214</v>
      </c>
      <c r="K155" s="198">
        <f t="shared" si="57"/>
        <v>2.0892986222087323E-3</v>
      </c>
    </row>
    <row r="156" spans="2:11" x14ac:dyDescent="0.25">
      <c r="B156" s="196" t="s">
        <v>121</v>
      </c>
      <c r="C156" s="197">
        <v>86</v>
      </c>
      <c r="D156" s="197">
        <v>355</v>
      </c>
      <c r="E156" s="197">
        <v>1004</v>
      </c>
      <c r="F156" s="197">
        <v>905</v>
      </c>
      <c r="G156" s="197">
        <v>992</v>
      </c>
      <c r="H156" s="197">
        <v>941</v>
      </c>
      <c r="I156" s="214">
        <f t="shared" si="58"/>
        <v>-5.1411290322580627E-2</v>
      </c>
      <c r="J156" s="217">
        <f t="shared" si="56"/>
        <v>-51</v>
      </c>
      <c r="K156" s="198">
        <f t="shared" si="57"/>
        <v>1.1470420090422505E-3</v>
      </c>
    </row>
    <row r="157" spans="2:11" x14ac:dyDescent="0.25">
      <c r="B157" s="196" t="s">
        <v>128</v>
      </c>
      <c r="C157" s="197">
        <v>17</v>
      </c>
      <c r="D157" s="197">
        <v>884</v>
      </c>
      <c r="E157" s="197">
        <v>641</v>
      </c>
      <c r="F157" s="197">
        <v>1726</v>
      </c>
      <c r="G157" s="197">
        <v>2202</v>
      </c>
      <c r="H157" s="197">
        <v>2153</v>
      </c>
      <c r="I157" s="214">
        <f t="shared" si="58"/>
        <v>-2.2252497729337017E-2</v>
      </c>
      <c r="J157" s="217">
        <f t="shared" si="56"/>
        <v>-49</v>
      </c>
      <c r="K157" s="198">
        <f t="shared" si="57"/>
        <v>2.6244223650031509E-3</v>
      </c>
    </row>
    <row r="158" spans="2:11" x14ac:dyDescent="0.25">
      <c r="B158" s="196" t="s">
        <v>124</v>
      </c>
      <c r="C158" s="197">
        <v>30</v>
      </c>
      <c r="D158" s="197">
        <v>236</v>
      </c>
      <c r="E158" s="197">
        <v>459</v>
      </c>
      <c r="F158" s="197">
        <v>411</v>
      </c>
      <c r="G158" s="197">
        <v>98</v>
      </c>
      <c r="H158" s="197">
        <v>121</v>
      </c>
      <c r="I158" s="214">
        <f t="shared" si="58"/>
        <v>0.23469387755102034</v>
      </c>
      <c r="J158" s="217">
        <f t="shared" si="56"/>
        <v>23</v>
      </c>
      <c r="K158" s="198">
        <f t="shared" si="57"/>
        <v>1.4749424345814272E-4</v>
      </c>
    </row>
    <row r="159" spans="2:11" x14ac:dyDescent="0.25">
      <c r="B159" s="196" t="s">
        <v>133</v>
      </c>
      <c r="C159" s="197">
        <v>1</v>
      </c>
      <c r="D159" s="197">
        <v>180</v>
      </c>
      <c r="E159" s="197">
        <v>186</v>
      </c>
      <c r="F159" s="197">
        <v>596</v>
      </c>
      <c r="G159" s="197">
        <v>815</v>
      </c>
      <c r="H159" s="197">
        <v>535</v>
      </c>
      <c r="I159" s="214">
        <f t="shared" si="58"/>
        <v>-0.34355828220858897</v>
      </c>
      <c r="J159" s="217">
        <f t="shared" si="56"/>
        <v>-280</v>
      </c>
      <c r="K159" s="198">
        <f t="shared" si="57"/>
        <v>6.5214396900914343E-4</v>
      </c>
    </row>
    <row r="160" spans="2:11" x14ac:dyDescent="0.25">
      <c r="B160" s="196" t="s">
        <v>136</v>
      </c>
      <c r="C160" s="197">
        <v>0</v>
      </c>
      <c r="D160" s="197">
        <v>152</v>
      </c>
      <c r="E160" s="197">
        <v>67</v>
      </c>
      <c r="F160" s="197">
        <v>1548</v>
      </c>
      <c r="G160" s="197">
        <v>1485</v>
      </c>
      <c r="H160" s="197">
        <v>1156</v>
      </c>
      <c r="I160" s="214">
        <f t="shared" si="58"/>
        <v>-0.2215488215488215</v>
      </c>
      <c r="J160" s="217">
        <f t="shared" si="56"/>
        <v>-329</v>
      </c>
      <c r="K160" s="198">
        <f t="shared" si="57"/>
        <v>1.4091185573356444E-3</v>
      </c>
    </row>
    <row r="161" spans="2:11" x14ac:dyDescent="0.25">
      <c r="B161" s="201" t="s">
        <v>149</v>
      </c>
      <c r="C161" s="202">
        <f t="shared" ref="C161:H161" si="59">IFERROR(C153-SUM(C154:C160),"nd")</f>
        <v>219</v>
      </c>
      <c r="D161" s="202">
        <f t="shared" si="59"/>
        <v>1590</v>
      </c>
      <c r="E161" s="202">
        <f t="shared" si="59"/>
        <v>2933</v>
      </c>
      <c r="F161" s="202">
        <f t="shared" si="59"/>
        <v>3370</v>
      </c>
      <c r="G161" s="202">
        <f t="shared" si="59"/>
        <v>2929</v>
      </c>
      <c r="H161" s="202">
        <f t="shared" si="59"/>
        <v>1900</v>
      </c>
      <c r="I161" s="215">
        <f t="shared" si="58"/>
        <v>-0.3513144417890065</v>
      </c>
      <c r="J161" s="218">
        <f t="shared" si="56"/>
        <v>-1029</v>
      </c>
      <c r="K161" s="203">
        <f t="shared" si="57"/>
        <v>2.3160253104997615E-3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6F4E-A78F-4E6F-BBA8-BEA4BC42CEC2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74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</row>
    <row r="4" spans="1:25" ht="6" customHeight="1" x14ac:dyDescent="0.25"/>
    <row r="5" spans="1:25" ht="15.75" x14ac:dyDescent="0.25">
      <c r="B5" s="219"/>
      <c r="C5" s="205" t="s">
        <v>144</v>
      </c>
      <c r="D5" s="206"/>
      <c r="E5" s="206"/>
      <c r="F5" s="206"/>
      <c r="G5" s="206"/>
      <c r="H5" s="206"/>
      <c r="I5" s="206"/>
      <c r="J5" s="206"/>
      <c r="K5" s="205" t="s">
        <v>63</v>
      </c>
      <c r="L5" s="206"/>
      <c r="M5" s="206"/>
      <c r="N5" s="206"/>
      <c r="O5" s="206"/>
      <c r="P5" s="206"/>
      <c r="Q5" s="206"/>
      <c r="R5" s="206"/>
      <c r="S5" s="205" t="s">
        <v>142</v>
      </c>
      <c r="T5" s="206"/>
      <c r="U5" s="206"/>
      <c r="V5" s="206"/>
      <c r="W5" s="206"/>
      <c r="X5" s="206"/>
      <c r="Y5" s="206"/>
    </row>
    <row r="6" spans="1:25" s="179" customFormat="1" ht="72" customHeight="1" x14ac:dyDescent="0.25">
      <c r="B6" s="180"/>
      <c r="C6" s="207" t="s">
        <v>264</v>
      </c>
      <c r="D6" s="207" t="s">
        <v>265</v>
      </c>
      <c r="E6" s="207" t="s">
        <v>266</v>
      </c>
      <c r="F6" s="207" t="s">
        <v>267</v>
      </c>
      <c r="G6" s="207" t="s">
        <v>268</v>
      </c>
      <c r="H6" s="207" t="s">
        <v>269</v>
      </c>
      <c r="I6" s="208" t="str">
        <f>CONCATENATE("var. ",RIGHT(H6,2),"/",RIGHT(G6,2))</f>
        <v>var. 26/25</v>
      </c>
      <c r="J6" s="208" t="str">
        <f>CONCATENATE("Cuota s/ total lugares de residencia ",RIGHT(H6,4))</f>
        <v>Cuota s/ total lugares de residencia 2026</v>
      </c>
      <c r="K6" s="207" t="s">
        <v>264</v>
      </c>
      <c r="L6" s="207" t="s">
        <v>265</v>
      </c>
      <c r="M6" s="207" t="s">
        <v>266</v>
      </c>
      <c r="N6" s="207" t="s">
        <v>267</v>
      </c>
      <c r="O6" s="207" t="s">
        <v>268</v>
      </c>
      <c r="P6" s="207" t="s">
        <v>269</v>
      </c>
      <c r="Q6" s="208" t="str">
        <f>CONCATENATE("var. ",RIGHT(P6,2),"/",RIGHT(O6,2))</f>
        <v>var. 26/25</v>
      </c>
      <c r="R6" s="208" t="str">
        <f>CONCATENATE("Cuota s/ total lugares de residencia ",RIGHT(P6,4))</f>
        <v>Cuota s/ total lugares de residencia 2026</v>
      </c>
      <c r="S6" s="207" t="s">
        <v>264</v>
      </c>
      <c r="T6" s="207" t="s">
        <v>266</v>
      </c>
      <c r="U6" s="207" t="s">
        <v>267</v>
      </c>
      <c r="V6" s="207" t="s">
        <v>268</v>
      </c>
      <c r="W6" s="207" t="s">
        <v>269</v>
      </c>
      <c r="X6" s="208" t="str">
        <f>CONCATENATE("var. ",RIGHT(W6,2),"/",RIGHT(V6,2))</f>
        <v>var. 26/25</v>
      </c>
      <c r="Y6" s="208" t="str">
        <f>CONCATENATE("Cuota s/ total lugares de residencia ",RIGHT(W6,4))</f>
        <v>Cuota s/ total lugares de residencia 2026</v>
      </c>
    </row>
    <row r="7" spans="1:25" x14ac:dyDescent="0.25">
      <c r="A7" s="1"/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</row>
    <row r="8" spans="1:25" x14ac:dyDescent="0.25">
      <c r="A8" s="1"/>
      <c r="B8" s="189" t="s">
        <v>73</v>
      </c>
      <c r="C8" s="211">
        <f t="shared" ref="C8:H8" si="0">C9+C12</f>
        <v>144124</v>
      </c>
      <c r="D8" s="211">
        <f t="shared" si="0"/>
        <v>434698</v>
      </c>
      <c r="E8" s="211">
        <f t="shared" si="0"/>
        <v>490032</v>
      </c>
      <c r="F8" s="211">
        <f t="shared" si="0"/>
        <v>505041</v>
      </c>
      <c r="G8" s="211">
        <f t="shared" si="0"/>
        <v>502035</v>
      </c>
      <c r="H8" s="211">
        <f t="shared" si="0"/>
        <v>499865</v>
      </c>
      <c r="I8" s="212">
        <f>IFERROR(H8/G8-1,"-")</f>
        <v>-4.3224078002529476E-3</v>
      </c>
      <c r="J8" s="212">
        <f t="shared" ref="J8:J20" si="1">H8/H$8</f>
        <v>1</v>
      </c>
      <c r="K8" s="211">
        <f t="shared" ref="K8:P8" si="2">K9+K12</f>
        <v>664620</v>
      </c>
      <c r="L8" s="211">
        <f t="shared" si="2"/>
        <v>2023705</v>
      </c>
      <c r="M8" s="211">
        <f t="shared" si="2"/>
        <v>2208219</v>
      </c>
      <c r="N8" s="211">
        <f t="shared" si="2"/>
        <v>2355318</v>
      </c>
      <c r="O8" s="211">
        <f t="shared" si="2"/>
        <v>2294310</v>
      </c>
      <c r="P8" s="211">
        <f t="shared" si="2"/>
        <v>2324173</v>
      </c>
      <c r="Q8" s="212">
        <f>IFERROR(P8/O8-1,"-")</f>
        <v>1.301611377712697E-2</v>
      </c>
      <c r="R8" s="212">
        <f t="shared" ref="R8:R20" si="3">P8/P$8</f>
        <v>1</v>
      </c>
      <c r="S8" s="211">
        <f>S9+S12</f>
        <v>808744</v>
      </c>
      <c r="T8" s="211">
        <f>T9+T12</f>
        <v>2698251</v>
      </c>
      <c r="U8" s="211">
        <f>U9+U12</f>
        <v>2860359</v>
      </c>
      <c r="V8" s="211">
        <f>V9+V12</f>
        <v>2796345</v>
      </c>
      <c r="W8" s="211">
        <f>W9+W12</f>
        <v>2824038</v>
      </c>
      <c r="X8" s="212">
        <f>IFERROR(W8/V8-1,"-")</f>
        <v>9.9032844659725505E-3</v>
      </c>
      <c r="Y8" s="212">
        <f>W8/W$8</f>
        <v>1</v>
      </c>
    </row>
    <row r="9" spans="1:25" x14ac:dyDescent="0.25">
      <c r="A9" s="1"/>
      <c r="B9" s="192" t="s">
        <v>102</v>
      </c>
      <c r="C9" s="193">
        <v>70712</v>
      </c>
      <c r="D9" s="193">
        <v>118517</v>
      </c>
      <c r="E9" s="193">
        <v>144965</v>
      </c>
      <c r="F9" s="193">
        <v>148337</v>
      </c>
      <c r="G9" s="193">
        <v>138099</v>
      </c>
      <c r="H9" s="193">
        <v>149053</v>
      </c>
      <c r="I9" s="194">
        <f>IFERROR(H9/G9-1,"-")</f>
        <v>7.9319908181811671E-2</v>
      </c>
      <c r="J9" s="194">
        <f t="shared" si="1"/>
        <v>0.29818651035779659</v>
      </c>
      <c r="K9" s="193">
        <v>342470</v>
      </c>
      <c r="L9" s="193">
        <v>473617</v>
      </c>
      <c r="M9" s="193">
        <v>469378</v>
      </c>
      <c r="N9" s="193">
        <v>462642</v>
      </c>
      <c r="O9" s="193">
        <v>467652</v>
      </c>
      <c r="P9" s="193">
        <v>479946</v>
      </c>
      <c r="Q9" s="194">
        <f>IFERROR(P9/O9-1,"-")</f>
        <v>2.6288778835544369E-2</v>
      </c>
      <c r="R9" s="194">
        <f t="shared" si="3"/>
        <v>0.20650183957906748</v>
      </c>
      <c r="S9" s="193">
        <v>413182</v>
      </c>
      <c r="T9" s="193">
        <v>614343</v>
      </c>
      <c r="U9" s="193">
        <v>610979</v>
      </c>
      <c r="V9" s="193">
        <v>605751</v>
      </c>
      <c r="W9" s="193">
        <v>628999</v>
      </c>
      <c r="X9" s="194">
        <f>IFERROR(W9/V9-1,"-")</f>
        <v>3.8378805812949501E-2</v>
      </c>
      <c r="Y9" s="194">
        <f>W9/W$8</f>
        <v>0.22273035986059678</v>
      </c>
    </row>
    <row r="10" spans="1:25" x14ac:dyDescent="0.25">
      <c r="A10" s="195"/>
      <c r="B10" s="196" t="s">
        <v>108</v>
      </c>
      <c r="C10" s="197">
        <v>47575</v>
      </c>
      <c r="D10" s="197">
        <v>68793</v>
      </c>
      <c r="E10" s="197">
        <v>83048</v>
      </c>
      <c r="F10" s="197">
        <v>83617</v>
      </c>
      <c r="G10" s="197">
        <v>73200</v>
      </c>
      <c r="H10" s="197">
        <v>83036</v>
      </c>
      <c r="I10" s="198">
        <f>IFERROR(H10/G10-1,"-")</f>
        <v>0.13437158469945354</v>
      </c>
      <c r="J10" s="198">
        <f t="shared" si="1"/>
        <v>0.16611685154991848</v>
      </c>
      <c r="K10" s="197">
        <v>165107</v>
      </c>
      <c r="L10" s="197">
        <v>167159</v>
      </c>
      <c r="M10" s="197">
        <v>156082</v>
      </c>
      <c r="N10" s="197">
        <v>151363</v>
      </c>
      <c r="O10" s="197">
        <v>156550</v>
      </c>
      <c r="P10" s="197">
        <v>183116</v>
      </c>
      <c r="Q10" s="198">
        <f>IFERROR(P10/O10-1,"-")</f>
        <v>0.16969658256148201</v>
      </c>
      <c r="R10" s="198">
        <f t="shared" si="3"/>
        <v>7.8787594555138535E-2</v>
      </c>
      <c r="S10" s="197">
        <v>212682</v>
      </c>
      <c r="T10" s="197">
        <v>239130</v>
      </c>
      <c r="U10" s="197">
        <v>234980</v>
      </c>
      <c r="V10" s="197">
        <v>229750</v>
      </c>
      <c r="W10" s="197">
        <v>266152</v>
      </c>
      <c r="X10" s="198">
        <f>IFERROR(W10/V10-1,"-")</f>
        <v>0.15844178454842228</v>
      </c>
      <c r="Y10" s="198">
        <f>W10/W$8</f>
        <v>9.4245190751682514E-2</v>
      </c>
    </row>
    <row r="11" spans="1:25" x14ac:dyDescent="0.25">
      <c r="A11" s="195"/>
      <c r="B11" s="196" t="s">
        <v>105</v>
      </c>
      <c r="C11" s="197">
        <v>23137</v>
      </c>
      <c r="D11" s="197">
        <v>49724</v>
      </c>
      <c r="E11" s="197">
        <v>61917</v>
      </c>
      <c r="F11" s="197">
        <v>64720</v>
      </c>
      <c r="G11" s="197">
        <v>64899</v>
      </c>
      <c r="H11" s="197">
        <v>66017</v>
      </c>
      <c r="I11" s="198">
        <f>IFERROR(H11/G11-1,"-")</f>
        <v>1.7226767746806537E-2</v>
      </c>
      <c r="J11" s="198">
        <f t="shared" si="1"/>
        <v>0.13206965880787813</v>
      </c>
      <c r="K11" s="197">
        <v>177363</v>
      </c>
      <c r="L11" s="197">
        <v>306458</v>
      </c>
      <c r="M11" s="197">
        <v>313296</v>
      </c>
      <c r="N11" s="197">
        <v>311279</v>
      </c>
      <c r="O11" s="197">
        <v>311102</v>
      </c>
      <c r="P11" s="197">
        <v>296830</v>
      </c>
      <c r="Q11" s="198">
        <f>IFERROR(P11/O11-1,"-")</f>
        <v>-4.5875629214855551E-2</v>
      </c>
      <c r="R11" s="198">
        <f t="shared" si="3"/>
        <v>0.12771424502392895</v>
      </c>
      <c r="S11" s="197">
        <v>200500</v>
      </c>
      <c r="T11" s="197">
        <v>375213</v>
      </c>
      <c r="U11" s="197">
        <v>375999</v>
      </c>
      <c r="V11" s="197">
        <v>376001</v>
      </c>
      <c r="W11" s="197">
        <v>362847</v>
      </c>
      <c r="X11" s="198">
        <f>IFERROR(W11/V11-1,"-")</f>
        <v>-3.498394951077255E-2</v>
      </c>
      <c r="Y11" s="198">
        <f>W11/W$8</f>
        <v>0.12848516910891425</v>
      </c>
    </row>
    <row r="12" spans="1:25" x14ac:dyDescent="0.25">
      <c r="A12" s="1"/>
      <c r="B12" s="192" t="s">
        <v>112</v>
      </c>
      <c r="C12" s="193">
        <v>73412</v>
      </c>
      <c r="D12" s="193">
        <v>316181</v>
      </c>
      <c r="E12" s="193">
        <v>345067</v>
      </c>
      <c r="F12" s="193">
        <v>356704</v>
      </c>
      <c r="G12" s="193">
        <v>363936</v>
      </c>
      <c r="H12" s="193">
        <v>350812</v>
      </c>
      <c r="I12" s="194">
        <f>IFERROR(H12/G12-1,"-")</f>
        <v>-3.6061285500747386E-2</v>
      </c>
      <c r="J12" s="194">
        <f t="shared" si="1"/>
        <v>0.70181348964220336</v>
      </c>
      <c r="K12" s="193">
        <v>322150</v>
      </c>
      <c r="L12" s="193">
        <v>1550088</v>
      </c>
      <c r="M12" s="193">
        <v>1738841</v>
      </c>
      <c r="N12" s="193">
        <v>1892676</v>
      </c>
      <c r="O12" s="193">
        <v>1826658</v>
      </c>
      <c r="P12" s="193">
        <v>1844227</v>
      </c>
      <c r="Q12" s="194">
        <f>IFERROR(P12/O12-1,"-")</f>
        <v>9.6181113268054563E-3</v>
      </c>
      <c r="R12" s="194">
        <f t="shared" si="3"/>
        <v>0.79349816042093257</v>
      </c>
      <c r="S12" s="193">
        <v>395562</v>
      </c>
      <c r="T12" s="193">
        <v>2083908</v>
      </c>
      <c r="U12" s="193">
        <v>2249380</v>
      </c>
      <c r="V12" s="193">
        <v>2190594</v>
      </c>
      <c r="W12" s="193">
        <v>2195039</v>
      </c>
      <c r="X12" s="194">
        <f>IFERROR(W12/V12-1,"-")</f>
        <v>2.0291299985299993E-3</v>
      </c>
      <c r="Y12" s="194">
        <f>W12/W$8</f>
        <v>0.77726964013940325</v>
      </c>
    </row>
    <row r="13" spans="1:25" s="74" customFormat="1" x14ac:dyDescent="0.25">
      <c r="B13" s="196" t="s">
        <v>115</v>
      </c>
      <c r="C13" s="197">
        <v>9966</v>
      </c>
      <c r="D13" s="197">
        <v>118170</v>
      </c>
      <c r="E13" s="197">
        <v>135997</v>
      </c>
      <c r="F13" s="197">
        <v>135768</v>
      </c>
      <c r="G13" s="197">
        <v>133918</v>
      </c>
      <c r="H13" s="197">
        <v>117591</v>
      </c>
      <c r="I13" s="198">
        <f t="shared" ref="I13:I20" si="4">IFERROR(H13/G13-1,"-")</f>
        <v>-0.1219178900521215</v>
      </c>
      <c r="J13" s="198">
        <f t="shared" si="1"/>
        <v>0.23524551628939813</v>
      </c>
      <c r="K13" s="197">
        <v>47440</v>
      </c>
      <c r="L13" s="197">
        <v>736787</v>
      </c>
      <c r="M13" s="197">
        <v>815632</v>
      </c>
      <c r="N13" s="197">
        <v>884599</v>
      </c>
      <c r="O13" s="197">
        <v>866877</v>
      </c>
      <c r="P13" s="197">
        <v>898978</v>
      </c>
      <c r="Q13" s="198">
        <f t="shared" ref="Q13:Q20" si="5">IFERROR(P13/O13-1,"-")</f>
        <v>3.7030628335969151E-2</v>
      </c>
      <c r="R13" s="198">
        <f t="shared" si="3"/>
        <v>0.3867947867908284</v>
      </c>
      <c r="S13" s="197">
        <v>57406</v>
      </c>
      <c r="T13" s="197">
        <v>951629</v>
      </c>
      <c r="U13" s="197">
        <v>1020367</v>
      </c>
      <c r="V13" s="197">
        <v>1000795</v>
      </c>
      <c r="W13" s="197">
        <v>1016569</v>
      </c>
      <c r="X13" s="198">
        <f t="shared" ref="X13:X20" si="6">IFERROR(W13/V13-1,"-")</f>
        <v>1.5761469631642822E-2</v>
      </c>
      <c r="Y13" s="198">
        <f t="shared" ref="Y13:Y20" si="7">W13/W$8</f>
        <v>0.35997001456779265</v>
      </c>
    </row>
    <row r="14" spans="1:25" s="74" customFormat="1" x14ac:dyDescent="0.25">
      <c r="B14" s="196" t="s">
        <v>118</v>
      </c>
      <c r="C14" s="197">
        <v>13706</v>
      </c>
      <c r="D14" s="197">
        <v>39715</v>
      </c>
      <c r="E14" s="197">
        <v>46278</v>
      </c>
      <c r="F14" s="197">
        <v>47141</v>
      </c>
      <c r="G14" s="197">
        <v>48973</v>
      </c>
      <c r="H14" s="197">
        <v>44978</v>
      </c>
      <c r="I14" s="198">
        <f t="shared" si="4"/>
        <v>-8.1575562044391758E-2</v>
      </c>
      <c r="J14" s="198">
        <f t="shared" si="1"/>
        <v>8.9980294679563477E-2</v>
      </c>
      <c r="K14" s="197">
        <v>50947</v>
      </c>
      <c r="L14" s="197">
        <v>168951</v>
      </c>
      <c r="M14" s="197">
        <v>195883</v>
      </c>
      <c r="N14" s="197">
        <v>203919</v>
      </c>
      <c r="O14" s="197">
        <v>194241</v>
      </c>
      <c r="P14" s="197">
        <v>182457</v>
      </c>
      <c r="Q14" s="198">
        <f t="shared" si="5"/>
        <v>-6.0666903485875778E-2</v>
      </c>
      <c r="R14" s="198">
        <f t="shared" si="3"/>
        <v>7.8504052839440092E-2</v>
      </c>
      <c r="S14" s="197">
        <v>64653</v>
      </c>
      <c r="T14" s="197">
        <v>242161</v>
      </c>
      <c r="U14" s="197">
        <v>251060</v>
      </c>
      <c r="V14" s="197">
        <v>243214</v>
      </c>
      <c r="W14" s="197">
        <v>227435</v>
      </c>
      <c r="X14" s="198">
        <f t="shared" si="6"/>
        <v>-6.4877021881963981E-2</v>
      </c>
      <c r="Y14" s="198">
        <f t="shared" si="7"/>
        <v>8.0535389396318324E-2</v>
      </c>
    </row>
    <row r="15" spans="1:25" x14ac:dyDescent="0.25">
      <c r="A15" s="1"/>
      <c r="B15" s="196" t="s">
        <v>121</v>
      </c>
      <c r="C15" s="197">
        <v>11593</v>
      </c>
      <c r="D15" s="197">
        <v>21048</v>
      </c>
      <c r="E15" s="197">
        <v>23655</v>
      </c>
      <c r="F15" s="197">
        <v>22860</v>
      </c>
      <c r="G15" s="197">
        <v>23940</v>
      </c>
      <c r="H15" s="197">
        <v>27385</v>
      </c>
      <c r="I15" s="198">
        <f t="shared" si="4"/>
        <v>0.14390142021720975</v>
      </c>
      <c r="J15" s="198">
        <f t="shared" si="1"/>
        <v>5.478479189381133E-2</v>
      </c>
      <c r="K15" s="197">
        <v>45401</v>
      </c>
      <c r="L15" s="197">
        <v>87615</v>
      </c>
      <c r="M15" s="197">
        <v>94821</v>
      </c>
      <c r="N15" s="197">
        <v>109688</v>
      </c>
      <c r="O15" s="197">
        <v>101425</v>
      </c>
      <c r="P15" s="197">
        <v>105068</v>
      </c>
      <c r="Q15" s="198">
        <f t="shared" si="5"/>
        <v>3.591816613261023E-2</v>
      </c>
      <c r="R15" s="198">
        <f t="shared" si="3"/>
        <v>4.5206617579672426E-2</v>
      </c>
      <c r="S15" s="197">
        <v>56994</v>
      </c>
      <c r="T15" s="197">
        <v>118476</v>
      </c>
      <c r="U15" s="197">
        <v>132548</v>
      </c>
      <c r="V15" s="197">
        <v>125365</v>
      </c>
      <c r="W15" s="197">
        <v>132453</v>
      </c>
      <c r="X15" s="198">
        <f t="shared" si="6"/>
        <v>5.6538906393331478E-2</v>
      </c>
      <c r="Y15" s="198">
        <f t="shared" si="7"/>
        <v>4.6901989279181086E-2</v>
      </c>
    </row>
    <row r="16" spans="1:25" x14ac:dyDescent="0.25">
      <c r="A16" s="1"/>
      <c r="B16" s="196" t="s">
        <v>128</v>
      </c>
      <c r="C16" s="197">
        <v>1519</v>
      </c>
      <c r="D16" s="197">
        <v>13017</v>
      </c>
      <c r="E16" s="197">
        <v>9232</v>
      </c>
      <c r="F16" s="197">
        <v>9033</v>
      </c>
      <c r="G16" s="197">
        <v>8785</v>
      </c>
      <c r="H16" s="197">
        <v>9351</v>
      </c>
      <c r="I16" s="198">
        <f t="shared" si="4"/>
        <v>6.4428002276607943E-2</v>
      </c>
      <c r="J16" s="198">
        <f t="shared" si="1"/>
        <v>1.870705090374401E-2</v>
      </c>
      <c r="K16" s="197">
        <v>19723</v>
      </c>
      <c r="L16" s="197">
        <v>72972</v>
      </c>
      <c r="M16" s="197">
        <v>68272</v>
      </c>
      <c r="N16" s="197">
        <v>76199</v>
      </c>
      <c r="O16" s="197">
        <v>70430</v>
      </c>
      <c r="P16" s="197">
        <v>71649</v>
      </c>
      <c r="Q16" s="198">
        <f t="shared" si="5"/>
        <v>1.730796535567225E-2</v>
      </c>
      <c r="R16" s="198">
        <f t="shared" si="3"/>
        <v>3.0827739587371509E-2</v>
      </c>
      <c r="S16" s="197">
        <v>21242</v>
      </c>
      <c r="T16" s="197">
        <v>77504</v>
      </c>
      <c r="U16" s="197">
        <v>85232</v>
      </c>
      <c r="V16" s="197">
        <v>79215</v>
      </c>
      <c r="W16" s="197">
        <v>81000</v>
      </c>
      <c r="X16" s="198">
        <f t="shared" si="6"/>
        <v>2.2533611058511704E-2</v>
      </c>
      <c r="Y16" s="198">
        <f t="shared" si="7"/>
        <v>2.8682333594661262E-2</v>
      </c>
    </row>
    <row r="17" spans="1:25" x14ac:dyDescent="0.25">
      <c r="A17" s="74"/>
      <c r="B17" s="196" t="s">
        <v>124</v>
      </c>
      <c r="C17" s="197">
        <v>2233</v>
      </c>
      <c r="D17" s="197">
        <v>6609</v>
      </c>
      <c r="E17" s="197">
        <v>6458</v>
      </c>
      <c r="F17" s="197">
        <v>6168</v>
      </c>
      <c r="G17" s="197">
        <v>6353</v>
      </c>
      <c r="H17" s="197">
        <v>7467</v>
      </c>
      <c r="I17" s="198">
        <f t="shared" si="4"/>
        <v>0.17535022823862745</v>
      </c>
      <c r="J17" s="198">
        <f t="shared" si="1"/>
        <v>1.4938033268982626E-2</v>
      </c>
      <c r="K17" s="197">
        <v>26775</v>
      </c>
      <c r="L17" s="197">
        <v>78974</v>
      </c>
      <c r="M17" s="197">
        <v>80579</v>
      </c>
      <c r="N17" s="197">
        <v>86521</v>
      </c>
      <c r="O17" s="197">
        <v>77325</v>
      </c>
      <c r="P17" s="197">
        <v>78372</v>
      </c>
      <c r="Q17" s="198">
        <f t="shared" si="5"/>
        <v>1.3540252182347334E-2</v>
      </c>
      <c r="R17" s="198">
        <f t="shared" si="3"/>
        <v>3.3720381400179765E-2</v>
      </c>
      <c r="S17" s="197">
        <v>29008</v>
      </c>
      <c r="T17" s="197">
        <v>87037</v>
      </c>
      <c r="U17" s="197">
        <v>92689</v>
      </c>
      <c r="V17" s="197">
        <v>83678</v>
      </c>
      <c r="W17" s="197">
        <v>85839</v>
      </c>
      <c r="X17" s="198">
        <f t="shared" si="6"/>
        <v>2.5825187026458529E-2</v>
      </c>
      <c r="Y17" s="198">
        <f t="shared" si="7"/>
        <v>3.0395837449779358E-2</v>
      </c>
    </row>
    <row r="18" spans="1:25" x14ac:dyDescent="0.25">
      <c r="A18" s="74"/>
      <c r="B18" s="196" t="s">
        <v>133</v>
      </c>
      <c r="C18" s="197">
        <v>231</v>
      </c>
      <c r="D18" s="197">
        <v>3765</v>
      </c>
      <c r="E18" s="197">
        <v>4374</v>
      </c>
      <c r="F18" s="197">
        <v>3450</v>
      </c>
      <c r="G18" s="197">
        <v>3509</v>
      </c>
      <c r="H18" s="197">
        <v>3018</v>
      </c>
      <c r="I18" s="198">
        <f t="shared" si="4"/>
        <v>-0.13992590481618694</v>
      </c>
      <c r="J18" s="198">
        <f t="shared" si="1"/>
        <v>6.0376301601432385E-3</v>
      </c>
      <c r="K18" s="197">
        <v>1361</v>
      </c>
      <c r="L18" s="197">
        <v>20097</v>
      </c>
      <c r="M18" s="197">
        <v>25540</v>
      </c>
      <c r="N18" s="197">
        <v>23607</v>
      </c>
      <c r="O18" s="197">
        <v>22367</v>
      </c>
      <c r="P18" s="197">
        <v>19277</v>
      </c>
      <c r="Q18" s="198">
        <f t="shared" si="5"/>
        <v>-0.13814995305584121</v>
      </c>
      <c r="R18" s="198">
        <f t="shared" si="3"/>
        <v>8.2941330098921205E-3</v>
      </c>
      <c r="S18" s="197">
        <v>1592</v>
      </c>
      <c r="T18" s="197">
        <v>29914</v>
      </c>
      <c r="U18" s="197">
        <v>27057</v>
      </c>
      <c r="V18" s="197">
        <v>25876</v>
      </c>
      <c r="W18" s="197">
        <v>22295</v>
      </c>
      <c r="X18" s="198">
        <f t="shared" si="6"/>
        <v>-0.13839078682949446</v>
      </c>
      <c r="Y18" s="198">
        <f t="shared" si="7"/>
        <v>7.8947237962095403E-3</v>
      </c>
    </row>
    <row r="19" spans="1:25" x14ac:dyDescent="0.25">
      <c r="A19" s="74"/>
      <c r="B19" s="196" t="s">
        <v>136</v>
      </c>
      <c r="C19" s="197">
        <v>270</v>
      </c>
      <c r="D19" s="197">
        <v>2062</v>
      </c>
      <c r="E19" s="197">
        <v>2554</v>
      </c>
      <c r="F19" s="197">
        <v>2102</v>
      </c>
      <c r="G19" s="197">
        <v>2323</v>
      </c>
      <c r="H19" s="197">
        <v>1796</v>
      </c>
      <c r="I19" s="198">
        <f t="shared" si="4"/>
        <v>-0.22686181661644422</v>
      </c>
      <c r="J19" s="198">
        <f t="shared" si="1"/>
        <v>3.5929701019275203E-3</v>
      </c>
      <c r="K19" s="197">
        <v>1347</v>
      </c>
      <c r="L19" s="197">
        <v>14431</v>
      </c>
      <c r="M19" s="197">
        <v>23378</v>
      </c>
      <c r="N19" s="197">
        <v>22567</v>
      </c>
      <c r="O19" s="197">
        <v>18693</v>
      </c>
      <c r="P19" s="197">
        <v>18975</v>
      </c>
      <c r="Q19" s="198">
        <f t="shared" si="5"/>
        <v>1.5085861017493096E-2</v>
      </c>
      <c r="R19" s="198">
        <f t="shared" si="3"/>
        <v>8.1641943177207556E-3</v>
      </c>
      <c r="S19" s="197">
        <v>1617</v>
      </c>
      <c r="T19" s="197">
        <v>25932</v>
      </c>
      <c r="U19" s="197">
        <v>24669</v>
      </c>
      <c r="V19" s="197">
        <v>21016</v>
      </c>
      <c r="W19" s="197">
        <v>20771</v>
      </c>
      <c r="X19" s="198">
        <f t="shared" si="6"/>
        <v>-1.1657784545108463E-2</v>
      </c>
      <c r="Y19" s="198">
        <f t="shared" si="7"/>
        <v>7.3550710011692473E-3</v>
      </c>
    </row>
    <row r="20" spans="1:25" x14ac:dyDescent="0.25">
      <c r="A20" s="74"/>
      <c r="B20" s="201" t="s">
        <v>149</v>
      </c>
      <c r="C20" s="202">
        <f t="shared" ref="C20:H20" si="8">C12-SUM(C13:C19)</f>
        <v>33894</v>
      </c>
      <c r="D20" s="202">
        <f t="shared" si="8"/>
        <v>111795</v>
      </c>
      <c r="E20" s="202">
        <f t="shared" si="8"/>
        <v>116519</v>
      </c>
      <c r="F20" s="202">
        <f t="shared" si="8"/>
        <v>130182</v>
      </c>
      <c r="G20" s="202">
        <f t="shared" si="8"/>
        <v>136135</v>
      </c>
      <c r="H20" s="202">
        <f t="shared" si="8"/>
        <v>139226</v>
      </c>
      <c r="I20" s="203">
        <f t="shared" si="4"/>
        <v>2.2705402725236024E-2</v>
      </c>
      <c r="J20" s="203">
        <f t="shared" si="1"/>
        <v>0.27852720234463307</v>
      </c>
      <c r="K20" s="202">
        <f t="shared" ref="K20:P20" si="9">K12-SUM(K13:K19)</f>
        <v>129156</v>
      </c>
      <c r="L20" s="202">
        <f t="shared" si="9"/>
        <v>370261</v>
      </c>
      <c r="M20" s="202">
        <f t="shared" si="9"/>
        <v>434736</v>
      </c>
      <c r="N20" s="202">
        <f t="shared" si="9"/>
        <v>485576</v>
      </c>
      <c r="O20" s="202">
        <f t="shared" si="9"/>
        <v>475300</v>
      </c>
      <c r="P20" s="202">
        <f t="shared" si="9"/>
        <v>469451</v>
      </c>
      <c r="Q20" s="203">
        <f t="shared" si="5"/>
        <v>-1.2305912055543877E-2</v>
      </c>
      <c r="R20" s="203">
        <f t="shared" si="3"/>
        <v>0.20198625489582747</v>
      </c>
      <c r="S20" s="202">
        <f>S12-SUM(S13:S19)</f>
        <v>163050</v>
      </c>
      <c r="T20" s="202">
        <f>T12-SUM(T13:T19)</f>
        <v>551255</v>
      </c>
      <c r="U20" s="202">
        <f>U12-SUM(U13:U19)</f>
        <v>615758</v>
      </c>
      <c r="V20" s="202">
        <f>V12-SUM(V13:V19)</f>
        <v>611435</v>
      </c>
      <c r="W20" s="202">
        <f>W12-SUM(W13:W19)</f>
        <v>608677</v>
      </c>
      <c r="X20" s="203">
        <f t="shared" si="6"/>
        <v>-4.5107002379647376E-3</v>
      </c>
      <c r="Y20" s="203">
        <f t="shared" si="7"/>
        <v>0.21553428105429176</v>
      </c>
    </row>
    <row r="21" spans="1:25" x14ac:dyDescent="0.25">
      <c r="A21" s="74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</row>
    <row r="22" spans="1:25" x14ac:dyDescent="0.25">
      <c r="A22" s="74"/>
      <c r="B22" s="189" t="s">
        <v>73</v>
      </c>
      <c r="C22" s="211">
        <f t="shared" ref="C22:H22" si="10">C23+C26</f>
        <v>18516</v>
      </c>
      <c r="D22" s="211">
        <f t="shared" si="10"/>
        <v>106787</v>
      </c>
      <c r="E22" s="211">
        <f t="shared" si="10"/>
        <v>110989</v>
      </c>
      <c r="F22" s="211">
        <f t="shared" si="10"/>
        <v>103513</v>
      </c>
      <c r="G22" s="211">
        <f t="shared" si="10"/>
        <v>107326</v>
      </c>
      <c r="H22" s="211">
        <f t="shared" si="10"/>
        <v>99642</v>
      </c>
      <c r="I22" s="212">
        <f>IFERROR(H22/G22-1,"-")</f>
        <v>-7.1594953692488361E-2</v>
      </c>
      <c r="J22" s="212">
        <f t="shared" ref="J22:J34" si="11">H22/H$8</f>
        <v>0.19933782121172716</v>
      </c>
      <c r="K22" s="211">
        <f t="shared" ref="K22:P22" si="12">K23+K26</f>
        <v>314175</v>
      </c>
      <c r="L22" s="211">
        <f t="shared" si="12"/>
        <v>883564</v>
      </c>
      <c r="M22" s="211">
        <f t="shared" si="12"/>
        <v>909147</v>
      </c>
      <c r="N22" s="211">
        <f t="shared" si="12"/>
        <v>955648</v>
      </c>
      <c r="O22" s="211">
        <f t="shared" si="12"/>
        <v>877983</v>
      </c>
      <c r="P22" s="211">
        <f t="shared" si="12"/>
        <v>909569</v>
      </c>
      <c r="Q22" s="212">
        <f>IFERROR(P22/O22-1,"-")</f>
        <v>3.5975639619445943E-2</v>
      </c>
      <c r="R22" s="212">
        <f t="shared" ref="R22:R34" si="13">P22/P$8</f>
        <v>0.39135167648879837</v>
      </c>
      <c r="S22" s="211">
        <f>S23+S26</f>
        <v>332691</v>
      </c>
      <c r="T22" s="211">
        <f>T23+T26</f>
        <v>1020136</v>
      </c>
      <c r="U22" s="211">
        <f>U23+U26</f>
        <v>1059161</v>
      </c>
      <c r="V22" s="211">
        <f>V23+V26</f>
        <v>985309</v>
      </c>
      <c r="W22" s="211">
        <f>W23+W26</f>
        <v>1009211</v>
      </c>
      <c r="X22" s="212">
        <f>IFERROR(W22/V22-1,"-")</f>
        <v>2.4258379858501211E-2</v>
      </c>
      <c r="Y22" s="212">
        <f>W22/W$8</f>
        <v>0.35736452554816894</v>
      </c>
    </row>
    <row r="23" spans="1:25" x14ac:dyDescent="0.25">
      <c r="A23" s="74"/>
      <c r="B23" s="192" t="s">
        <v>102</v>
      </c>
      <c r="C23" s="193">
        <v>5245</v>
      </c>
      <c r="D23" s="193">
        <v>9481</v>
      </c>
      <c r="E23" s="193">
        <v>8402</v>
      </c>
      <c r="F23" s="193">
        <v>5493</v>
      </c>
      <c r="G23" s="193">
        <v>6596</v>
      </c>
      <c r="H23" s="193">
        <v>8962</v>
      </c>
      <c r="I23" s="194">
        <f>IFERROR(H23/G23-1,"-")</f>
        <v>0.35870224378411164</v>
      </c>
      <c r="J23" s="194">
        <f t="shared" si="11"/>
        <v>1.7928840787012495E-2</v>
      </c>
      <c r="K23" s="193">
        <v>143083</v>
      </c>
      <c r="L23" s="193">
        <v>117979</v>
      </c>
      <c r="M23" s="193">
        <v>93658</v>
      </c>
      <c r="N23" s="193">
        <v>86183</v>
      </c>
      <c r="O23" s="193">
        <v>72232</v>
      </c>
      <c r="P23" s="193">
        <v>76718</v>
      </c>
      <c r="Q23" s="194">
        <f>IFERROR(P23/O23-1,"-")</f>
        <v>6.2105438033004834E-2</v>
      </c>
      <c r="R23" s="194">
        <f t="shared" si="13"/>
        <v>3.3008730417227974E-2</v>
      </c>
      <c r="S23" s="193">
        <v>148328</v>
      </c>
      <c r="T23" s="193">
        <v>102060</v>
      </c>
      <c r="U23" s="193">
        <v>91676</v>
      </c>
      <c r="V23" s="193">
        <v>78828</v>
      </c>
      <c r="W23" s="193">
        <v>85680</v>
      </c>
      <c r="X23" s="194">
        <f>IFERROR(W23/V23-1,"-")</f>
        <v>8.6923428223473875E-2</v>
      </c>
      <c r="Y23" s="194">
        <f>W23/W$8</f>
        <v>3.0339535091241689E-2</v>
      </c>
    </row>
    <row r="24" spans="1:25" x14ac:dyDescent="0.25">
      <c r="A24" s="74"/>
      <c r="B24" s="196" t="s">
        <v>108</v>
      </c>
      <c r="C24" s="197">
        <v>2767</v>
      </c>
      <c r="D24" s="197">
        <v>4869</v>
      </c>
      <c r="E24" s="197">
        <v>4087</v>
      </c>
      <c r="F24" s="197">
        <v>1787</v>
      </c>
      <c r="G24" s="197">
        <v>2115</v>
      </c>
      <c r="H24" s="197">
        <v>4300</v>
      </c>
      <c r="I24" s="198">
        <f>IFERROR(H24/G24-1,"-")</f>
        <v>1.0330969267139478</v>
      </c>
      <c r="J24" s="198">
        <f t="shared" si="11"/>
        <v>8.6023226271093201E-3</v>
      </c>
      <c r="K24" s="197">
        <v>70980</v>
      </c>
      <c r="L24" s="197">
        <v>47397</v>
      </c>
      <c r="M24" s="197">
        <v>36507</v>
      </c>
      <c r="N24" s="197">
        <v>30623</v>
      </c>
      <c r="O24" s="197">
        <v>33708</v>
      </c>
      <c r="P24" s="197">
        <v>37737</v>
      </c>
      <c r="Q24" s="198">
        <f>IFERROR(P24/O24-1,"-")</f>
        <v>0.11952652189391233</v>
      </c>
      <c r="R24" s="198">
        <f t="shared" si="13"/>
        <v>1.6236743134009388E-2</v>
      </c>
      <c r="S24" s="197">
        <v>73747</v>
      </c>
      <c r="T24" s="197">
        <v>40594</v>
      </c>
      <c r="U24" s="197">
        <v>32410</v>
      </c>
      <c r="V24" s="197">
        <v>35823</v>
      </c>
      <c r="W24" s="197">
        <v>42037</v>
      </c>
      <c r="X24" s="198">
        <f>IFERROR(W24/V24-1,"-")</f>
        <v>0.17346397565809668</v>
      </c>
      <c r="Y24" s="198">
        <f>W24/W$8</f>
        <v>1.4885422929861425E-2</v>
      </c>
    </row>
    <row r="25" spans="1:25" x14ac:dyDescent="0.25">
      <c r="A25" s="74"/>
      <c r="B25" s="196" t="s">
        <v>105</v>
      </c>
      <c r="C25" s="197">
        <v>2478</v>
      </c>
      <c r="D25" s="197">
        <v>4612</v>
      </c>
      <c r="E25" s="197">
        <v>4315</v>
      </c>
      <c r="F25" s="197">
        <v>3706</v>
      </c>
      <c r="G25" s="197">
        <v>4481</v>
      </c>
      <c r="H25" s="197">
        <v>4662</v>
      </c>
      <c r="I25" s="198">
        <f>IFERROR(H25/G25-1,"-")</f>
        <v>4.0392769471100154E-2</v>
      </c>
      <c r="J25" s="198">
        <f t="shared" si="11"/>
        <v>9.3265181599031747E-3</v>
      </c>
      <c r="K25" s="197">
        <v>72103</v>
      </c>
      <c r="L25" s="197">
        <v>70582</v>
      </c>
      <c r="M25" s="197">
        <v>57151</v>
      </c>
      <c r="N25" s="197">
        <v>55560</v>
      </c>
      <c r="O25" s="197">
        <v>38524</v>
      </c>
      <c r="P25" s="197">
        <v>38981</v>
      </c>
      <c r="Q25" s="198">
        <f>IFERROR(P25/O25-1,"-")</f>
        <v>1.1862734918492324E-2</v>
      </c>
      <c r="R25" s="198">
        <f t="shared" si="13"/>
        <v>1.677198728321859E-2</v>
      </c>
      <c r="S25" s="197">
        <v>74581</v>
      </c>
      <c r="T25" s="197">
        <v>61466</v>
      </c>
      <c r="U25" s="197">
        <v>59266</v>
      </c>
      <c r="V25" s="197">
        <v>43005</v>
      </c>
      <c r="W25" s="197">
        <v>43643</v>
      </c>
      <c r="X25" s="198">
        <f>IFERROR(W25/V25-1,"-")</f>
        <v>1.4835484246017883E-2</v>
      </c>
      <c r="Y25" s="198">
        <f>W25/W$8</f>
        <v>1.5454112161380264E-2</v>
      </c>
    </row>
    <row r="26" spans="1:25" x14ac:dyDescent="0.25">
      <c r="A26" s="74"/>
      <c r="B26" s="192" t="s">
        <v>112</v>
      </c>
      <c r="C26" s="193">
        <v>13271</v>
      </c>
      <c r="D26" s="193">
        <v>97306</v>
      </c>
      <c r="E26" s="193">
        <v>102587</v>
      </c>
      <c r="F26" s="193">
        <v>98020</v>
      </c>
      <c r="G26" s="193">
        <v>100730</v>
      </c>
      <c r="H26" s="193">
        <v>90680</v>
      </c>
      <c r="I26" s="194">
        <f>IFERROR(H26/G26-1,"-")</f>
        <v>-9.9771666832125461E-2</v>
      </c>
      <c r="J26" s="194">
        <f t="shared" si="11"/>
        <v>0.18140898042471468</v>
      </c>
      <c r="K26" s="193">
        <v>171092</v>
      </c>
      <c r="L26" s="193">
        <v>765585</v>
      </c>
      <c r="M26" s="193">
        <v>815489</v>
      </c>
      <c r="N26" s="193">
        <v>869465</v>
      </c>
      <c r="O26" s="193">
        <v>805751</v>
      </c>
      <c r="P26" s="193">
        <v>832851</v>
      </c>
      <c r="Q26" s="194">
        <f>IFERROR(P26/O26-1,"-")</f>
        <v>3.3633219195508213E-2</v>
      </c>
      <c r="R26" s="194">
        <f t="shared" si="13"/>
        <v>0.35834294607157041</v>
      </c>
      <c r="S26" s="193">
        <v>184363</v>
      </c>
      <c r="T26" s="193">
        <v>918076</v>
      </c>
      <c r="U26" s="193">
        <v>967485</v>
      </c>
      <c r="V26" s="193">
        <v>906481</v>
      </c>
      <c r="W26" s="193">
        <v>923531</v>
      </c>
      <c r="X26" s="194">
        <f>IFERROR(W26/V26-1,"-")</f>
        <v>1.8808998754524353E-2</v>
      </c>
      <c r="Y26" s="194">
        <f>W26/W$8</f>
        <v>0.32702499045692729</v>
      </c>
    </row>
    <row r="27" spans="1:25" s="74" customFormat="1" x14ac:dyDescent="0.25">
      <c r="B27" s="196" t="s">
        <v>115</v>
      </c>
      <c r="C27" s="197">
        <v>2026</v>
      </c>
      <c r="D27" s="197">
        <v>41634</v>
      </c>
      <c r="E27" s="197">
        <v>45624</v>
      </c>
      <c r="F27" s="197">
        <v>43538</v>
      </c>
      <c r="G27" s="197">
        <v>43282</v>
      </c>
      <c r="H27" s="197">
        <v>37116</v>
      </c>
      <c r="I27" s="198">
        <f t="shared" ref="I27:I34" si="14">IFERROR(H27/G27-1,"-")</f>
        <v>-0.14246106926666979</v>
      </c>
      <c r="J27" s="198">
        <f t="shared" si="11"/>
        <v>7.4252048052974307E-2</v>
      </c>
      <c r="K27" s="197">
        <v>29429</v>
      </c>
      <c r="L27" s="197">
        <v>391593</v>
      </c>
      <c r="M27" s="197">
        <v>419580</v>
      </c>
      <c r="N27" s="197">
        <v>448084</v>
      </c>
      <c r="O27" s="197">
        <v>420585</v>
      </c>
      <c r="P27" s="197">
        <v>442570</v>
      </c>
      <c r="Q27" s="198">
        <f t="shared" ref="Q27:Q34" si="15">IFERROR(P27/O27-1,"-")</f>
        <v>5.2272430067643816E-2</v>
      </c>
      <c r="R27" s="198">
        <f t="shared" si="13"/>
        <v>0.19042042051086558</v>
      </c>
      <c r="S27" s="197">
        <v>31455</v>
      </c>
      <c r="T27" s="197">
        <v>465204</v>
      </c>
      <c r="U27" s="197">
        <v>491622</v>
      </c>
      <c r="V27" s="197">
        <v>463867</v>
      </c>
      <c r="W27" s="197">
        <v>479686</v>
      </c>
      <c r="X27" s="198">
        <f t="shared" ref="X27:X34" si="16">IFERROR(W27/V27-1,"-")</f>
        <v>3.4102447468778774E-2</v>
      </c>
      <c r="Y27" s="198">
        <f t="shared" ref="Y27:Y34" si="17">W27/W$8</f>
        <v>0.16985819595911952</v>
      </c>
    </row>
    <row r="28" spans="1:25" s="74" customFormat="1" x14ac:dyDescent="0.25">
      <c r="B28" s="196" t="s">
        <v>118</v>
      </c>
      <c r="C28" s="197">
        <v>3926</v>
      </c>
      <c r="D28" s="197">
        <v>17608</v>
      </c>
      <c r="E28" s="197">
        <v>20116</v>
      </c>
      <c r="F28" s="197">
        <v>19311</v>
      </c>
      <c r="G28" s="197">
        <v>20114</v>
      </c>
      <c r="H28" s="197">
        <v>18223</v>
      </c>
      <c r="I28" s="198">
        <f t="shared" si="14"/>
        <v>-9.4014119518743167E-2</v>
      </c>
      <c r="J28" s="198">
        <f t="shared" si="11"/>
        <v>3.6455843077630959E-2</v>
      </c>
      <c r="K28" s="197">
        <v>30018</v>
      </c>
      <c r="L28" s="197">
        <v>81581</v>
      </c>
      <c r="M28" s="197">
        <v>87786</v>
      </c>
      <c r="N28" s="197">
        <v>89706</v>
      </c>
      <c r="O28" s="197">
        <v>80937</v>
      </c>
      <c r="P28" s="197">
        <v>76088</v>
      </c>
      <c r="Q28" s="198">
        <f t="shared" si="15"/>
        <v>-5.9910794815720925E-2</v>
      </c>
      <c r="R28" s="198">
        <f t="shared" si="13"/>
        <v>3.2737666258062542E-2</v>
      </c>
      <c r="S28" s="197">
        <v>33944</v>
      </c>
      <c r="T28" s="197">
        <v>107902</v>
      </c>
      <c r="U28" s="197">
        <v>109017</v>
      </c>
      <c r="V28" s="197">
        <v>101051</v>
      </c>
      <c r="W28" s="197">
        <v>94311</v>
      </c>
      <c r="X28" s="198">
        <f t="shared" si="16"/>
        <v>-6.6698993577500421E-2</v>
      </c>
      <c r="Y28" s="198">
        <f t="shared" si="17"/>
        <v>3.3395797082050593E-2</v>
      </c>
    </row>
    <row r="29" spans="1:25" x14ac:dyDescent="0.25">
      <c r="A29" s="74"/>
      <c r="B29" s="196" t="s">
        <v>121</v>
      </c>
      <c r="C29" s="197">
        <v>2769</v>
      </c>
      <c r="D29" s="197">
        <v>2684</v>
      </c>
      <c r="E29" s="197">
        <v>2144</v>
      </c>
      <c r="F29" s="197">
        <v>2130</v>
      </c>
      <c r="G29" s="197">
        <v>2321</v>
      </c>
      <c r="H29" s="197">
        <v>2814</v>
      </c>
      <c r="I29" s="198">
        <f t="shared" si="14"/>
        <v>0.21240844463593289</v>
      </c>
      <c r="J29" s="198">
        <f t="shared" si="11"/>
        <v>5.6295199703920058E-3</v>
      </c>
      <c r="K29" s="197">
        <v>18247</v>
      </c>
      <c r="L29" s="197">
        <v>33200</v>
      </c>
      <c r="M29" s="197">
        <v>30987</v>
      </c>
      <c r="N29" s="197">
        <v>28243</v>
      </c>
      <c r="O29" s="197">
        <v>25732</v>
      </c>
      <c r="P29" s="197">
        <v>30627</v>
      </c>
      <c r="Q29" s="198">
        <f t="shared" si="15"/>
        <v>0.1902300637338723</v>
      </c>
      <c r="R29" s="198">
        <f t="shared" si="13"/>
        <v>1.3177590480570938E-2</v>
      </c>
      <c r="S29" s="197">
        <v>21016</v>
      </c>
      <c r="T29" s="197">
        <v>33131</v>
      </c>
      <c r="U29" s="197">
        <v>30373</v>
      </c>
      <c r="V29" s="197">
        <v>28053</v>
      </c>
      <c r="W29" s="197">
        <v>33441</v>
      </c>
      <c r="X29" s="198">
        <f t="shared" si="16"/>
        <v>0.19206501978398038</v>
      </c>
      <c r="Y29" s="198">
        <f t="shared" si="17"/>
        <v>1.1841554539988485E-2</v>
      </c>
    </row>
    <row r="30" spans="1:25" x14ac:dyDescent="0.25">
      <c r="A30" s="74"/>
      <c r="B30" s="196" t="s">
        <v>128</v>
      </c>
      <c r="C30" s="197">
        <v>360</v>
      </c>
      <c r="D30" s="197">
        <v>5297</v>
      </c>
      <c r="E30" s="197">
        <v>2684</v>
      </c>
      <c r="F30" s="197">
        <v>2176</v>
      </c>
      <c r="G30" s="197">
        <v>2399</v>
      </c>
      <c r="H30" s="197">
        <v>2959</v>
      </c>
      <c r="I30" s="198">
        <f t="shared" si="14"/>
        <v>0.23343059608170069</v>
      </c>
      <c r="J30" s="198">
        <f t="shared" si="11"/>
        <v>5.9195982915387158E-3</v>
      </c>
      <c r="K30" s="197">
        <v>11698</v>
      </c>
      <c r="L30" s="197">
        <v>40688</v>
      </c>
      <c r="M30" s="197">
        <v>36303</v>
      </c>
      <c r="N30" s="197">
        <v>39306</v>
      </c>
      <c r="O30" s="197">
        <v>35857</v>
      </c>
      <c r="P30" s="197">
        <v>38470</v>
      </c>
      <c r="Q30" s="198">
        <f t="shared" si="15"/>
        <v>7.2872800290040951E-2</v>
      </c>
      <c r="R30" s="198">
        <f t="shared" si="13"/>
        <v>1.6552124131895517E-2</v>
      </c>
      <c r="S30" s="197">
        <v>12058</v>
      </c>
      <c r="T30" s="197">
        <v>38987</v>
      </c>
      <c r="U30" s="197">
        <v>41482</v>
      </c>
      <c r="V30" s="197">
        <v>38256</v>
      </c>
      <c r="W30" s="197">
        <v>41429</v>
      </c>
      <c r="X30" s="198">
        <f t="shared" si="16"/>
        <v>8.2941237975742377E-2</v>
      </c>
      <c r="Y30" s="198">
        <f t="shared" si="17"/>
        <v>1.4670128376459524E-2</v>
      </c>
    </row>
    <row r="31" spans="1:25" x14ac:dyDescent="0.25">
      <c r="A31" s="74"/>
      <c r="B31" s="196" t="s">
        <v>124</v>
      </c>
      <c r="C31" s="197">
        <v>512</v>
      </c>
      <c r="D31" s="197">
        <v>2918</v>
      </c>
      <c r="E31" s="197">
        <v>1922</v>
      </c>
      <c r="F31" s="197">
        <v>1574</v>
      </c>
      <c r="G31" s="197">
        <v>1510</v>
      </c>
      <c r="H31" s="197">
        <v>1547</v>
      </c>
      <c r="I31" s="198">
        <f t="shared" si="14"/>
        <v>2.4503311258278204E-2</v>
      </c>
      <c r="J31" s="198">
        <f t="shared" si="11"/>
        <v>3.0948356056135157E-3</v>
      </c>
      <c r="K31" s="197">
        <v>16640</v>
      </c>
      <c r="L31" s="197">
        <v>48826</v>
      </c>
      <c r="M31" s="197">
        <v>46510</v>
      </c>
      <c r="N31" s="197">
        <v>48518</v>
      </c>
      <c r="O31" s="197">
        <v>44688</v>
      </c>
      <c r="P31" s="197">
        <v>47159</v>
      </c>
      <c r="Q31" s="198">
        <f t="shared" si="15"/>
        <v>5.5294486215538896E-2</v>
      </c>
      <c r="R31" s="198">
        <f t="shared" si="13"/>
        <v>2.0290658225527961E-2</v>
      </c>
      <c r="S31" s="197">
        <v>17152</v>
      </c>
      <c r="T31" s="197">
        <v>48432</v>
      </c>
      <c r="U31" s="197">
        <v>50092</v>
      </c>
      <c r="V31" s="197">
        <v>46198</v>
      </c>
      <c r="W31" s="197">
        <v>48706</v>
      </c>
      <c r="X31" s="198">
        <f t="shared" si="16"/>
        <v>5.4288064418373194E-2</v>
      </c>
      <c r="Y31" s="198">
        <f t="shared" si="17"/>
        <v>1.7246935062488537E-2</v>
      </c>
    </row>
    <row r="32" spans="1:25" x14ac:dyDescent="0.25">
      <c r="A32" s="74"/>
      <c r="B32" s="196" t="s">
        <v>133</v>
      </c>
      <c r="C32" s="197">
        <v>56</v>
      </c>
      <c r="D32" s="197">
        <v>1187</v>
      </c>
      <c r="E32" s="197">
        <v>1548</v>
      </c>
      <c r="F32" s="197">
        <v>1573</v>
      </c>
      <c r="G32" s="197">
        <v>1363</v>
      </c>
      <c r="H32" s="197">
        <v>1392</v>
      </c>
      <c r="I32" s="198">
        <f t="shared" si="14"/>
        <v>2.1276595744680771E-2</v>
      </c>
      <c r="J32" s="198">
        <f t="shared" si="11"/>
        <v>2.7847518830084123E-3</v>
      </c>
      <c r="K32" s="197">
        <v>357</v>
      </c>
      <c r="L32" s="197">
        <v>11297</v>
      </c>
      <c r="M32" s="197">
        <v>12380</v>
      </c>
      <c r="N32" s="197">
        <v>12002</v>
      </c>
      <c r="O32" s="197">
        <v>10522</v>
      </c>
      <c r="P32" s="197">
        <v>9603</v>
      </c>
      <c r="Q32" s="198">
        <f t="shared" si="15"/>
        <v>-8.7340809731990099E-2</v>
      </c>
      <c r="R32" s="198">
        <f t="shared" si="13"/>
        <v>4.1317922547073737E-3</v>
      </c>
      <c r="S32" s="197">
        <v>413</v>
      </c>
      <c r="T32" s="197">
        <v>13928</v>
      </c>
      <c r="U32" s="197">
        <v>13575</v>
      </c>
      <c r="V32" s="197">
        <v>11885</v>
      </c>
      <c r="W32" s="197">
        <v>10995</v>
      </c>
      <c r="X32" s="198">
        <f t="shared" si="16"/>
        <v>-7.4884307951198936E-2</v>
      </c>
      <c r="Y32" s="198">
        <f t="shared" si="17"/>
        <v>3.8933612083123527E-3</v>
      </c>
    </row>
    <row r="33" spans="1:25" x14ac:dyDescent="0.25">
      <c r="A33" s="74"/>
      <c r="B33" s="196" t="s">
        <v>136</v>
      </c>
      <c r="C33" s="197">
        <v>9</v>
      </c>
      <c r="D33" s="197">
        <v>406</v>
      </c>
      <c r="E33" s="197">
        <v>569</v>
      </c>
      <c r="F33" s="197">
        <v>325</v>
      </c>
      <c r="G33" s="197">
        <v>300</v>
      </c>
      <c r="H33" s="197">
        <v>446</v>
      </c>
      <c r="I33" s="198">
        <f t="shared" si="14"/>
        <v>0.48666666666666658</v>
      </c>
      <c r="J33" s="198">
        <f t="shared" si="11"/>
        <v>8.9224090504436203E-4</v>
      </c>
      <c r="K33" s="197">
        <v>312</v>
      </c>
      <c r="L33" s="197">
        <v>7170</v>
      </c>
      <c r="M33" s="197">
        <v>11877</v>
      </c>
      <c r="N33" s="197">
        <v>11259</v>
      </c>
      <c r="O33" s="197">
        <v>9558</v>
      </c>
      <c r="P33" s="197">
        <v>8856</v>
      </c>
      <c r="Q33" s="198">
        <f t="shared" si="15"/>
        <v>-7.3446327683615809E-2</v>
      </c>
      <c r="R33" s="198">
        <f t="shared" si="13"/>
        <v>3.8103876088397895E-3</v>
      </c>
      <c r="S33" s="197">
        <v>321</v>
      </c>
      <c r="T33" s="197">
        <v>12446</v>
      </c>
      <c r="U33" s="197">
        <v>11584</v>
      </c>
      <c r="V33" s="197">
        <v>9858</v>
      </c>
      <c r="W33" s="197">
        <v>9302</v>
      </c>
      <c r="X33" s="198">
        <f t="shared" si="16"/>
        <v>-5.6400892675999237E-2</v>
      </c>
      <c r="Y33" s="198">
        <f t="shared" si="17"/>
        <v>3.2938650258955439E-3</v>
      </c>
    </row>
    <row r="34" spans="1:25" x14ac:dyDescent="0.25">
      <c r="A34" s="74"/>
      <c r="B34" s="201" t="s">
        <v>149</v>
      </c>
      <c r="C34" s="202">
        <f t="shared" ref="C34:H34" si="18">C26-SUM(C27:C33)</f>
        <v>3613</v>
      </c>
      <c r="D34" s="202">
        <f t="shared" si="18"/>
        <v>25572</v>
      </c>
      <c r="E34" s="202">
        <f t="shared" si="18"/>
        <v>27980</v>
      </c>
      <c r="F34" s="202">
        <f t="shared" si="18"/>
        <v>27393</v>
      </c>
      <c r="G34" s="202">
        <f t="shared" si="18"/>
        <v>29441</v>
      </c>
      <c r="H34" s="202">
        <f t="shared" si="18"/>
        <v>26183</v>
      </c>
      <c r="I34" s="203">
        <f t="shared" si="14"/>
        <v>-0.11066200197004172</v>
      </c>
      <c r="J34" s="203">
        <f t="shared" si="11"/>
        <v>5.23801426385124E-2</v>
      </c>
      <c r="K34" s="202">
        <f t="shared" ref="K34:P34" si="19">K26-SUM(K27:K33)</f>
        <v>64391</v>
      </c>
      <c r="L34" s="202">
        <f t="shared" si="19"/>
        <v>151230</v>
      </c>
      <c r="M34" s="202">
        <f t="shared" si="19"/>
        <v>170066</v>
      </c>
      <c r="N34" s="202">
        <f t="shared" si="19"/>
        <v>192347</v>
      </c>
      <c r="O34" s="202">
        <f t="shared" si="19"/>
        <v>177872</v>
      </c>
      <c r="P34" s="202">
        <f t="shared" si="19"/>
        <v>179478</v>
      </c>
      <c r="Q34" s="203">
        <f t="shared" si="15"/>
        <v>9.0289646487362596E-3</v>
      </c>
      <c r="R34" s="203">
        <f t="shared" si="13"/>
        <v>7.7222306601100688E-2</v>
      </c>
      <c r="S34" s="202">
        <f>S26-SUM(S27:S33)</f>
        <v>68004</v>
      </c>
      <c r="T34" s="202">
        <f>T26-SUM(T27:T33)</f>
        <v>198046</v>
      </c>
      <c r="U34" s="202">
        <f>U26-SUM(U27:U33)</f>
        <v>219740</v>
      </c>
      <c r="V34" s="202">
        <f>V26-SUM(V27:V33)</f>
        <v>207313</v>
      </c>
      <c r="W34" s="202">
        <f>W26-SUM(W27:W33)</f>
        <v>205661</v>
      </c>
      <c r="X34" s="203">
        <f t="shared" si="16"/>
        <v>-7.9686271483215831E-3</v>
      </c>
      <c r="Y34" s="203">
        <f t="shared" si="17"/>
        <v>7.2825153202612708E-2</v>
      </c>
    </row>
    <row r="35" spans="1:25" x14ac:dyDescent="0.25">
      <c r="A35" s="74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</row>
    <row r="36" spans="1:25" x14ac:dyDescent="0.25">
      <c r="A36" s="74"/>
      <c r="B36" s="189" t="s">
        <v>73</v>
      </c>
      <c r="C36" s="211">
        <f t="shared" ref="C36:H36" si="20">C37+C40</f>
        <v>12659</v>
      </c>
      <c r="D36" s="211">
        <f t="shared" si="20"/>
        <v>116137</v>
      </c>
      <c r="E36" s="211">
        <f t="shared" si="20"/>
        <v>129400</v>
      </c>
      <c r="F36" s="211">
        <f t="shared" si="20"/>
        <v>139242</v>
      </c>
      <c r="G36" s="211">
        <f t="shared" si="20"/>
        <v>125286</v>
      </c>
      <c r="H36" s="211">
        <f t="shared" si="20"/>
        <v>127752</v>
      </c>
      <c r="I36" s="212">
        <f>IFERROR(H36/G36-1,"-")</f>
        <v>1.9682965375221517E-2</v>
      </c>
      <c r="J36" s="212">
        <f t="shared" ref="J36:J48" si="21">H36/H$8</f>
        <v>0.25557300471127203</v>
      </c>
      <c r="K36" s="211">
        <f t="shared" ref="K36:P36" si="22">K37+K40</f>
        <v>58109</v>
      </c>
      <c r="L36" s="211">
        <f t="shared" si="22"/>
        <v>366448</v>
      </c>
      <c r="M36" s="211">
        <f t="shared" si="22"/>
        <v>402099</v>
      </c>
      <c r="N36" s="211">
        <f t="shared" si="22"/>
        <v>428386</v>
      </c>
      <c r="O36" s="211">
        <f t="shared" si="22"/>
        <v>457275</v>
      </c>
      <c r="P36" s="211">
        <f t="shared" si="22"/>
        <v>475814</v>
      </c>
      <c r="Q36" s="212">
        <f>IFERROR(P36/O36-1,"-")</f>
        <v>4.0542343228910482E-2</v>
      </c>
      <c r="R36" s="212">
        <f t="shared" ref="R36:R48" si="23">P36/P$8</f>
        <v>0.20472400290339832</v>
      </c>
      <c r="S36" s="211">
        <f>S37+S40</f>
        <v>70768</v>
      </c>
      <c r="T36" s="211">
        <f>T37+T40</f>
        <v>531499</v>
      </c>
      <c r="U36" s="211">
        <f>U37+U40</f>
        <v>567628</v>
      </c>
      <c r="V36" s="211">
        <f>V37+V40</f>
        <v>582561</v>
      </c>
      <c r="W36" s="211">
        <f>W37+W40</f>
        <v>603566</v>
      </c>
      <c r="X36" s="212">
        <f>IFERROR(W36/V36-1,"-")</f>
        <v>3.6056309982988921E-2</v>
      </c>
      <c r="Y36" s="212">
        <f>W36/W$8</f>
        <v>0.21372446121475702</v>
      </c>
    </row>
    <row r="37" spans="1:25" x14ac:dyDescent="0.25">
      <c r="A37" s="74"/>
      <c r="B37" s="192" t="s">
        <v>102</v>
      </c>
      <c r="C37" s="193">
        <v>3211</v>
      </c>
      <c r="D37" s="193">
        <v>15955</v>
      </c>
      <c r="E37" s="193">
        <v>19364</v>
      </c>
      <c r="F37" s="193">
        <v>22018</v>
      </c>
      <c r="G37" s="193">
        <v>15133</v>
      </c>
      <c r="H37" s="193">
        <v>16883</v>
      </c>
      <c r="I37" s="194">
        <f>IFERROR(H37/G37-1,"-")</f>
        <v>0.11564131368532338</v>
      </c>
      <c r="J37" s="194">
        <f t="shared" si="21"/>
        <v>3.3775119282206195E-2</v>
      </c>
      <c r="K37" s="193">
        <v>16977</v>
      </c>
      <c r="L37" s="193">
        <v>42389</v>
      </c>
      <c r="M37" s="193">
        <v>37546</v>
      </c>
      <c r="N37" s="193">
        <v>33297</v>
      </c>
      <c r="O37" s="193">
        <v>39395</v>
      </c>
      <c r="P37" s="193">
        <v>47185</v>
      </c>
      <c r="Q37" s="194">
        <f>IFERROR(P37/O37-1,"-")</f>
        <v>0.19774083005457554</v>
      </c>
      <c r="R37" s="194">
        <f t="shared" si="23"/>
        <v>2.0301845000350663E-2</v>
      </c>
      <c r="S37" s="193">
        <v>20188</v>
      </c>
      <c r="T37" s="193">
        <v>56910</v>
      </c>
      <c r="U37" s="193">
        <v>55315</v>
      </c>
      <c r="V37" s="193">
        <v>54528</v>
      </c>
      <c r="W37" s="193">
        <v>64068</v>
      </c>
      <c r="X37" s="194">
        <f>IFERROR(W37/V37-1,"-")</f>
        <v>0.174955985915493</v>
      </c>
      <c r="Y37" s="194">
        <f>W37/W$8</f>
        <v>2.2686663564725405E-2</v>
      </c>
    </row>
    <row r="38" spans="1:25" x14ac:dyDescent="0.25">
      <c r="A38" s="74"/>
      <c r="B38" s="196" t="s">
        <v>108</v>
      </c>
      <c r="C38" s="197">
        <v>2458</v>
      </c>
      <c r="D38" s="197">
        <v>7434</v>
      </c>
      <c r="E38" s="197">
        <v>10688</v>
      </c>
      <c r="F38" s="197">
        <v>15287</v>
      </c>
      <c r="G38" s="197">
        <v>8790</v>
      </c>
      <c r="H38" s="197">
        <v>8922</v>
      </c>
      <c r="I38" s="198">
        <f>IFERROR(H38/G38-1,"-")</f>
        <v>1.5017064846416295E-2</v>
      </c>
      <c r="J38" s="198">
        <f t="shared" si="21"/>
        <v>1.7848819181178917E-2</v>
      </c>
      <c r="K38" s="197">
        <v>2854</v>
      </c>
      <c r="L38" s="197">
        <v>6289</v>
      </c>
      <c r="M38" s="197">
        <v>10024</v>
      </c>
      <c r="N38" s="197">
        <v>7086</v>
      </c>
      <c r="O38" s="197">
        <v>11633</v>
      </c>
      <c r="P38" s="197">
        <v>17903</v>
      </c>
      <c r="Q38" s="198">
        <f>IFERROR(P38/O38-1,"-")</f>
        <v>0.53898392504083215</v>
      </c>
      <c r="R38" s="198">
        <f t="shared" si="23"/>
        <v>7.7029549865694161E-3</v>
      </c>
      <c r="S38" s="197">
        <v>5312</v>
      </c>
      <c r="T38" s="197">
        <v>20712</v>
      </c>
      <c r="U38" s="197">
        <v>22373</v>
      </c>
      <c r="V38" s="197">
        <v>20423</v>
      </c>
      <c r="W38" s="197">
        <v>26825</v>
      </c>
      <c r="X38" s="198">
        <f>IFERROR(W38/V38-1,"-")</f>
        <v>0.31347010723204227</v>
      </c>
      <c r="Y38" s="198">
        <f>W38/W$8</f>
        <v>9.4988098602072635E-3</v>
      </c>
    </row>
    <row r="39" spans="1:25" x14ac:dyDescent="0.25">
      <c r="A39" s="74"/>
      <c r="B39" s="196" t="s">
        <v>105</v>
      </c>
      <c r="C39" s="197">
        <v>753</v>
      </c>
      <c r="D39" s="197">
        <v>8521</v>
      </c>
      <c r="E39" s="197">
        <v>8676</v>
      </c>
      <c r="F39" s="197">
        <v>6731</v>
      </c>
      <c r="G39" s="197">
        <v>6343</v>
      </c>
      <c r="H39" s="197">
        <v>7961</v>
      </c>
      <c r="I39" s="198">
        <f>IFERROR(H39/G39-1,"-")</f>
        <v>0.25508434494718579</v>
      </c>
      <c r="J39" s="198">
        <f t="shared" si="21"/>
        <v>1.5926300101027278E-2</v>
      </c>
      <c r="K39" s="197">
        <v>14123</v>
      </c>
      <c r="L39" s="197">
        <v>36100</v>
      </c>
      <c r="M39" s="197">
        <v>27522</v>
      </c>
      <c r="N39" s="197">
        <v>26211</v>
      </c>
      <c r="O39" s="197">
        <v>27762</v>
      </c>
      <c r="P39" s="197">
        <v>29282</v>
      </c>
      <c r="Q39" s="198">
        <f>IFERROR(P39/O39-1,"-")</f>
        <v>5.4751098624018502E-2</v>
      </c>
      <c r="R39" s="198">
        <f t="shared" si="23"/>
        <v>1.2598890013781247E-2</v>
      </c>
      <c r="S39" s="197">
        <v>14876</v>
      </c>
      <c r="T39" s="197">
        <v>36198</v>
      </c>
      <c r="U39" s="197">
        <v>32942</v>
      </c>
      <c r="V39" s="197">
        <v>34105</v>
      </c>
      <c r="W39" s="197">
        <v>37243</v>
      </c>
      <c r="X39" s="198">
        <f>IFERROR(W39/V39-1,"-")</f>
        <v>9.2009969212725418E-2</v>
      </c>
      <c r="Y39" s="198">
        <f>W39/W$8</f>
        <v>1.3187853704518141E-2</v>
      </c>
    </row>
    <row r="40" spans="1:25" x14ac:dyDescent="0.25">
      <c r="A40" s="74"/>
      <c r="B40" s="192" t="s">
        <v>112</v>
      </c>
      <c r="C40" s="193">
        <v>9448</v>
      </c>
      <c r="D40" s="193">
        <v>100182</v>
      </c>
      <c r="E40" s="193">
        <v>110036</v>
      </c>
      <c r="F40" s="193">
        <v>117224</v>
      </c>
      <c r="G40" s="193">
        <v>110153</v>
      </c>
      <c r="H40" s="193">
        <v>110869</v>
      </c>
      <c r="I40" s="194">
        <f>IFERROR(H40/G40-1,"-")</f>
        <v>6.5000499305511994E-3</v>
      </c>
      <c r="J40" s="194">
        <f t="shared" si="21"/>
        <v>0.22179788542906584</v>
      </c>
      <c r="K40" s="193">
        <v>41132</v>
      </c>
      <c r="L40" s="193">
        <v>324059</v>
      </c>
      <c r="M40" s="193">
        <v>364553</v>
      </c>
      <c r="N40" s="193">
        <v>395089</v>
      </c>
      <c r="O40" s="193">
        <v>417880</v>
      </c>
      <c r="P40" s="193">
        <v>428629</v>
      </c>
      <c r="Q40" s="194">
        <f>IFERROR(P40/O40-1,"-")</f>
        <v>2.5722695510672855E-2</v>
      </c>
      <c r="R40" s="194">
        <f t="shared" si="23"/>
        <v>0.18442215790304767</v>
      </c>
      <c r="S40" s="193">
        <v>50580</v>
      </c>
      <c r="T40" s="193">
        <v>474589</v>
      </c>
      <c r="U40" s="193">
        <v>512313</v>
      </c>
      <c r="V40" s="193">
        <v>528033</v>
      </c>
      <c r="W40" s="193">
        <v>539498</v>
      </c>
      <c r="X40" s="194">
        <f>IFERROR(W40/V40-1,"-")</f>
        <v>2.1712658110383254E-2</v>
      </c>
      <c r="Y40" s="194">
        <f>W40/W$8</f>
        <v>0.19103779765003162</v>
      </c>
    </row>
    <row r="41" spans="1:25" s="74" customFormat="1" x14ac:dyDescent="0.25">
      <c r="B41" s="196" t="s">
        <v>115</v>
      </c>
      <c r="C41" s="197">
        <v>2219</v>
      </c>
      <c r="D41" s="197">
        <v>48779</v>
      </c>
      <c r="E41" s="197">
        <v>47874</v>
      </c>
      <c r="F41" s="197">
        <v>50039</v>
      </c>
      <c r="G41" s="197">
        <v>44717</v>
      </c>
      <c r="H41" s="197">
        <v>37893</v>
      </c>
      <c r="I41" s="198">
        <f t="shared" ref="I41:I48" si="24">IFERROR(H41/G41-1,"-")</f>
        <v>-0.15260415501934388</v>
      </c>
      <c r="J41" s="198">
        <f t="shared" si="21"/>
        <v>7.5806467746291503E-2</v>
      </c>
      <c r="K41" s="197">
        <v>7555</v>
      </c>
      <c r="L41" s="197">
        <v>169633</v>
      </c>
      <c r="M41" s="197">
        <v>195278</v>
      </c>
      <c r="N41" s="197">
        <v>221210</v>
      </c>
      <c r="O41" s="197">
        <v>229840</v>
      </c>
      <c r="P41" s="197">
        <v>244651</v>
      </c>
      <c r="Q41" s="198">
        <f t="shared" ref="Q41:Q48" si="25">IFERROR(P41/O41-1,"-")</f>
        <v>6.44404803341454E-2</v>
      </c>
      <c r="R41" s="198">
        <f t="shared" si="23"/>
        <v>0.1052636787364796</v>
      </c>
      <c r="S41" s="197">
        <v>9774</v>
      </c>
      <c r="T41" s="197">
        <v>243152</v>
      </c>
      <c r="U41" s="197">
        <v>271249</v>
      </c>
      <c r="V41" s="197">
        <v>274557</v>
      </c>
      <c r="W41" s="197">
        <v>282544</v>
      </c>
      <c r="X41" s="198">
        <f t="shared" ref="X41:X48" si="26">IFERROR(W41/V41-1,"-")</f>
        <v>2.9090498512148733E-2</v>
      </c>
      <c r="Y41" s="198">
        <f t="shared" ref="Y41:Y48" si="27">W41/W$8</f>
        <v>0.10004964522432064</v>
      </c>
    </row>
    <row r="42" spans="1:25" s="74" customFormat="1" x14ac:dyDescent="0.25">
      <c r="B42" s="196" t="s">
        <v>118</v>
      </c>
      <c r="C42" s="197">
        <v>214</v>
      </c>
      <c r="D42" s="197">
        <v>4580</v>
      </c>
      <c r="E42" s="197">
        <v>6811</v>
      </c>
      <c r="F42" s="197">
        <v>7244</v>
      </c>
      <c r="G42" s="197">
        <v>8062</v>
      </c>
      <c r="H42" s="197">
        <v>7865</v>
      </c>
      <c r="I42" s="198">
        <f t="shared" si="24"/>
        <v>-2.4435623914661364E-2</v>
      </c>
      <c r="J42" s="198">
        <f t="shared" si="21"/>
        <v>1.5734248247026697E-2</v>
      </c>
      <c r="K42" s="197">
        <v>2788</v>
      </c>
      <c r="L42" s="197">
        <v>11814</v>
      </c>
      <c r="M42" s="197">
        <v>14535</v>
      </c>
      <c r="N42" s="197">
        <v>12721</v>
      </c>
      <c r="O42" s="197">
        <v>13089</v>
      </c>
      <c r="P42" s="197">
        <v>14513</v>
      </c>
      <c r="Q42" s="198">
        <f t="shared" si="25"/>
        <v>0.10879364351745746</v>
      </c>
      <c r="R42" s="198">
        <f t="shared" si="23"/>
        <v>6.2443716539173286E-3</v>
      </c>
      <c r="S42" s="197">
        <v>3002</v>
      </c>
      <c r="T42" s="197">
        <v>21346</v>
      </c>
      <c r="U42" s="197">
        <v>19965</v>
      </c>
      <c r="V42" s="197">
        <v>21151</v>
      </c>
      <c r="W42" s="197">
        <v>22378</v>
      </c>
      <c r="X42" s="198">
        <f t="shared" si="26"/>
        <v>5.8011441539407071E-2</v>
      </c>
      <c r="Y42" s="198">
        <f t="shared" si="27"/>
        <v>7.9241143355719725E-3</v>
      </c>
    </row>
    <row r="43" spans="1:25" x14ac:dyDescent="0.25">
      <c r="A43" s="74"/>
      <c r="B43" s="196" t="s">
        <v>121</v>
      </c>
      <c r="C43" s="197">
        <v>414</v>
      </c>
      <c r="D43" s="197">
        <v>3474</v>
      </c>
      <c r="E43" s="197">
        <v>5120</v>
      </c>
      <c r="F43" s="197">
        <v>5775</v>
      </c>
      <c r="G43" s="197">
        <v>5598</v>
      </c>
      <c r="H43" s="197">
        <v>8452</v>
      </c>
      <c r="I43" s="198">
        <f t="shared" si="24"/>
        <v>0.50982493747767066</v>
      </c>
      <c r="J43" s="198">
        <f t="shared" si="21"/>
        <v>1.6908565312634412E-2</v>
      </c>
      <c r="K43" s="197">
        <v>4201</v>
      </c>
      <c r="L43" s="197">
        <v>8084</v>
      </c>
      <c r="M43" s="197">
        <v>8393</v>
      </c>
      <c r="N43" s="197">
        <v>7703</v>
      </c>
      <c r="O43" s="197">
        <v>9053</v>
      </c>
      <c r="P43" s="197">
        <v>10116</v>
      </c>
      <c r="Q43" s="198">
        <f t="shared" si="25"/>
        <v>0.11741963989837623</v>
      </c>
      <c r="R43" s="198">
        <f t="shared" si="23"/>
        <v>4.352515927170654E-3</v>
      </c>
      <c r="S43" s="197">
        <v>4615</v>
      </c>
      <c r="T43" s="197">
        <v>13513</v>
      </c>
      <c r="U43" s="197">
        <v>13478</v>
      </c>
      <c r="V43" s="197">
        <v>14651</v>
      </c>
      <c r="W43" s="197">
        <v>18568</v>
      </c>
      <c r="X43" s="198">
        <f t="shared" si="26"/>
        <v>0.26735376424817425</v>
      </c>
      <c r="Y43" s="198">
        <f t="shared" si="27"/>
        <v>6.5749823479712387E-3</v>
      </c>
    </row>
    <row r="44" spans="1:25" x14ac:dyDescent="0.25">
      <c r="A44" s="74"/>
      <c r="B44" s="196" t="s">
        <v>128</v>
      </c>
      <c r="C44" s="197">
        <v>228</v>
      </c>
      <c r="D44" s="197">
        <v>2017</v>
      </c>
      <c r="E44" s="197">
        <v>2067</v>
      </c>
      <c r="F44" s="197">
        <v>2523</v>
      </c>
      <c r="G44" s="197">
        <v>1994</v>
      </c>
      <c r="H44" s="197">
        <v>2407</v>
      </c>
      <c r="I44" s="198">
        <f t="shared" si="24"/>
        <v>0.20712136409227688</v>
      </c>
      <c r="J44" s="198">
        <f t="shared" si="21"/>
        <v>4.8153001310353794E-3</v>
      </c>
      <c r="K44" s="197">
        <v>3855</v>
      </c>
      <c r="L44" s="197">
        <v>19256</v>
      </c>
      <c r="M44" s="197">
        <v>17394</v>
      </c>
      <c r="N44" s="197">
        <v>18778</v>
      </c>
      <c r="O44" s="197">
        <v>17497</v>
      </c>
      <c r="P44" s="197">
        <v>18159</v>
      </c>
      <c r="Q44" s="198">
        <f t="shared" si="25"/>
        <v>3.7835057438418085E-2</v>
      </c>
      <c r="R44" s="198">
        <f t="shared" si="23"/>
        <v>7.813101692516004E-3</v>
      </c>
      <c r="S44" s="197">
        <v>4083</v>
      </c>
      <c r="T44" s="197">
        <v>19461</v>
      </c>
      <c r="U44" s="197">
        <v>21301</v>
      </c>
      <c r="V44" s="197">
        <v>19491</v>
      </c>
      <c r="W44" s="197">
        <v>20566</v>
      </c>
      <c r="X44" s="198">
        <f t="shared" si="26"/>
        <v>5.5153660663896265E-2</v>
      </c>
      <c r="Y44" s="198">
        <f t="shared" si="27"/>
        <v>7.2824799099728832E-3</v>
      </c>
    </row>
    <row r="45" spans="1:25" x14ac:dyDescent="0.25">
      <c r="A45" s="74"/>
      <c r="B45" s="196" t="s">
        <v>124</v>
      </c>
      <c r="C45" s="197">
        <v>113</v>
      </c>
      <c r="D45" s="197">
        <v>1063</v>
      </c>
      <c r="E45" s="197">
        <v>1341</v>
      </c>
      <c r="F45" s="197">
        <v>1511</v>
      </c>
      <c r="G45" s="197">
        <v>1991</v>
      </c>
      <c r="H45" s="197">
        <v>3003</v>
      </c>
      <c r="I45" s="198">
        <f t="shared" si="24"/>
        <v>0.50828729281767959</v>
      </c>
      <c r="J45" s="198">
        <f t="shared" si="21"/>
        <v>6.0076220579556479E-3</v>
      </c>
      <c r="K45" s="197">
        <v>4535</v>
      </c>
      <c r="L45" s="197">
        <v>18088</v>
      </c>
      <c r="M45" s="197">
        <v>21594</v>
      </c>
      <c r="N45" s="197">
        <v>22419</v>
      </c>
      <c r="O45" s="197">
        <v>18490</v>
      </c>
      <c r="P45" s="197">
        <v>18190</v>
      </c>
      <c r="Q45" s="198">
        <f t="shared" si="25"/>
        <v>-1.6224986479177916E-2</v>
      </c>
      <c r="R45" s="198">
        <f t="shared" si="23"/>
        <v>7.8264397701892242E-3</v>
      </c>
      <c r="S45" s="197">
        <v>4648</v>
      </c>
      <c r="T45" s="197">
        <v>22935</v>
      </c>
      <c r="U45" s="197">
        <v>23930</v>
      </c>
      <c r="V45" s="197">
        <v>20481</v>
      </c>
      <c r="W45" s="197">
        <v>21193</v>
      </c>
      <c r="X45" s="198">
        <f t="shared" si="26"/>
        <v>3.4763927542600381E-2</v>
      </c>
      <c r="Y45" s="198">
        <f t="shared" si="27"/>
        <v>7.5045024181685941E-3</v>
      </c>
    </row>
    <row r="46" spans="1:25" x14ac:dyDescent="0.25">
      <c r="A46" s="74"/>
      <c r="B46" s="196" t="s">
        <v>133</v>
      </c>
      <c r="C46" s="197">
        <v>13</v>
      </c>
      <c r="D46" s="197">
        <v>1595</v>
      </c>
      <c r="E46" s="197">
        <v>1665</v>
      </c>
      <c r="F46" s="197">
        <v>984</v>
      </c>
      <c r="G46" s="197">
        <v>1173</v>
      </c>
      <c r="H46" s="197">
        <v>718</v>
      </c>
      <c r="I46" s="198">
        <f t="shared" si="24"/>
        <v>-0.38789428815004268</v>
      </c>
      <c r="J46" s="198">
        <f t="shared" si="21"/>
        <v>1.4363878247126724E-3</v>
      </c>
      <c r="K46" s="197">
        <v>762</v>
      </c>
      <c r="L46" s="197">
        <v>3713</v>
      </c>
      <c r="M46" s="197">
        <v>4562</v>
      </c>
      <c r="N46" s="197">
        <v>4273</v>
      </c>
      <c r="O46" s="197">
        <v>5312</v>
      </c>
      <c r="P46" s="197">
        <v>4284</v>
      </c>
      <c r="Q46" s="198">
        <f t="shared" si="25"/>
        <v>-0.19352409638554213</v>
      </c>
      <c r="R46" s="198">
        <f t="shared" si="23"/>
        <v>1.8432362823249389E-3</v>
      </c>
      <c r="S46" s="197">
        <v>775</v>
      </c>
      <c r="T46" s="197">
        <v>6227</v>
      </c>
      <c r="U46" s="197">
        <v>5257</v>
      </c>
      <c r="V46" s="197">
        <v>6485</v>
      </c>
      <c r="W46" s="197">
        <v>5002</v>
      </c>
      <c r="X46" s="198">
        <f t="shared" si="26"/>
        <v>-0.22868157286044721</v>
      </c>
      <c r="Y46" s="198">
        <f t="shared" si="27"/>
        <v>1.7712226251913041E-3</v>
      </c>
    </row>
    <row r="47" spans="1:25" x14ac:dyDescent="0.25">
      <c r="A47" s="74"/>
      <c r="B47" s="196" t="s">
        <v>136</v>
      </c>
      <c r="C47" s="197">
        <v>13</v>
      </c>
      <c r="D47" s="197">
        <v>781</v>
      </c>
      <c r="E47" s="197">
        <v>1075</v>
      </c>
      <c r="F47" s="197">
        <v>873</v>
      </c>
      <c r="G47" s="197">
        <v>779</v>
      </c>
      <c r="H47" s="197">
        <v>354</v>
      </c>
      <c r="I47" s="198">
        <f t="shared" si="24"/>
        <v>-0.54557124518613609</v>
      </c>
      <c r="J47" s="198">
        <f t="shared" si="21"/>
        <v>7.0819121162713937E-4</v>
      </c>
      <c r="K47" s="197">
        <v>642</v>
      </c>
      <c r="L47" s="197">
        <v>3143</v>
      </c>
      <c r="M47" s="197">
        <v>4863</v>
      </c>
      <c r="N47" s="197">
        <v>4514</v>
      </c>
      <c r="O47" s="197">
        <v>3917</v>
      </c>
      <c r="P47" s="197">
        <v>4604</v>
      </c>
      <c r="Q47" s="198">
        <f t="shared" si="25"/>
        <v>0.17538932856778144</v>
      </c>
      <c r="R47" s="198">
        <f t="shared" si="23"/>
        <v>1.9809196647581741E-3</v>
      </c>
      <c r="S47" s="197">
        <v>655</v>
      </c>
      <c r="T47" s="197">
        <v>5938</v>
      </c>
      <c r="U47" s="197">
        <v>5387</v>
      </c>
      <c r="V47" s="197">
        <v>4696</v>
      </c>
      <c r="W47" s="197">
        <v>4958</v>
      </c>
      <c r="X47" s="198">
        <f t="shared" si="26"/>
        <v>5.5792163543441298E-2</v>
      </c>
      <c r="Y47" s="198">
        <f t="shared" si="27"/>
        <v>1.7556420983003769E-3</v>
      </c>
    </row>
    <row r="48" spans="1:25" x14ac:dyDescent="0.25">
      <c r="A48" s="74"/>
      <c r="B48" s="201" t="s">
        <v>149</v>
      </c>
      <c r="C48" s="202">
        <f t="shared" ref="C48:H48" si="28">C40-SUM(C41:C47)</f>
        <v>6234</v>
      </c>
      <c r="D48" s="202">
        <f t="shared" si="28"/>
        <v>37893</v>
      </c>
      <c r="E48" s="202">
        <f t="shared" si="28"/>
        <v>44083</v>
      </c>
      <c r="F48" s="202">
        <f t="shared" si="28"/>
        <v>48275</v>
      </c>
      <c r="G48" s="202">
        <f t="shared" si="28"/>
        <v>45839</v>
      </c>
      <c r="H48" s="202">
        <f t="shared" si="28"/>
        <v>50177</v>
      </c>
      <c r="I48" s="203">
        <f t="shared" si="24"/>
        <v>9.4635572329239359E-2</v>
      </c>
      <c r="J48" s="203">
        <f t="shared" si="21"/>
        <v>0.1003811028977824</v>
      </c>
      <c r="K48" s="202">
        <f t="shared" ref="K48:P48" si="29">K40-SUM(K41:K47)</f>
        <v>16794</v>
      </c>
      <c r="L48" s="202">
        <f t="shared" si="29"/>
        <v>90328</v>
      </c>
      <c r="M48" s="202">
        <f t="shared" si="29"/>
        <v>97934</v>
      </c>
      <c r="N48" s="202">
        <f t="shared" si="29"/>
        <v>103471</v>
      </c>
      <c r="O48" s="202">
        <f t="shared" si="29"/>
        <v>120682</v>
      </c>
      <c r="P48" s="202">
        <f t="shared" si="29"/>
        <v>114112</v>
      </c>
      <c r="Q48" s="203">
        <f t="shared" si="25"/>
        <v>-5.4440595946371406E-2</v>
      </c>
      <c r="R48" s="203">
        <f t="shared" si="23"/>
        <v>4.9097894175691742E-2</v>
      </c>
      <c r="S48" s="202">
        <f>S40-SUM(S41:S47)</f>
        <v>23028</v>
      </c>
      <c r="T48" s="202">
        <f>T40-SUM(T41:T47)</f>
        <v>142017</v>
      </c>
      <c r="U48" s="202">
        <f>U40-SUM(U41:U47)</f>
        <v>151746</v>
      </c>
      <c r="V48" s="202">
        <f>V40-SUM(V41:V47)</f>
        <v>166521</v>
      </c>
      <c r="W48" s="202">
        <f>W40-SUM(W41:W47)</f>
        <v>164289</v>
      </c>
      <c r="X48" s="203">
        <f t="shared" si="26"/>
        <v>-1.3403714846776049E-2</v>
      </c>
      <c r="Y48" s="203">
        <f t="shared" si="27"/>
        <v>5.8175208690534615E-2</v>
      </c>
    </row>
    <row r="49" spans="1:25" x14ac:dyDescent="0.25">
      <c r="A49" s="74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</row>
    <row r="50" spans="1:25" x14ac:dyDescent="0.25">
      <c r="A50" s="74"/>
      <c r="B50" s="189" t="s">
        <v>73</v>
      </c>
      <c r="C50" s="211">
        <f t="shared" ref="C50:H50" si="30">C51+C54</f>
        <v>3463</v>
      </c>
      <c r="D50" s="211">
        <f t="shared" si="30"/>
        <v>0</v>
      </c>
      <c r="E50" s="211">
        <f t="shared" si="30"/>
        <v>0</v>
      </c>
      <c r="F50" s="211">
        <f t="shared" si="30"/>
        <v>0</v>
      </c>
      <c r="G50" s="211">
        <f t="shared" si="30"/>
        <v>0</v>
      </c>
      <c r="H50" s="211">
        <f t="shared" si="30"/>
        <v>0</v>
      </c>
      <c r="I50" s="212" t="str">
        <f>IFERROR(H50/G50-1,"-")</f>
        <v>-</v>
      </c>
      <c r="J50" s="212">
        <f t="shared" ref="J50:J62" si="31">H50/H$8</f>
        <v>0</v>
      </c>
      <c r="K50" s="211">
        <f t="shared" ref="K50:P50" si="32">K51+K54</f>
        <v>0</v>
      </c>
      <c r="L50" s="211">
        <f t="shared" si="32"/>
        <v>0</v>
      </c>
      <c r="M50" s="211">
        <f t="shared" si="32"/>
        <v>0</v>
      </c>
      <c r="N50" s="211">
        <f t="shared" si="32"/>
        <v>0</v>
      </c>
      <c r="O50" s="211">
        <f t="shared" si="32"/>
        <v>0</v>
      </c>
      <c r="P50" s="211">
        <f t="shared" si="32"/>
        <v>0</v>
      </c>
      <c r="Q50" s="212" t="str">
        <f>IFERROR(P50/O50-1,"-")</f>
        <v>-</v>
      </c>
      <c r="R50" s="212">
        <f t="shared" ref="R50:R62" si="33">P50/P$8</f>
        <v>0</v>
      </c>
      <c r="S50" s="211">
        <f>S51+S54</f>
        <v>9212</v>
      </c>
      <c r="T50" s="211">
        <f>T51+T54</f>
        <v>32968</v>
      </c>
      <c r="U50" s="211">
        <f>U51+U54</f>
        <v>29808</v>
      </c>
      <c r="V50" s="211">
        <f>V51+V54</f>
        <v>27551</v>
      </c>
      <c r="W50" s="211">
        <f>W51+W54</f>
        <v>33631</v>
      </c>
      <c r="X50" s="212">
        <f>IFERROR(W50/V50-1,"-")</f>
        <v>0.22068164494936671</v>
      </c>
      <c r="Y50" s="212">
        <f>W50/W$8</f>
        <v>1.1908834087926579E-2</v>
      </c>
    </row>
    <row r="51" spans="1:25" x14ac:dyDescent="0.25">
      <c r="A51" s="74"/>
      <c r="B51" s="192" t="s">
        <v>102</v>
      </c>
      <c r="C51" s="193">
        <v>787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4" t="str">
        <f>IFERROR(H51/G51-1,"-")</f>
        <v>-</v>
      </c>
      <c r="J51" s="194">
        <f t="shared" si="31"/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4" t="str">
        <f>IFERROR(P51/O51-1,"-")</f>
        <v>-</v>
      </c>
      <c r="R51" s="194">
        <f t="shared" si="33"/>
        <v>0</v>
      </c>
      <c r="S51" s="193">
        <v>3305</v>
      </c>
      <c r="T51" s="193">
        <v>14617</v>
      </c>
      <c r="U51" s="193">
        <v>8688</v>
      </c>
      <c r="V51" s="193">
        <v>5603</v>
      </c>
      <c r="W51" s="193">
        <v>11674</v>
      </c>
      <c r="X51" s="194">
        <f>IFERROR(W51/V51-1,"-")</f>
        <v>1.0835266821345706</v>
      </c>
      <c r="Y51" s="194">
        <f>W51/W$8</f>
        <v>4.1337970664700689E-3</v>
      </c>
    </row>
    <row r="52" spans="1:25" x14ac:dyDescent="0.25">
      <c r="A52" s="74"/>
      <c r="B52" s="196" t="s">
        <v>108</v>
      </c>
      <c r="C52" s="197">
        <v>309</v>
      </c>
      <c r="D52" s="197">
        <v>0</v>
      </c>
      <c r="E52" s="197">
        <v>0</v>
      </c>
      <c r="F52" s="197">
        <v>0</v>
      </c>
      <c r="G52" s="197">
        <v>0</v>
      </c>
      <c r="H52" s="197">
        <v>0</v>
      </c>
      <c r="I52" s="198" t="str">
        <f>IFERROR(H52/G52-1,"-")</f>
        <v>-</v>
      </c>
      <c r="J52" s="198">
        <f t="shared" si="31"/>
        <v>0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8" t="str">
        <f>IFERROR(P52/O52-1,"-")</f>
        <v>-</v>
      </c>
      <c r="R52" s="198">
        <f t="shared" si="33"/>
        <v>0</v>
      </c>
      <c r="S52" s="197">
        <v>1671</v>
      </c>
      <c r="T52" s="197">
        <v>10879</v>
      </c>
      <c r="U52" s="197">
        <v>5704</v>
      </c>
      <c r="V52" s="197">
        <v>3256</v>
      </c>
      <c r="W52" s="197">
        <v>6109</v>
      </c>
      <c r="X52" s="198">
        <f>IFERROR(W52/V52-1,"-")</f>
        <v>0.87622850122850116</v>
      </c>
      <c r="Y52" s="198">
        <f>W52/W$8</f>
        <v>2.1632145176516747E-3</v>
      </c>
    </row>
    <row r="53" spans="1:25" x14ac:dyDescent="0.25">
      <c r="A53" s="74"/>
      <c r="B53" s="196" t="s">
        <v>105</v>
      </c>
      <c r="C53" s="197">
        <v>478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198" t="str">
        <f>IFERROR(H53/G53-1,"-")</f>
        <v>-</v>
      </c>
      <c r="J53" s="198">
        <f t="shared" si="31"/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7">
        <v>0</v>
      </c>
      <c r="Q53" s="198" t="str">
        <f>IFERROR(P53/O53-1,"-")</f>
        <v>-</v>
      </c>
      <c r="R53" s="198">
        <f t="shared" si="33"/>
        <v>0</v>
      </c>
      <c r="S53" s="197">
        <v>1634</v>
      </c>
      <c r="T53" s="197">
        <v>3738</v>
      </c>
      <c r="U53" s="197">
        <v>2984</v>
      </c>
      <c r="V53" s="197">
        <v>2347</v>
      </c>
      <c r="W53" s="197">
        <v>5565</v>
      </c>
      <c r="X53" s="198">
        <f>IFERROR(W53/V53-1,"-")</f>
        <v>1.3711120579463145</v>
      </c>
      <c r="Y53" s="198">
        <f>W53/W$8</f>
        <v>1.9705825488183942E-3</v>
      </c>
    </row>
    <row r="54" spans="1:25" x14ac:dyDescent="0.25">
      <c r="A54" s="74"/>
      <c r="B54" s="192" t="s">
        <v>112</v>
      </c>
      <c r="C54" s="193">
        <v>2676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4" t="str">
        <f>IFERROR(H54/G54-1,"-")</f>
        <v>-</v>
      </c>
      <c r="J54" s="194">
        <f t="shared" si="31"/>
        <v>0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4" t="str">
        <f>IFERROR(P54/O54-1,"-")</f>
        <v>-</v>
      </c>
      <c r="R54" s="194">
        <f t="shared" si="33"/>
        <v>0</v>
      </c>
      <c r="S54" s="193">
        <v>5907</v>
      </c>
      <c r="T54" s="193">
        <v>18351</v>
      </c>
      <c r="U54" s="193">
        <v>21120</v>
      </c>
      <c r="V54" s="193">
        <v>21948</v>
      </c>
      <c r="W54" s="193">
        <v>21957</v>
      </c>
      <c r="X54" s="194">
        <f>IFERROR(W54/V54-1,"-")</f>
        <v>4.100601421541672E-4</v>
      </c>
      <c r="Y54" s="194">
        <f>W54/W$8</f>
        <v>7.7750370214565104E-3</v>
      </c>
    </row>
    <row r="55" spans="1:25" s="74" customFormat="1" x14ac:dyDescent="0.25">
      <c r="B55" s="196" t="s">
        <v>115</v>
      </c>
      <c r="C55" s="197">
        <v>55</v>
      </c>
      <c r="D55" s="197">
        <v>0</v>
      </c>
      <c r="E55" s="197">
        <v>0</v>
      </c>
      <c r="F55" s="197">
        <v>0</v>
      </c>
      <c r="G55" s="197">
        <v>0</v>
      </c>
      <c r="H55" s="197">
        <v>0</v>
      </c>
      <c r="I55" s="198" t="str">
        <f t="shared" ref="I55:I62" si="34">IFERROR(H55/G55-1,"-")</f>
        <v>-</v>
      </c>
      <c r="J55" s="198">
        <f t="shared" si="31"/>
        <v>0</v>
      </c>
      <c r="K55" s="197">
        <v>0</v>
      </c>
      <c r="L55" s="197">
        <v>0</v>
      </c>
      <c r="M55" s="197">
        <v>0</v>
      </c>
      <c r="N55" s="197">
        <v>0</v>
      </c>
      <c r="O55" s="197">
        <v>0</v>
      </c>
      <c r="P55" s="197">
        <v>0</v>
      </c>
      <c r="Q55" s="198" t="str">
        <f t="shared" ref="Q55:Q62" si="35">IFERROR(P55/O55-1,"-")</f>
        <v>-</v>
      </c>
      <c r="R55" s="198">
        <f t="shared" si="33"/>
        <v>0</v>
      </c>
      <c r="S55" s="197">
        <v>419</v>
      </c>
      <c r="T55" s="197">
        <v>5827</v>
      </c>
      <c r="U55" s="197">
        <v>7331</v>
      </c>
      <c r="V55" s="197">
        <v>7932</v>
      </c>
      <c r="W55" s="197">
        <v>5892</v>
      </c>
      <c r="X55" s="198">
        <f t="shared" ref="X55:X62" si="36">IFERROR(W55/V55-1,"-")</f>
        <v>-0.25718608169440238</v>
      </c>
      <c r="Y55" s="198">
        <f t="shared" ref="Y55:Y62" si="37">W55/W$8</f>
        <v>2.0863741918486934E-3</v>
      </c>
    </row>
    <row r="56" spans="1:25" s="74" customFormat="1" x14ac:dyDescent="0.25">
      <c r="B56" s="196" t="s">
        <v>118</v>
      </c>
      <c r="C56" s="197">
        <v>1007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198" t="str">
        <f t="shared" si="34"/>
        <v>-</v>
      </c>
      <c r="J56" s="198">
        <f t="shared" si="31"/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7">
        <v>0</v>
      </c>
      <c r="Q56" s="198" t="str">
        <f t="shared" si="35"/>
        <v>-</v>
      </c>
      <c r="R56" s="198">
        <f t="shared" si="33"/>
        <v>0</v>
      </c>
      <c r="S56" s="197">
        <v>2004</v>
      </c>
      <c r="T56" s="197">
        <v>3135</v>
      </c>
      <c r="U56" s="197">
        <v>3783</v>
      </c>
      <c r="V56" s="197">
        <v>4171</v>
      </c>
      <c r="W56" s="197">
        <v>4544</v>
      </c>
      <c r="X56" s="198">
        <f t="shared" si="36"/>
        <v>8.9426995924238861E-2</v>
      </c>
      <c r="Y56" s="198">
        <f t="shared" si="37"/>
        <v>1.6090435043721082E-3</v>
      </c>
    </row>
    <row r="57" spans="1:25" x14ac:dyDescent="0.25">
      <c r="A57" s="74"/>
      <c r="B57" s="196" t="s">
        <v>121</v>
      </c>
      <c r="C57" s="197">
        <v>446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198" t="str">
        <f t="shared" si="34"/>
        <v>-</v>
      </c>
      <c r="J57" s="198">
        <f t="shared" si="31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7">
        <v>0</v>
      </c>
      <c r="Q57" s="198" t="str">
        <f t="shared" si="35"/>
        <v>-</v>
      </c>
      <c r="R57" s="198">
        <f t="shared" si="33"/>
        <v>0</v>
      </c>
      <c r="S57" s="197">
        <v>935</v>
      </c>
      <c r="T57" s="197">
        <v>1919</v>
      </c>
      <c r="U57" s="197">
        <v>1702</v>
      </c>
      <c r="V57" s="197">
        <v>1676</v>
      </c>
      <c r="W57" s="197">
        <v>2589</v>
      </c>
      <c r="X57" s="198">
        <f t="shared" si="36"/>
        <v>0.54474940334128874</v>
      </c>
      <c r="Y57" s="198">
        <f t="shared" si="37"/>
        <v>9.1677236637750629E-4</v>
      </c>
    </row>
    <row r="58" spans="1:25" x14ac:dyDescent="0.25">
      <c r="A58" s="74"/>
      <c r="B58" s="196" t="s">
        <v>128</v>
      </c>
      <c r="C58" s="197">
        <v>55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198" t="str">
        <f t="shared" si="34"/>
        <v>-</v>
      </c>
      <c r="J58" s="198">
        <f t="shared" si="31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7">
        <v>0</v>
      </c>
      <c r="Q58" s="198" t="str">
        <f t="shared" si="35"/>
        <v>-</v>
      </c>
      <c r="R58" s="198">
        <f t="shared" si="33"/>
        <v>0</v>
      </c>
      <c r="S58" s="197">
        <v>148</v>
      </c>
      <c r="T58" s="197">
        <v>409</v>
      </c>
      <c r="U58" s="197">
        <v>654</v>
      </c>
      <c r="V58" s="197">
        <v>657</v>
      </c>
      <c r="W58" s="197">
        <v>915</v>
      </c>
      <c r="X58" s="198">
        <f t="shared" si="36"/>
        <v>0.39269406392694073</v>
      </c>
      <c r="Y58" s="198">
        <f t="shared" si="37"/>
        <v>3.2400413875450682E-4</v>
      </c>
    </row>
    <row r="59" spans="1:25" x14ac:dyDescent="0.25">
      <c r="A59" s="74"/>
      <c r="B59" s="196" t="s">
        <v>124</v>
      </c>
      <c r="C59" s="197">
        <v>80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198" t="str">
        <f t="shared" si="34"/>
        <v>-</v>
      </c>
      <c r="J59" s="198">
        <f t="shared" si="31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7">
        <v>0</v>
      </c>
      <c r="Q59" s="198" t="str">
        <f t="shared" si="35"/>
        <v>-</v>
      </c>
      <c r="R59" s="198">
        <f t="shared" si="33"/>
        <v>0</v>
      </c>
      <c r="S59" s="197">
        <v>198</v>
      </c>
      <c r="T59" s="197">
        <v>429</v>
      </c>
      <c r="U59" s="197">
        <v>369</v>
      </c>
      <c r="V59" s="197">
        <v>564</v>
      </c>
      <c r="W59" s="197">
        <v>588</v>
      </c>
      <c r="X59" s="198">
        <f t="shared" si="36"/>
        <v>4.2553191489361764E-2</v>
      </c>
      <c r="Y59" s="198">
        <f t="shared" si="37"/>
        <v>2.0821249572420769E-4</v>
      </c>
    </row>
    <row r="60" spans="1:25" x14ac:dyDescent="0.25">
      <c r="A60" s="74"/>
      <c r="B60" s="196" t="s">
        <v>133</v>
      </c>
      <c r="C60" s="197">
        <v>22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198" t="str">
        <f t="shared" si="34"/>
        <v>-</v>
      </c>
      <c r="J60" s="198">
        <f t="shared" si="31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0</v>
      </c>
      <c r="Q60" s="198" t="str">
        <f t="shared" si="35"/>
        <v>-</v>
      </c>
      <c r="R60" s="198">
        <f t="shared" si="33"/>
        <v>0</v>
      </c>
      <c r="S60" s="197">
        <v>42</v>
      </c>
      <c r="T60" s="197">
        <v>159</v>
      </c>
      <c r="U60" s="197">
        <v>96</v>
      </c>
      <c r="V60" s="197">
        <v>172</v>
      </c>
      <c r="W60" s="197">
        <v>120</v>
      </c>
      <c r="X60" s="198">
        <f t="shared" si="36"/>
        <v>-0.30232558139534882</v>
      </c>
      <c r="Y60" s="198">
        <f t="shared" si="37"/>
        <v>4.2492346066164832E-5</v>
      </c>
    </row>
    <row r="61" spans="1:25" x14ac:dyDescent="0.25">
      <c r="A61" s="74"/>
      <c r="B61" s="196" t="s">
        <v>136</v>
      </c>
      <c r="C61" s="197">
        <v>14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198" t="str">
        <f t="shared" si="34"/>
        <v>-</v>
      </c>
      <c r="J61" s="198">
        <f t="shared" si="31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7">
        <v>0</v>
      </c>
      <c r="Q61" s="198" t="str">
        <f t="shared" si="35"/>
        <v>-</v>
      </c>
      <c r="R61" s="198">
        <f t="shared" si="33"/>
        <v>0</v>
      </c>
      <c r="S61" s="197">
        <v>21</v>
      </c>
      <c r="T61" s="197">
        <v>140</v>
      </c>
      <c r="U61" s="197">
        <v>94</v>
      </c>
      <c r="V61" s="197">
        <v>417</v>
      </c>
      <c r="W61" s="197">
        <v>125</v>
      </c>
      <c r="X61" s="198">
        <f t="shared" si="36"/>
        <v>-0.70023980815347719</v>
      </c>
      <c r="Y61" s="198">
        <f t="shared" si="37"/>
        <v>4.4262860485588366E-5</v>
      </c>
    </row>
    <row r="62" spans="1:25" x14ac:dyDescent="0.25">
      <c r="A62" s="74"/>
      <c r="B62" s="201" t="s">
        <v>149</v>
      </c>
      <c r="C62" s="202">
        <f t="shared" ref="C62:H62" si="38">C54-SUM(C55:C61)</f>
        <v>997</v>
      </c>
      <c r="D62" s="202">
        <f t="shared" si="38"/>
        <v>0</v>
      </c>
      <c r="E62" s="202">
        <f t="shared" si="38"/>
        <v>0</v>
      </c>
      <c r="F62" s="202">
        <f t="shared" si="38"/>
        <v>0</v>
      </c>
      <c r="G62" s="202">
        <f t="shared" si="38"/>
        <v>0</v>
      </c>
      <c r="H62" s="202">
        <f t="shared" si="38"/>
        <v>0</v>
      </c>
      <c r="I62" s="203" t="str">
        <f t="shared" si="34"/>
        <v>-</v>
      </c>
      <c r="J62" s="203">
        <f t="shared" si="31"/>
        <v>0</v>
      </c>
      <c r="K62" s="202">
        <f t="shared" ref="K62:P62" si="39">K54-SUM(K55:K61)</f>
        <v>0</v>
      </c>
      <c r="L62" s="202">
        <f t="shared" si="39"/>
        <v>0</v>
      </c>
      <c r="M62" s="202">
        <f t="shared" si="39"/>
        <v>0</v>
      </c>
      <c r="N62" s="202">
        <f t="shared" si="39"/>
        <v>0</v>
      </c>
      <c r="O62" s="202">
        <f t="shared" si="39"/>
        <v>0</v>
      </c>
      <c r="P62" s="202">
        <f t="shared" si="39"/>
        <v>0</v>
      </c>
      <c r="Q62" s="203" t="str">
        <f t="shared" si="35"/>
        <v>-</v>
      </c>
      <c r="R62" s="203">
        <f t="shared" si="33"/>
        <v>0</v>
      </c>
      <c r="S62" s="202">
        <f>S54-SUM(S55:S61)</f>
        <v>2140</v>
      </c>
      <c r="T62" s="202">
        <f>T54-SUM(T55:T61)</f>
        <v>6333</v>
      </c>
      <c r="U62" s="202">
        <f>U54-SUM(U55:U61)</f>
        <v>7091</v>
      </c>
      <c r="V62" s="202">
        <f>V54-SUM(V55:V61)</f>
        <v>6359</v>
      </c>
      <c r="W62" s="202">
        <f>W54-SUM(W55:W61)</f>
        <v>7184</v>
      </c>
      <c r="X62" s="203">
        <f t="shared" si="36"/>
        <v>0.12973738009120939</v>
      </c>
      <c r="Y62" s="203">
        <f t="shared" si="37"/>
        <v>2.5438751178277347E-3</v>
      </c>
    </row>
    <row r="63" spans="1:25" x14ac:dyDescent="0.25">
      <c r="A63" s="74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</row>
    <row r="64" spans="1:25" x14ac:dyDescent="0.25">
      <c r="A64" s="74"/>
      <c r="B64" s="189" t="s">
        <v>73</v>
      </c>
      <c r="C64" s="211">
        <f t="shared" ref="C64:H64" si="40">C65+C68</f>
        <v>0</v>
      </c>
      <c r="D64" s="211">
        <f t="shared" si="40"/>
        <v>0</v>
      </c>
      <c r="E64" s="211">
        <f t="shared" si="40"/>
        <v>0</v>
      </c>
      <c r="F64" s="211">
        <f t="shared" si="40"/>
        <v>0</v>
      </c>
      <c r="G64" s="211">
        <f t="shared" si="40"/>
        <v>0</v>
      </c>
      <c r="H64" s="211">
        <f t="shared" si="40"/>
        <v>0</v>
      </c>
      <c r="I64" s="212" t="str">
        <f>IFERROR(H64/G64-1,"-")</f>
        <v>-</v>
      </c>
      <c r="J64" s="212">
        <f t="shared" ref="J64:J76" si="41">H64/H$8</f>
        <v>0</v>
      </c>
      <c r="K64" s="211">
        <f t="shared" ref="K64:P64" si="42">K65+K68</f>
        <v>25235</v>
      </c>
      <c r="L64" s="211">
        <f t="shared" si="42"/>
        <v>0</v>
      </c>
      <c r="M64" s="211">
        <f t="shared" si="42"/>
        <v>41150</v>
      </c>
      <c r="N64" s="211">
        <f t="shared" si="42"/>
        <v>0</v>
      </c>
      <c r="O64" s="211">
        <f t="shared" si="42"/>
        <v>0</v>
      </c>
      <c r="P64" s="211">
        <f t="shared" si="42"/>
        <v>0</v>
      </c>
      <c r="Q64" s="212" t="str">
        <f>IFERROR(P64/O64-1,"-")</f>
        <v>-</v>
      </c>
      <c r="R64" s="212">
        <f t="shared" ref="R64:R76" si="43">P64/P$8</f>
        <v>0</v>
      </c>
      <c r="S64" s="211">
        <f>S65+S68</f>
        <v>25235</v>
      </c>
      <c r="T64" s="211">
        <f>T65+T68</f>
        <v>109081</v>
      </c>
      <c r="U64" s="211">
        <f>U65+U68</f>
        <v>132160</v>
      </c>
      <c r="V64" s="211">
        <f>V65+V68</f>
        <v>102901</v>
      </c>
      <c r="W64" s="211">
        <f>W65+W68</f>
        <v>107289</v>
      </c>
      <c r="X64" s="212">
        <f>IFERROR(W64/V64-1,"-")</f>
        <v>4.2642928640149291E-2</v>
      </c>
      <c r="Y64" s="212">
        <f>W64/W$8</f>
        <v>3.799134430910632E-2</v>
      </c>
    </row>
    <row r="65" spans="1:25" x14ac:dyDescent="0.25">
      <c r="A65" s="74"/>
      <c r="B65" s="192" t="s">
        <v>102</v>
      </c>
      <c r="C65" s="193">
        <v>0</v>
      </c>
      <c r="D65" s="193">
        <v>0</v>
      </c>
      <c r="E65" s="193">
        <v>0</v>
      </c>
      <c r="F65" s="193">
        <v>0</v>
      </c>
      <c r="G65" s="193">
        <v>0</v>
      </c>
      <c r="H65" s="193">
        <v>0</v>
      </c>
      <c r="I65" s="194" t="str">
        <f>IFERROR(H65/G65-1,"-")</f>
        <v>-</v>
      </c>
      <c r="J65" s="194">
        <f t="shared" si="41"/>
        <v>0</v>
      </c>
      <c r="K65" s="193">
        <v>14677</v>
      </c>
      <c r="L65" s="193">
        <v>0</v>
      </c>
      <c r="M65" s="193">
        <v>19449</v>
      </c>
      <c r="N65" s="193">
        <v>0</v>
      </c>
      <c r="O65" s="193">
        <v>0</v>
      </c>
      <c r="P65" s="193">
        <v>0</v>
      </c>
      <c r="Q65" s="194" t="str">
        <f>IFERROR(P65/O65-1,"-")</f>
        <v>-</v>
      </c>
      <c r="R65" s="194">
        <f t="shared" si="43"/>
        <v>0</v>
      </c>
      <c r="S65" s="193">
        <v>14677</v>
      </c>
      <c r="T65" s="193">
        <v>26020</v>
      </c>
      <c r="U65" s="193">
        <v>39888</v>
      </c>
      <c r="V65" s="193">
        <v>29124</v>
      </c>
      <c r="W65" s="193">
        <v>32701</v>
      </c>
      <c r="X65" s="194">
        <f>IFERROR(W65/V65-1,"-")</f>
        <v>0.12281966762807306</v>
      </c>
      <c r="Y65" s="194">
        <f>W65/W$8</f>
        <v>1.1579518405913801E-2</v>
      </c>
    </row>
    <row r="66" spans="1:25" x14ac:dyDescent="0.25">
      <c r="A66" s="74"/>
      <c r="B66" s="196" t="s">
        <v>108</v>
      </c>
      <c r="C66" s="197">
        <v>0</v>
      </c>
      <c r="D66" s="197">
        <v>0</v>
      </c>
      <c r="E66" s="197">
        <v>0</v>
      </c>
      <c r="F66" s="197">
        <v>0</v>
      </c>
      <c r="G66" s="197">
        <v>0</v>
      </c>
      <c r="H66" s="197">
        <v>0</v>
      </c>
      <c r="I66" s="198" t="str">
        <f>IFERROR(H66/G66-1,"-")</f>
        <v>-</v>
      </c>
      <c r="J66" s="198">
        <f t="shared" si="41"/>
        <v>0</v>
      </c>
      <c r="K66" s="197">
        <v>13481</v>
      </c>
      <c r="L66" s="197">
        <v>0</v>
      </c>
      <c r="M66" s="197">
        <v>13830</v>
      </c>
      <c r="N66" s="197">
        <v>0</v>
      </c>
      <c r="O66" s="197">
        <v>0</v>
      </c>
      <c r="P66" s="197">
        <v>0</v>
      </c>
      <c r="Q66" s="198" t="str">
        <f>IFERROR(P66/O66-1,"-")</f>
        <v>-</v>
      </c>
      <c r="R66" s="198">
        <f t="shared" si="43"/>
        <v>0</v>
      </c>
      <c r="S66" s="197">
        <v>13481</v>
      </c>
      <c r="T66" s="197">
        <v>18244</v>
      </c>
      <c r="U66" s="197">
        <v>23962</v>
      </c>
      <c r="V66" s="197">
        <v>9961</v>
      </c>
      <c r="W66" s="197">
        <v>15177</v>
      </c>
      <c r="X66" s="198">
        <f>IFERROR(W66/V66-1,"-")</f>
        <v>0.52364220459793187</v>
      </c>
      <c r="Y66" s="198">
        <f>W66/W$8</f>
        <v>5.3742194687181975E-3</v>
      </c>
    </row>
    <row r="67" spans="1:25" x14ac:dyDescent="0.25">
      <c r="A67" s="74"/>
      <c r="B67" s="196" t="s">
        <v>105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7">
        <v>0</v>
      </c>
      <c r="I67" s="198" t="str">
        <f>IFERROR(H67/G67-1,"-")</f>
        <v>-</v>
      </c>
      <c r="J67" s="198">
        <f t="shared" si="41"/>
        <v>0</v>
      </c>
      <c r="K67" s="197">
        <v>1196</v>
      </c>
      <c r="L67" s="197">
        <v>0</v>
      </c>
      <c r="M67" s="197">
        <v>5619</v>
      </c>
      <c r="N67" s="197">
        <v>0</v>
      </c>
      <c r="O67" s="197">
        <v>0</v>
      </c>
      <c r="P67" s="197">
        <v>0</v>
      </c>
      <c r="Q67" s="198" t="str">
        <f>IFERROR(P67/O67-1,"-")</f>
        <v>-</v>
      </c>
      <c r="R67" s="198">
        <f t="shared" si="43"/>
        <v>0</v>
      </c>
      <c r="S67" s="197">
        <v>1196</v>
      </c>
      <c r="T67" s="197">
        <v>7776</v>
      </c>
      <c r="U67" s="197">
        <v>15926</v>
      </c>
      <c r="V67" s="197">
        <v>19163</v>
      </c>
      <c r="W67" s="197">
        <v>17524</v>
      </c>
      <c r="X67" s="198">
        <f>IFERROR(W67/V67-1,"-")</f>
        <v>-8.5529405625423993E-2</v>
      </c>
      <c r="Y67" s="198">
        <f>W67/W$8</f>
        <v>6.2052989371956047E-3</v>
      </c>
    </row>
    <row r="68" spans="1:25" x14ac:dyDescent="0.25">
      <c r="A68" s="74"/>
      <c r="B68" s="192" t="s">
        <v>112</v>
      </c>
      <c r="C68" s="193">
        <v>0</v>
      </c>
      <c r="D68" s="193">
        <v>0</v>
      </c>
      <c r="E68" s="193">
        <v>0</v>
      </c>
      <c r="F68" s="193">
        <v>0</v>
      </c>
      <c r="G68" s="193">
        <v>0</v>
      </c>
      <c r="H68" s="193">
        <v>0</v>
      </c>
      <c r="I68" s="194" t="str">
        <f>IFERROR(H68/G68-1,"-")</f>
        <v>-</v>
      </c>
      <c r="J68" s="194">
        <f t="shared" si="41"/>
        <v>0</v>
      </c>
      <c r="K68" s="193">
        <v>10558</v>
      </c>
      <c r="L68" s="193">
        <v>0</v>
      </c>
      <c r="M68" s="193">
        <v>21701</v>
      </c>
      <c r="N68" s="193">
        <v>0</v>
      </c>
      <c r="O68" s="193">
        <v>0</v>
      </c>
      <c r="P68" s="193">
        <v>0</v>
      </c>
      <c r="Q68" s="194" t="str">
        <f>IFERROR(P68/O68-1,"-")</f>
        <v>-</v>
      </c>
      <c r="R68" s="194">
        <f t="shared" si="43"/>
        <v>0</v>
      </c>
      <c r="S68" s="193">
        <v>10558</v>
      </c>
      <c r="T68" s="193">
        <v>83061</v>
      </c>
      <c r="U68" s="193">
        <v>92272</v>
      </c>
      <c r="V68" s="193">
        <v>73777</v>
      </c>
      <c r="W68" s="193">
        <v>74588</v>
      </c>
      <c r="X68" s="194">
        <f>IFERROR(W68/V68-1,"-")</f>
        <v>1.0992585765211338E-2</v>
      </c>
      <c r="Y68" s="194">
        <f>W68/W$8</f>
        <v>2.6411825903192521E-2</v>
      </c>
    </row>
    <row r="69" spans="1:25" s="74" customFormat="1" x14ac:dyDescent="0.25">
      <c r="B69" s="196" t="s">
        <v>115</v>
      </c>
      <c r="C69" s="197">
        <v>0</v>
      </c>
      <c r="D69" s="197">
        <v>0</v>
      </c>
      <c r="E69" s="197">
        <v>0</v>
      </c>
      <c r="F69" s="197">
        <v>0</v>
      </c>
      <c r="G69" s="197">
        <v>0</v>
      </c>
      <c r="H69" s="197">
        <v>0</v>
      </c>
      <c r="I69" s="198" t="str">
        <f t="shared" ref="I69:I76" si="44">IFERROR(H69/G69-1,"-")</f>
        <v>-</v>
      </c>
      <c r="J69" s="198">
        <f t="shared" si="41"/>
        <v>0</v>
      </c>
      <c r="K69" s="197">
        <v>932</v>
      </c>
      <c r="L69" s="197">
        <v>0</v>
      </c>
      <c r="M69" s="197">
        <v>9648</v>
      </c>
      <c r="N69" s="197">
        <v>0</v>
      </c>
      <c r="O69" s="197">
        <v>0</v>
      </c>
      <c r="P69" s="197">
        <v>0</v>
      </c>
      <c r="Q69" s="198" t="str">
        <f t="shared" ref="Q69:Q76" si="45">IFERROR(P69/O69-1,"-")</f>
        <v>-</v>
      </c>
      <c r="R69" s="198">
        <f t="shared" si="43"/>
        <v>0</v>
      </c>
      <c r="S69" s="197">
        <v>932</v>
      </c>
      <c r="T69" s="197">
        <v>32165</v>
      </c>
      <c r="U69" s="197">
        <v>32081</v>
      </c>
      <c r="V69" s="197">
        <v>31987</v>
      </c>
      <c r="W69" s="197">
        <v>35357</v>
      </c>
      <c r="X69" s="198">
        <f t="shared" ref="X69:X76" si="46">IFERROR(W69/V69-1,"-")</f>
        <v>0.10535530059086495</v>
      </c>
      <c r="Y69" s="198">
        <f t="shared" ref="Y69:Y76" si="47">W69/W$8</f>
        <v>1.2520015665511582E-2</v>
      </c>
    </row>
    <row r="70" spans="1:25" s="74" customFormat="1" x14ac:dyDescent="0.25">
      <c r="B70" s="196" t="s">
        <v>118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7">
        <v>0</v>
      </c>
      <c r="I70" s="198" t="str">
        <f t="shared" si="44"/>
        <v>-</v>
      </c>
      <c r="J70" s="198">
        <f t="shared" si="41"/>
        <v>0</v>
      </c>
      <c r="K70" s="197">
        <v>1276</v>
      </c>
      <c r="L70" s="197">
        <v>0</v>
      </c>
      <c r="M70" s="197">
        <v>3044</v>
      </c>
      <c r="N70" s="197">
        <v>0</v>
      </c>
      <c r="O70" s="197">
        <v>0</v>
      </c>
      <c r="P70" s="197">
        <v>0</v>
      </c>
      <c r="Q70" s="198" t="str">
        <f t="shared" si="45"/>
        <v>-</v>
      </c>
      <c r="R70" s="198">
        <f t="shared" si="43"/>
        <v>0</v>
      </c>
      <c r="S70" s="197">
        <v>1276</v>
      </c>
      <c r="T70" s="197">
        <v>6512</v>
      </c>
      <c r="U70" s="197">
        <v>6157</v>
      </c>
      <c r="V70" s="197">
        <v>6553</v>
      </c>
      <c r="W70" s="197">
        <v>5762</v>
      </c>
      <c r="X70" s="198">
        <f t="shared" si="46"/>
        <v>-0.12070807263848615</v>
      </c>
      <c r="Y70" s="198">
        <f t="shared" si="47"/>
        <v>2.0403408169436814E-3</v>
      </c>
    </row>
    <row r="71" spans="1:25" x14ac:dyDescent="0.25">
      <c r="A71" s="74"/>
      <c r="B71" s="196" t="s">
        <v>121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7">
        <v>0</v>
      </c>
      <c r="I71" s="198" t="str">
        <f t="shared" si="44"/>
        <v>-</v>
      </c>
      <c r="J71" s="198">
        <f t="shared" si="41"/>
        <v>0</v>
      </c>
      <c r="K71" s="197">
        <v>2286</v>
      </c>
      <c r="L71" s="197">
        <v>0</v>
      </c>
      <c r="M71" s="197">
        <v>835</v>
      </c>
      <c r="N71" s="197">
        <v>0</v>
      </c>
      <c r="O71" s="197">
        <v>0</v>
      </c>
      <c r="P71" s="197">
        <v>0</v>
      </c>
      <c r="Q71" s="198" t="str">
        <f t="shared" si="45"/>
        <v>-</v>
      </c>
      <c r="R71" s="198">
        <f t="shared" si="43"/>
        <v>0</v>
      </c>
      <c r="S71" s="197">
        <v>2286</v>
      </c>
      <c r="T71" s="197">
        <v>8945</v>
      </c>
      <c r="U71" s="197">
        <v>12857</v>
      </c>
      <c r="V71" s="197">
        <v>6959</v>
      </c>
      <c r="W71" s="197">
        <v>6053</v>
      </c>
      <c r="X71" s="198">
        <f t="shared" si="46"/>
        <v>-0.13019111941370887</v>
      </c>
      <c r="Y71" s="198">
        <f t="shared" si="47"/>
        <v>2.143384756154131E-3</v>
      </c>
    </row>
    <row r="72" spans="1:25" x14ac:dyDescent="0.25">
      <c r="A72" s="74"/>
      <c r="B72" s="196" t="s">
        <v>128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7">
        <v>0</v>
      </c>
      <c r="I72" s="198" t="str">
        <f t="shared" si="44"/>
        <v>-</v>
      </c>
      <c r="J72" s="198">
        <f t="shared" si="41"/>
        <v>0</v>
      </c>
      <c r="K72" s="197">
        <v>570</v>
      </c>
      <c r="L72" s="197">
        <v>0</v>
      </c>
      <c r="M72" s="197">
        <v>670</v>
      </c>
      <c r="N72" s="197">
        <v>0</v>
      </c>
      <c r="O72" s="197">
        <v>0</v>
      </c>
      <c r="P72" s="197">
        <v>0</v>
      </c>
      <c r="Q72" s="198" t="str">
        <f t="shared" si="45"/>
        <v>-</v>
      </c>
      <c r="R72" s="198">
        <f t="shared" si="43"/>
        <v>0</v>
      </c>
      <c r="S72" s="197">
        <v>570</v>
      </c>
      <c r="T72" s="197">
        <v>2234</v>
      </c>
      <c r="U72" s="197">
        <v>3104</v>
      </c>
      <c r="V72" s="197">
        <v>1732</v>
      </c>
      <c r="W72" s="197">
        <v>2025</v>
      </c>
      <c r="X72" s="198">
        <f t="shared" si="46"/>
        <v>0.16916859122401839</v>
      </c>
      <c r="Y72" s="198">
        <f t="shared" si="47"/>
        <v>7.1705833986653153E-4</v>
      </c>
    </row>
    <row r="73" spans="1:25" x14ac:dyDescent="0.25">
      <c r="A73" s="74"/>
      <c r="B73" s="196" t="s">
        <v>124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7">
        <v>0</v>
      </c>
      <c r="I73" s="198" t="str">
        <f t="shared" si="44"/>
        <v>-</v>
      </c>
      <c r="J73" s="198">
        <f t="shared" si="41"/>
        <v>0</v>
      </c>
      <c r="K73" s="197">
        <v>660</v>
      </c>
      <c r="L73" s="197">
        <v>0</v>
      </c>
      <c r="M73" s="197">
        <v>236</v>
      </c>
      <c r="N73" s="197">
        <v>0</v>
      </c>
      <c r="O73" s="197">
        <v>0</v>
      </c>
      <c r="P73" s="197">
        <v>0</v>
      </c>
      <c r="Q73" s="198" t="str">
        <f t="shared" si="45"/>
        <v>-</v>
      </c>
      <c r="R73" s="198">
        <f t="shared" si="43"/>
        <v>0</v>
      </c>
      <c r="S73" s="197">
        <v>660</v>
      </c>
      <c r="T73" s="197">
        <v>1417</v>
      </c>
      <c r="U73" s="197">
        <v>2598</v>
      </c>
      <c r="V73" s="197">
        <v>1905</v>
      </c>
      <c r="W73" s="197">
        <v>1655</v>
      </c>
      <c r="X73" s="198">
        <f t="shared" si="46"/>
        <v>-0.13123359580052496</v>
      </c>
      <c r="Y73" s="198">
        <f t="shared" si="47"/>
        <v>5.8604027282918992E-4</v>
      </c>
    </row>
    <row r="74" spans="1:25" x14ac:dyDescent="0.25">
      <c r="A74" s="74"/>
      <c r="B74" s="196" t="s">
        <v>133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7">
        <v>0</v>
      </c>
      <c r="I74" s="198" t="str">
        <f t="shared" si="44"/>
        <v>-</v>
      </c>
      <c r="J74" s="198">
        <f t="shared" si="41"/>
        <v>0</v>
      </c>
      <c r="K74" s="197">
        <v>0</v>
      </c>
      <c r="L74" s="197">
        <v>0</v>
      </c>
      <c r="M74" s="197">
        <v>9</v>
      </c>
      <c r="N74" s="197">
        <v>0</v>
      </c>
      <c r="O74" s="197">
        <v>0</v>
      </c>
      <c r="P74" s="197">
        <v>0</v>
      </c>
      <c r="Q74" s="198" t="str">
        <f t="shared" si="45"/>
        <v>-</v>
      </c>
      <c r="R74" s="198">
        <f t="shared" si="43"/>
        <v>0</v>
      </c>
      <c r="S74" s="197">
        <v>0</v>
      </c>
      <c r="T74" s="197">
        <v>3189</v>
      </c>
      <c r="U74" s="197">
        <v>1641</v>
      </c>
      <c r="V74" s="197">
        <v>829</v>
      </c>
      <c r="W74" s="197">
        <v>510</v>
      </c>
      <c r="X74" s="198">
        <f t="shared" si="46"/>
        <v>-0.38480096501809413</v>
      </c>
      <c r="Y74" s="198">
        <f t="shared" si="47"/>
        <v>1.8059247078120054E-4</v>
      </c>
    </row>
    <row r="75" spans="1:25" x14ac:dyDescent="0.25">
      <c r="A75" s="74"/>
      <c r="B75" s="196" t="s">
        <v>136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7">
        <v>0</v>
      </c>
      <c r="I75" s="198" t="str">
        <f t="shared" si="44"/>
        <v>-</v>
      </c>
      <c r="J75" s="198">
        <f t="shared" si="41"/>
        <v>0</v>
      </c>
      <c r="K75" s="197">
        <v>0</v>
      </c>
      <c r="L75" s="197">
        <v>0</v>
      </c>
      <c r="M75" s="197">
        <v>7</v>
      </c>
      <c r="N75" s="197">
        <v>0</v>
      </c>
      <c r="O75" s="197">
        <v>0</v>
      </c>
      <c r="P75" s="197">
        <v>0</v>
      </c>
      <c r="Q75" s="198" t="str">
        <f t="shared" si="45"/>
        <v>-</v>
      </c>
      <c r="R75" s="198">
        <f t="shared" si="43"/>
        <v>0</v>
      </c>
      <c r="S75" s="197">
        <v>0</v>
      </c>
      <c r="T75" s="197">
        <v>911</v>
      </c>
      <c r="U75" s="197">
        <v>203</v>
      </c>
      <c r="V75" s="197">
        <v>529</v>
      </c>
      <c r="W75" s="197">
        <v>687</v>
      </c>
      <c r="X75" s="198">
        <f t="shared" si="46"/>
        <v>0.29867674858223059</v>
      </c>
      <c r="Y75" s="198">
        <f t="shared" si="47"/>
        <v>2.4326868122879366E-4</v>
      </c>
    </row>
    <row r="76" spans="1:25" x14ac:dyDescent="0.25">
      <c r="A76" s="74"/>
      <c r="B76" s="201" t="s">
        <v>149</v>
      </c>
      <c r="C76" s="202">
        <f t="shared" ref="C76:H76" si="48">C68-SUM(C69:C75)</f>
        <v>0</v>
      </c>
      <c r="D76" s="202">
        <f t="shared" si="48"/>
        <v>0</v>
      </c>
      <c r="E76" s="202">
        <f t="shared" si="48"/>
        <v>0</v>
      </c>
      <c r="F76" s="202">
        <f t="shared" si="48"/>
        <v>0</v>
      </c>
      <c r="G76" s="202">
        <f t="shared" si="48"/>
        <v>0</v>
      </c>
      <c r="H76" s="202">
        <f t="shared" si="48"/>
        <v>0</v>
      </c>
      <c r="I76" s="203" t="str">
        <f t="shared" si="44"/>
        <v>-</v>
      </c>
      <c r="J76" s="203">
        <f t="shared" si="41"/>
        <v>0</v>
      </c>
      <c r="K76" s="202">
        <f t="shared" ref="K76:P76" si="49">K68-SUM(K69:K75)</f>
        <v>4834</v>
      </c>
      <c r="L76" s="202">
        <f t="shared" si="49"/>
        <v>0</v>
      </c>
      <c r="M76" s="202">
        <f t="shared" si="49"/>
        <v>7252</v>
      </c>
      <c r="N76" s="202">
        <f t="shared" si="49"/>
        <v>0</v>
      </c>
      <c r="O76" s="202">
        <f t="shared" si="49"/>
        <v>0</v>
      </c>
      <c r="P76" s="202">
        <f t="shared" si="49"/>
        <v>0</v>
      </c>
      <c r="Q76" s="203" t="str">
        <f t="shared" si="45"/>
        <v>-</v>
      </c>
      <c r="R76" s="203">
        <f t="shared" si="43"/>
        <v>0</v>
      </c>
      <c r="S76" s="202">
        <f>S68-SUM(S69:S75)</f>
        <v>4834</v>
      </c>
      <c r="T76" s="202">
        <f>T68-SUM(T69:T75)</f>
        <v>27688</v>
      </c>
      <c r="U76" s="202">
        <f>U68-SUM(U69:U75)</f>
        <v>33631</v>
      </c>
      <c r="V76" s="202">
        <f>V68-SUM(V69:V75)</f>
        <v>23283</v>
      </c>
      <c r="W76" s="202">
        <f>W68-SUM(W69:W75)</f>
        <v>22539</v>
      </c>
      <c r="X76" s="203">
        <f t="shared" si="46"/>
        <v>-3.1954645019971695E-2</v>
      </c>
      <c r="Y76" s="203">
        <f t="shared" si="47"/>
        <v>7.9811248998774096E-3</v>
      </c>
    </row>
    <row r="77" spans="1:25" x14ac:dyDescent="0.25">
      <c r="A77" s="74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</row>
    <row r="78" spans="1:25" x14ac:dyDescent="0.25">
      <c r="A78" s="74"/>
      <c r="B78" s="189" t="s">
        <v>73</v>
      </c>
      <c r="C78" s="211">
        <f t="shared" ref="C78:H78" si="50">C79+C82</f>
        <v>34362</v>
      </c>
      <c r="D78" s="211">
        <f t="shared" si="50"/>
        <v>67869</v>
      </c>
      <c r="E78" s="211">
        <f t="shared" si="50"/>
        <v>70421</v>
      </c>
      <c r="F78" s="211">
        <f t="shared" si="50"/>
        <v>78049</v>
      </c>
      <c r="G78" s="211">
        <f t="shared" si="50"/>
        <v>85846</v>
      </c>
      <c r="H78" s="211">
        <f t="shared" si="50"/>
        <v>85295</v>
      </c>
      <c r="I78" s="212">
        <f>IFERROR(H78/G78-1,"-")</f>
        <v>-6.418470283996891E-3</v>
      </c>
      <c r="J78" s="212">
        <f t="shared" ref="J78:J90" si="51">H78/H$8</f>
        <v>0.17063607173936962</v>
      </c>
      <c r="K78" s="211">
        <f t="shared" ref="K78:P78" si="52">K79+K82</f>
        <v>92473</v>
      </c>
      <c r="L78" s="211">
        <f t="shared" si="52"/>
        <v>303815</v>
      </c>
      <c r="M78" s="211">
        <f t="shared" si="52"/>
        <v>361128</v>
      </c>
      <c r="N78" s="211">
        <f t="shared" si="52"/>
        <v>419932</v>
      </c>
      <c r="O78" s="211">
        <f t="shared" si="52"/>
        <v>415716</v>
      </c>
      <c r="P78" s="211">
        <f t="shared" si="52"/>
        <v>405241</v>
      </c>
      <c r="Q78" s="212">
        <f>IFERROR(P78/O78-1,"-")</f>
        <v>-2.5197490594540461E-2</v>
      </c>
      <c r="R78" s="212">
        <f t="shared" ref="R78:R90" si="53">P78/P$8</f>
        <v>0.17435922368945858</v>
      </c>
      <c r="S78" s="211">
        <f>S79+S82</f>
        <v>126835</v>
      </c>
      <c r="T78" s="211">
        <f>T79+T82</f>
        <v>431549</v>
      </c>
      <c r="U78" s="211">
        <f>U79+U82</f>
        <v>497981</v>
      </c>
      <c r="V78" s="211">
        <f>V79+V82</f>
        <v>501562</v>
      </c>
      <c r="W78" s="211">
        <f>W79+W82</f>
        <v>490536</v>
      </c>
      <c r="X78" s="212">
        <f>IFERROR(W78/V78-1,"-")</f>
        <v>-2.1983324095525614E-2</v>
      </c>
      <c r="Y78" s="212">
        <f>W78/W$8</f>
        <v>0.1737002122492686</v>
      </c>
    </row>
    <row r="79" spans="1:25" x14ac:dyDescent="0.25">
      <c r="A79" s="74"/>
      <c r="B79" s="192" t="s">
        <v>102</v>
      </c>
      <c r="C79" s="193">
        <v>21082</v>
      </c>
      <c r="D79" s="193">
        <v>35703</v>
      </c>
      <c r="E79" s="193">
        <v>36696</v>
      </c>
      <c r="F79" s="193">
        <v>38813</v>
      </c>
      <c r="G79" s="193">
        <v>45312</v>
      </c>
      <c r="H79" s="193">
        <v>47269</v>
      </c>
      <c r="I79" s="194">
        <f>IFERROR(H79/G79-1,"-")</f>
        <v>4.3189442090395547E-2</v>
      </c>
      <c r="J79" s="194">
        <f t="shared" si="51"/>
        <v>9.456353215368149E-2</v>
      </c>
      <c r="K79" s="193">
        <v>57501</v>
      </c>
      <c r="L79" s="193">
        <v>154371</v>
      </c>
      <c r="M79" s="193">
        <v>162959</v>
      </c>
      <c r="N79" s="193">
        <v>173004</v>
      </c>
      <c r="O79" s="193">
        <v>172183</v>
      </c>
      <c r="P79" s="193">
        <v>175102</v>
      </c>
      <c r="Q79" s="194">
        <f>IFERROR(P79/O79-1,"-")</f>
        <v>1.6952893142760939E-2</v>
      </c>
      <c r="R79" s="194">
        <f t="shared" si="53"/>
        <v>7.5339486346326201E-2</v>
      </c>
      <c r="S79" s="193">
        <v>78583</v>
      </c>
      <c r="T79" s="193">
        <v>199655</v>
      </c>
      <c r="U79" s="193">
        <v>211817</v>
      </c>
      <c r="V79" s="193">
        <v>217495</v>
      </c>
      <c r="W79" s="193">
        <v>222371</v>
      </c>
      <c r="X79" s="194">
        <f>IFERROR(W79/V79-1,"-")</f>
        <v>2.2418906181751241E-2</v>
      </c>
      <c r="Y79" s="194">
        <f>W79/W$8</f>
        <v>7.8742212392326164E-2</v>
      </c>
    </row>
    <row r="80" spans="1:25" x14ac:dyDescent="0.25">
      <c r="A80" s="74"/>
      <c r="B80" s="196" t="s">
        <v>108</v>
      </c>
      <c r="C80" s="197">
        <v>13515</v>
      </c>
      <c r="D80" s="197">
        <v>22343</v>
      </c>
      <c r="E80" s="197">
        <v>23794</v>
      </c>
      <c r="F80" s="197">
        <v>20995</v>
      </c>
      <c r="G80" s="197">
        <v>22804</v>
      </c>
      <c r="H80" s="197">
        <v>26810</v>
      </c>
      <c r="I80" s="198">
        <f>IFERROR(H80/G80-1,"-")</f>
        <v>0.17567093492369756</v>
      </c>
      <c r="J80" s="198">
        <f t="shared" si="51"/>
        <v>5.3634481309953685E-2</v>
      </c>
      <c r="K80" s="197">
        <v>13202</v>
      </c>
      <c r="L80" s="197">
        <v>23916</v>
      </c>
      <c r="M80" s="197">
        <v>18730</v>
      </c>
      <c r="N80" s="197">
        <v>31965</v>
      </c>
      <c r="O80" s="197">
        <v>26285</v>
      </c>
      <c r="P80" s="197">
        <v>37229</v>
      </c>
      <c r="Q80" s="198">
        <f>IFERROR(P80/O80-1,"-")</f>
        <v>0.41635914019402698</v>
      </c>
      <c r="R80" s="198">
        <f t="shared" si="53"/>
        <v>1.6018170764396628E-2</v>
      </c>
      <c r="S80" s="197">
        <v>26717</v>
      </c>
      <c r="T80" s="197">
        <v>42524</v>
      </c>
      <c r="U80" s="197">
        <v>52960</v>
      </c>
      <c r="V80" s="197">
        <v>49089</v>
      </c>
      <c r="W80" s="197">
        <v>64039</v>
      </c>
      <c r="X80" s="198">
        <f>IFERROR(W80/V80-1,"-")</f>
        <v>0.30454888060461616</v>
      </c>
      <c r="Y80" s="198">
        <f>W80/W$8</f>
        <v>2.2676394581092746E-2</v>
      </c>
    </row>
    <row r="81" spans="1:25" x14ac:dyDescent="0.25">
      <c r="A81" s="74"/>
      <c r="B81" s="196" t="s">
        <v>105</v>
      </c>
      <c r="C81" s="197">
        <v>7567</v>
      </c>
      <c r="D81" s="197">
        <v>13360</v>
      </c>
      <c r="E81" s="197">
        <v>12902</v>
      </c>
      <c r="F81" s="197">
        <v>17818</v>
      </c>
      <c r="G81" s="197">
        <v>22508</v>
      </c>
      <c r="H81" s="197">
        <v>20459</v>
      </c>
      <c r="I81" s="198">
        <f>IFERROR(H81/G81-1,"-")</f>
        <v>-9.1034298915940948E-2</v>
      </c>
      <c r="J81" s="198">
        <f t="shared" si="51"/>
        <v>4.0929050843727804E-2</v>
      </c>
      <c r="K81" s="197">
        <v>44299</v>
      </c>
      <c r="L81" s="197">
        <v>130455</v>
      </c>
      <c r="M81" s="197">
        <v>144229</v>
      </c>
      <c r="N81" s="197">
        <v>141039</v>
      </c>
      <c r="O81" s="197">
        <v>145898</v>
      </c>
      <c r="P81" s="197">
        <v>137873</v>
      </c>
      <c r="Q81" s="198">
        <f>IFERROR(P81/O81-1,"-")</f>
        <v>-5.5004181003166619E-2</v>
      </c>
      <c r="R81" s="198">
        <f t="shared" si="53"/>
        <v>5.9321315581929573E-2</v>
      </c>
      <c r="S81" s="197">
        <v>51866</v>
      </c>
      <c r="T81" s="197">
        <v>157131</v>
      </c>
      <c r="U81" s="197">
        <v>158857</v>
      </c>
      <c r="V81" s="197">
        <v>168406</v>
      </c>
      <c r="W81" s="197">
        <v>158332</v>
      </c>
      <c r="X81" s="198">
        <f>IFERROR(W81/V81-1,"-")</f>
        <v>-5.9819721387599056E-2</v>
      </c>
      <c r="Y81" s="198">
        <f>W81/W$8</f>
        <v>5.6065817811233418E-2</v>
      </c>
    </row>
    <row r="82" spans="1:25" x14ac:dyDescent="0.25">
      <c r="A82" s="74"/>
      <c r="B82" s="192" t="s">
        <v>112</v>
      </c>
      <c r="C82" s="193">
        <v>13280</v>
      </c>
      <c r="D82" s="193">
        <v>32166</v>
      </c>
      <c r="E82" s="193">
        <v>33725</v>
      </c>
      <c r="F82" s="193">
        <v>39236</v>
      </c>
      <c r="G82" s="193">
        <v>40534</v>
      </c>
      <c r="H82" s="193">
        <v>38026</v>
      </c>
      <c r="I82" s="194">
        <f>IFERROR(H82/G82-1,"-")</f>
        <v>-6.1873982335816868E-2</v>
      </c>
      <c r="J82" s="194">
        <f t="shared" si="51"/>
        <v>7.6072539585688131E-2</v>
      </c>
      <c r="K82" s="193">
        <v>34972</v>
      </c>
      <c r="L82" s="193">
        <v>149444</v>
      </c>
      <c r="M82" s="193">
        <v>198169</v>
      </c>
      <c r="N82" s="193">
        <v>246928</v>
      </c>
      <c r="O82" s="193">
        <v>243533</v>
      </c>
      <c r="P82" s="193">
        <v>230139</v>
      </c>
      <c r="Q82" s="194">
        <f>IFERROR(P82/O82-1,"-")</f>
        <v>-5.4998706540797304E-2</v>
      </c>
      <c r="R82" s="194">
        <f t="shared" si="53"/>
        <v>9.901973734313238E-2</v>
      </c>
      <c r="S82" s="193">
        <v>48252</v>
      </c>
      <c r="T82" s="193">
        <v>231894</v>
      </c>
      <c r="U82" s="193">
        <v>286164</v>
      </c>
      <c r="V82" s="193">
        <v>284067</v>
      </c>
      <c r="W82" s="193">
        <v>268165</v>
      </c>
      <c r="X82" s="194">
        <f>IFERROR(W82/V82-1,"-")</f>
        <v>-5.597975125586574E-2</v>
      </c>
      <c r="Y82" s="194">
        <f>W82/W$8</f>
        <v>9.4957999856942435E-2</v>
      </c>
    </row>
    <row r="83" spans="1:25" s="74" customFormat="1" x14ac:dyDescent="0.25">
      <c r="B83" s="196" t="s">
        <v>115</v>
      </c>
      <c r="C83" s="197">
        <v>1593</v>
      </c>
      <c r="D83" s="197">
        <v>3516</v>
      </c>
      <c r="E83" s="197">
        <v>4502</v>
      </c>
      <c r="F83" s="197">
        <v>5728</v>
      </c>
      <c r="G83" s="197">
        <v>5854</v>
      </c>
      <c r="H83" s="197">
        <v>5268</v>
      </c>
      <c r="I83" s="198">
        <f t="shared" ref="I83:I90" si="54">IFERROR(H83/G83-1,"-")</f>
        <v>-0.1001024940211821</v>
      </c>
      <c r="J83" s="198">
        <f t="shared" si="51"/>
        <v>1.0538845488281837E-2</v>
      </c>
      <c r="K83" s="197">
        <v>2045</v>
      </c>
      <c r="L83" s="197">
        <v>34949</v>
      </c>
      <c r="M83" s="197">
        <v>46115</v>
      </c>
      <c r="N83" s="197">
        <v>56557</v>
      </c>
      <c r="O83" s="197">
        <v>60517</v>
      </c>
      <c r="P83" s="197">
        <v>57969</v>
      </c>
      <c r="Q83" s="198">
        <f t="shared" ref="Q83:Q90" si="55">IFERROR(P83/O83-1,"-")</f>
        <v>-4.2103871639374013E-2</v>
      </c>
      <c r="R83" s="198">
        <f t="shared" si="53"/>
        <v>2.4941774988350696E-2</v>
      </c>
      <c r="S83" s="197">
        <v>3638</v>
      </c>
      <c r="T83" s="197">
        <v>50617</v>
      </c>
      <c r="U83" s="197">
        <v>62285</v>
      </c>
      <c r="V83" s="197">
        <v>66371</v>
      </c>
      <c r="W83" s="197">
        <v>63237</v>
      </c>
      <c r="X83" s="198">
        <f t="shared" ref="X83:X90" si="56">IFERROR(W83/V83-1,"-")</f>
        <v>-4.7219418119359369E-2</v>
      </c>
      <c r="Y83" s="198">
        <f t="shared" ref="Y83:Y90" si="57">W83/W$8</f>
        <v>2.2392404068217211E-2</v>
      </c>
    </row>
    <row r="84" spans="1:25" s="74" customFormat="1" x14ac:dyDescent="0.25">
      <c r="B84" s="196" t="s">
        <v>118</v>
      </c>
      <c r="C84" s="197">
        <v>2687</v>
      </c>
      <c r="D84" s="197">
        <v>7989</v>
      </c>
      <c r="E84" s="197">
        <v>9140</v>
      </c>
      <c r="F84" s="197">
        <v>9578</v>
      </c>
      <c r="G84" s="197">
        <v>9055</v>
      </c>
      <c r="H84" s="197">
        <v>7496</v>
      </c>
      <c r="I84" s="198">
        <f t="shared" si="54"/>
        <v>-0.17217007178354504</v>
      </c>
      <c r="J84" s="198">
        <f t="shared" si="51"/>
        <v>1.4996048933211967E-2</v>
      </c>
      <c r="K84" s="197">
        <v>8482</v>
      </c>
      <c r="L84" s="197">
        <v>50132</v>
      </c>
      <c r="M84" s="197">
        <v>60427</v>
      </c>
      <c r="N84" s="197">
        <v>68302</v>
      </c>
      <c r="O84" s="197">
        <v>66643</v>
      </c>
      <c r="P84" s="197">
        <v>58763</v>
      </c>
      <c r="Q84" s="198">
        <f t="shared" si="55"/>
        <v>-0.11824197590144503</v>
      </c>
      <c r="R84" s="198">
        <f t="shared" si="53"/>
        <v>2.5283401881013159E-2</v>
      </c>
      <c r="S84" s="197">
        <v>11169</v>
      </c>
      <c r="T84" s="197">
        <v>69567</v>
      </c>
      <c r="U84" s="197">
        <v>77880</v>
      </c>
      <c r="V84" s="197">
        <v>75698</v>
      </c>
      <c r="W84" s="197">
        <v>66259</v>
      </c>
      <c r="X84" s="198">
        <f t="shared" si="56"/>
        <v>-0.12469285846389599</v>
      </c>
      <c r="Y84" s="198">
        <f t="shared" si="57"/>
        <v>2.3462502983316796E-2</v>
      </c>
    </row>
    <row r="85" spans="1:25" x14ac:dyDescent="0.25">
      <c r="A85" s="74"/>
      <c r="B85" s="196" t="s">
        <v>121</v>
      </c>
      <c r="C85" s="197">
        <v>2999</v>
      </c>
      <c r="D85" s="197">
        <v>4028</v>
      </c>
      <c r="E85" s="197">
        <v>3799</v>
      </c>
      <c r="F85" s="197">
        <v>3985</v>
      </c>
      <c r="G85" s="197">
        <v>4168</v>
      </c>
      <c r="H85" s="197">
        <v>4223</v>
      </c>
      <c r="I85" s="198">
        <f t="shared" si="54"/>
        <v>1.3195777351247662E-2</v>
      </c>
      <c r="J85" s="198">
        <f t="shared" si="51"/>
        <v>8.4482810358796883E-3</v>
      </c>
      <c r="K85" s="197">
        <v>5046</v>
      </c>
      <c r="L85" s="197">
        <v>12720</v>
      </c>
      <c r="M85" s="197">
        <v>19550</v>
      </c>
      <c r="N85" s="197">
        <v>32020</v>
      </c>
      <c r="O85" s="197">
        <v>28305</v>
      </c>
      <c r="P85" s="197">
        <v>28359</v>
      </c>
      <c r="Q85" s="198">
        <f t="shared" si="55"/>
        <v>1.9077901430841759E-3</v>
      </c>
      <c r="R85" s="198">
        <f t="shared" si="53"/>
        <v>1.2201759507575382E-2</v>
      </c>
      <c r="S85" s="197">
        <v>8045</v>
      </c>
      <c r="T85" s="197">
        <v>23349</v>
      </c>
      <c r="U85" s="197">
        <v>36005</v>
      </c>
      <c r="V85" s="197">
        <v>32473</v>
      </c>
      <c r="W85" s="197">
        <v>32582</v>
      </c>
      <c r="X85" s="198">
        <f t="shared" si="56"/>
        <v>3.356634742709419E-3</v>
      </c>
      <c r="Y85" s="198">
        <f t="shared" si="57"/>
        <v>1.1537380162731521E-2</v>
      </c>
    </row>
    <row r="86" spans="1:25" x14ac:dyDescent="0.25">
      <c r="A86" s="74"/>
      <c r="B86" s="196" t="s">
        <v>128</v>
      </c>
      <c r="C86" s="197">
        <v>248</v>
      </c>
      <c r="D86" s="197">
        <v>790</v>
      </c>
      <c r="E86" s="197">
        <v>730</v>
      </c>
      <c r="F86" s="197">
        <v>952</v>
      </c>
      <c r="G86" s="197">
        <v>1013</v>
      </c>
      <c r="H86" s="197">
        <v>930</v>
      </c>
      <c r="I86" s="198">
        <f t="shared" si="54"/>
        <v>-8.1934846989141219E-2</v>
      </c>
      <c r="J86" s="198">
        <f t="shared" si="51"/>
        <v>1.8605023356306203E-3</v>
      </c>
      <c r="K86" s="197">
        <v>1067</v>
      </c>
      <c r="L86" s="197">
        <v>2872</v>
      </c>
      <c r="M86" s="197">
        <v>3813</v>
      </c>
      <c r="N86" s="197">
        <v>7137</v>
      </c>
      <c r="O86" s="197">
        <v>7339</v>
      </c>
      <c r="P86" s="197">
        <v>6757</v>
      </c>
      <c r="Q86" s="198">
        <f t="shared" si="55"/>
        <v>-7.9302357269382728E-2</v>
      </c>
      <c r="R86" s="198">
        <f t="shared" si="53"/>
        <v>2.9072706721917862E-3</v>
      </c>
      <c r="S86" s="197">
        <v>1315</v>
      </c>
      <c r="T86" s="197">
        <v>4543</v>
      </c>
      <c r="U86" s="197">
        <v>8089</v>
      </c>
      <c r="V86" s="197">
        <v>8352</v>
      </c>
      <c r="W86" s="197">
        <v>7687</v>
      </c>
      <c r="X86" s="198">
        <f t="shared" si="56"/>
        <v>-7.9621647509578564E-2</v>
      </c>
      <c r="Y86" s="198">
        <f t="shared" si="57"/>
        <v>2.7219888684217423E-3</v>
      </c>
    </row>
    <row r="87" spans="1:25" x14ac:dyDescent="0.25">
      <c r="A87" s="74"/>
      <c r="B87" s="196" t="s">
        <v>124</v>
      </c>
      <c r="C87" s="197">
        <v>265</v>
      </c>
      <c r="D87" s="197">
        <v>614</v>
      </c>
      <c r="E87" s="197">
        <v>483</v>
      </c>
      <c r="F87" s="197">
        <v>497</v>
      </c>
      <c r="G87" s="197">
        <v>529</v>
      </c>
      <c r="H87" s="197">
        <v>679</v>
      </c>
      <c r="I87" s="198">
        <f t="shared" si="54"/>
        <v>0.28355387523629494</v>
      </c>
      <c r="J87" s="198">
        <f t="shared" si="51"/>
        <v>1.3583667590249368E-3</v>
      </c>
      <c r="K87" s="197">
        <v>1231</v>
      </c>
      <c r="L87" s="197">
        <v>2613</v>
      </c>
      <c r="M87" s="197">
        <v>3581</v>
      </c>
      <c r="N87" s="197">
        <v>4580</v>
      </c>
      <c r="O87" s="197">
        <v>4670</v>
      </c>
      <c r="P87" s="197">
        <v>5131</v>
      </c>
      <c r="Q87" s="198">
        <f t="shared" si="55"/>
        <v>9.8715203426124276E-2</v>
      </c>
      <c r="R87" s="198">
        <f t="shared" si="53"/>
        <v>2.2076669852029089E-3</v>
      </c>
      <c r="S87" s="197">
        <v>1496</v>
      </c>
      <c r="T87" s="197">
        <v>4064</v>
      </c>
      <c r="U87" s="197">
        <v>5077</v>
      </c>
      <c r="V87" s="197">
        <v>5199</v>
      </c>
      <c r="W87" s="197">
        <v>5810</v>
      </c>
      <c r="X87" s="198">
        <f t="shared" si="56"/>
        <v>0.11752260050009622</v>
      </c>
      <c r="Y87" s="198">
        <f t="shared" si="57"/>
        <v>2.0573377553701473E-3</v>
      </c>
    </row>
    <row r="88" spans="1:25" x14ac:dyDescent="0.25">
      <c r="A88" s="74"/>
      <c r="B88" s="196" t="s">
        <v>133</v>
      </c>
      <c r="C88" s="197">
        <v>84</v>
      </c>
      <c r="D88" s="197">
        <v>268</v>
      </c>
      <c r="E88" s="197">
        <v>293</v>
      </c>
      <c r="F88" s="197">
        <v>344</v>
      </c>
      <c r="G88" s="197">
        <v>359</v>
      </c>
      <c r="H88" s="197">
        <v>356</v>
      </c>
      <c r="I88" s="198">
        <f t="shared" si="54"/>
        <v>-8.3565459610027704E-3</v>
      </c>
      <c r="J88" s="198">
        <f t="shared" si="51"/>
        <v>7.1219229191881806E-4</v>
      </c>
      <c r="K88" s="197">
        <v>65</v>
      </c>
      <c r="L88" s="197">
        <v>1626</v>
      </c>
      <c r="M88" s="197">
        <v>2217</v>
      </c>
      <c r="N88" s="197">
        <v>2161</v>
      </c>
      <c r="O88" s="197">
        <v>2217</v>
      </c>
      <c r="P88" s="197">
        <v>1850</v>
      </c>
      <c r="Q88" s="198">
        <f t="shared" si="55"/>
        <v>-0.16553901668921966</v>
      </c>
      <c r="R88" s="198">
        <f t="shared" si="53"/>
        <v>7.9598205469214207E-4</v>
      </c>
      <c r="S88" s="197">
        <v>149</v>
      </c>
      <c r="T88" s="197">
        <v>2510</v>
      </c>
      <c r="U88" s="197">
        <v>2505</v>
      </c>
      <c r="V88" s="197">
        <v>2576</v>
      </c>
      <c r="W88" s="197">
        <v>2206</v>
      </c>
      <c r="X88" s="198">
        <f t="shared" si="56"/>
        <v>-0.14363354037267084</v>
      </c>
      <c r="Y88" s="198">
        <f t="shared" si="57"/>
        <v>7.8115096184966349E-4</v>
      </c>
    </row>
    <row r="89" spans="1:25" x14ac:dyDescent="0.25">
      <c r="A89" s="74"/>
      <c r="B89" s="196" t="s">
        <v>136</v>
      </c>
      <c r="C89" s="197">
        <v>114</v>
      </c>
      <c r="D89" s="197">
        <v>404</v>
      </c>
      <c r="E89" s="197">
        <v>390</v>
      </c>
      <c r="F89" s="197">
        <v>375</v>
      </c>
      <c r="G89" s="197">
        <v>461</v>
      </c>
      <c r="H89" s="197">
        <v>523</v>
      </c>
      <c r="I89" s="198">
        <f t="shared" si="54"/>
        <v>0.13449023861171372</v>
      </c>
      <c r="J89" s="198">
        <f t="shared" si="51"/>
        <v>1.0462824962739941E-3</v>
      </c>
      <c r="K89" s="197">
        <v>125</v>
      </c>
      <c r="L89" s="197">
        <v>1251</v>
      </c>
      <c r="M89" s="197">
        <v>2170</v>
      </c>
      <c r="N89" s="197">
        <v>2648</v>
      </c>
      <c r="O89" s="197">
        <v>1694</v>
      </c>
      <c r="P89" s="197">
        <v>1949</v>
      </c>
      <c r="Q89" s="198">
        <f t="shared" si="55"/>
        <v>0.15053128689492334</v>
      </c>
      <c r="R89" s="198">
        <f t="shared" si="53"/>
        <v>8.3857785113242427E-4</v>
      </c>
      <c r="S89" s="197">
        <v>239</v>
      </c>
      <c r="T89" s="197">
        <v>2560</v>
      </c>
      <c r="U89" s="197">
        <v>3023</v>
      </c>
      <c r="V89" s="197">
        <v>2155</v>
      </c>
      <c r="W89" s="197">
        <v>2472</v>
      </c>
      <c r="X89" s="198">
        <f t="shared" si="56"/>
        <v>0.14709976798143853</v>
      </c>
      <c r="Y89" s="198">
        <f t="shared" si="57"/>
        <v>8.753423289629955E-4</v>
      </c>
    </row>
    <row r="90" spans="1:25" x14ac:dyDescent="0.25">
      <c r="A90" s="74"/>
      <c r="B90" s="201" t="s">
        <v>149</v>
      </c>
      <c r="C90" s="202">
        <f t="shared" ref="C90:H90" si="58">C82-SUM(C83:C89)</f>
        <v>5290</v>
      </c>
      <c r="D90" s="202">
        <f t="shared" si="58"/>
        <v>14557</v>
      </c>
      <c r="E90" s="202">
        <f t="shared" si="58"/>
        <v>14388</v>
      </c>
      <c r="F90" s="202">
        <f t="shared" si="58"/>
        <v>17777</v>
      </c>
      <c r="G90" s="202">
        <f t="shared" si="58"/>
        <v>19095</v>
      </c>
      <c r="H90" s="202">
        <f t="shared" si="58"/>
        <v>18551</v>
      </c>
      <c r="I90" s="203">
        <f t="shared" si="54"/>
        <v>-2.8489133280963586E-2</v>
      </c>
      <c r="J90" s="203">
        <f t="shared" si="51"/>
        <v>3.7112020245466275E-2</v>
      </c>
      <c r="K90" s="202">
        <f t="shared" ref="K90:P90" si="59">K82-SUM(K83:K89)</f>
        <v>16911</v>
      </c>
      <c r="L90" s="202">
        <f t="shared" si="59"/>
        <v>43281</v>
      </c>
      <c r="M90" s="202">
        <f t="shared" si="59"/>
        <v>60296</v>
      </c>
      <c r="N90" s="202">
        <f t="shared" si="59"/>
        <v>73523</v>
      </c>
      <c r="O90" s="202">
        <f t="shared" si="59"/>
        <v>72148</v>
      </c>
      <c r="P90" s="202">
        <f t="shared" si="59"/>
        <v>69361</v>
      </c>
      <c r="Q90" s="203">
        <f t="shared" si="55"/>
        <v>-3.8628929422853009E-2</v>
      </c>
      <c r="R90" s="203">
        <f t="shared" si="53"/>
        <v>2.9843303402973875E-2</v>
      </c>
      <c r="S90" s="202">
        <f>S82-SUM(S83:S89)</f>
        <v>22201</v>
      </c>
      <c r="T90" s="202">
        <f>T82-SUM(T83:T89)</f>
        <v>74684</v>
      </c>
      <c r="U90" s="202">
        <f>U82-SUM(U83:U89)</f>
        <v>91300</v>
      </c>
      <c r="V90" s="202">
        <f>V82-SUM(V83:V89)</f>
        <v>91243</v>
      </c>
      <c r="W90" s="202">
        <f>W82-SUM(W83:W89)</f>
        <v>87912</v>
      </c>
      <c r="X90" s="203">
        <f t="shared" si="56"/>
        <v>-3.650691011913243E-2</v>
      </c>
      <c r="Y90" s="203">
        <f t="shared" si="57"/>
        <v>3.1129892728072355E-2</v>
      </c>
    </row>
    <row r="91" spans="1:25" x14ac:dyDescent="0.25">
      <c r="A91" s="74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</row>
    <row r="92" spans="1:25" x14ac:dyDescent="0.25">
      <c r="A92" s="74"/>
      <c r="B92" s="189" t="s">
        <v>73</v>
      </c>
      <c r="C92" s="211">
        <f t="shared" ref="C92:H92" si="60">C93+C96</f>
        <v>0</v>
      </c>
      <c r="D92" s="211">
        <f t="shared" si="60"/>
        <v>2331</v>
      </c>
      <c r="E92" s="211">
        <f t="shared" si="60"/>
        <v>4510</v>
      </c>
      <c r="F92" s="211">
        <f t="shared" si="60"/>
        <v>4809</v>
      </c>
      <c r="G92" s="211">
        <f t="shared" si="60"/>
        <v>5323</v>
      </c>
      <c r="H92" s="211">
        <f t="shared" si="60"/>
        <v>5588</v>
      </c>
      <c r="I92" s="212">
        <f>IFERROR(H92/G92-1,"-")</f>
        <v>4.9783956415555108E-2</v>
      </c>
      <c r="J92" s="212">
        <f t="shared" ref="J92:J104" si="61">H92/H$8</f>
        <v>1.1179018334950436E-2</v>
      </c>
      <c r="K92" s="211">
        <f t="shared" ref="K92:P92" si="62">K93+K96</f>
        <v>0</v>
      </c>
      <c r="L92" s="211">
        <f t="shared" si="62"/>
        <v>18103</v>
      </c>
      <c r="M92" s="211">
        <f t="shared" si="62"/>
        <v>30513</v>
      </c>
      <c r="N92" s="211">
        <f t="shared" si="62"/>
        <v>31881</v>
      </c>
      <c r="O92" s="211">
        <f t="shared" si="62"/>
        <v>30703</v>
      </c>
      <c r="P92" s="211">
        <f t="shared" si="62"/>
        <v>29076</v>
      </c>
      <c r="Q92" s="212">
        <f>IFERROR(P92/O92-1,"-")</f>
        <v>-5.2991564342246722E-2</v>
      </c>
      <c r="R92" s="212">
        <f t="shared" ref="R92:R104" si="63">P92/P$8</f>
        <v>1.2510256336339851E-2</v>
      </c>
      <c r="S92" s="211">
        <f>S93+S96</f>
        <v>17159</v>
      </c>
      <c r="T92" s="211">
        <f>T93+T96</f>
        <v>39668</v>
      </c>
      <c r="U92" s="211">
        <f>U93+U96</f>
        <v>36690</v>
      </c>
      <c r="V92" s="211">
        <f>V93+V96</f>
        <v>36026</v>
      </c>
      <c r="W92" s="211">
        <f>W93+W96</f>
        <v>34664</v>
      </c>
      <c r="X92" s="212">
        <f>IFERROR(W92/V92-1,"-")</f>
        <v>-3.7806028979070705E-2</v>
      </c>
      <c r="Y92" s="212">
        <f>W92/W$8</f>
        <v>1.227462236697948E-2</v>
      </c>
    </row>
    <row r="93" spans="1:25" x14ac:dyDescent="0.25">
      <c r="A93" s="74"/>
      <c r="B93" s="192" t="s">
        <v>102</v>
      </c>
      <c r="C93" s="193">
        <v>0</v>
      </c>
      <c r="D93" s="193">
        <v>1880</v>
      </c>
      <c r="E93" s="193">
        <v>3156</v>
      </c>
      <c r="F93" s="193">
        <v>3448</v>
      </c>
      <c r="G93" s="193">
        <v>3844</v>
      </c>
      <c r="H93" s="193">
        <v>4248</v>
      </c>
      <c r="I93" s="194">
        <f>IFERROR(H93/G93-1,"-")</f>
        <v>0.1050988553590011</v>
      </c>
      <c r="J93" s="194">
        <f t="shared" si="61"/>
        <v>8.4982945395256724E-3</v>
      </c>
      <c r="K93" s="193">
        <v>0</v>
      </c>
      <c r="L93" s="193">
        <v>12694</v>
      </c>
      <c r="M93" s="193">
        <v>19950</v>
      </c>
      <c r="N93" s="193">
        <v>18613</v>
      </c>
      <c r="O93" s="193">
        <v>18194</v>
      </c>
      <c r="P93" s="193">
        <v>17778</v>
      </c>
      <c r="Q93" s="194">
        <f>IFERROR(P93/O93-1,"-")</f>
        <v>-2.2864680663955195E-2</v>
      </c>
      <c r="R93" s="194">
        <f t="shared" si="63"/>
        <v>7.6491724153064334E-3</v>
      </c>
      <c r="S93" s="193">
        <v>10854</v>
      </c>
      <c r="T93" s="193">
        <v>26478</v>
      </c>
      <c r="U93" s="193">
        <v>22061</v>
      </c>
      <c r="V93" s="193">
        <v>22038</v>
      </c>
      <c r="W93" s="193">
        <v>22026</v>
      </c>
      <c r="X93" s="194">
        <f>IFERROR(W93/V93-1,"-")</f>
        <v>-5.4451402123600889E-4</v>
      </c>
      <c r="Y93" s="194">
        <f>W93/W$8</f>
        <v>7.7994701204445547E-3</v>
      </c>
    </row>
    <row r="94" spans="1:25" x14ac:dyDescent="0.25">
      <c r="A94" s="74"/>
      <c r="B94" s="196" t="s">
        <v>108</v>
      </c>
      <c r="C94" s="197">
        <v>0</v>
      </c>
      <c r="D94" s="197">
        <v>1395</v>
      </c>
      <c r="E94" s="197">
        <v>2249</v>
      </c>
      <c r="F94" s="197">
        <v>2498</v>
      </c>
      <c r="G94" s="197">
        <v>2800</v>
      </c>
      <c r="H94" s="197">
        <v>2970</v>
      </c>
      <c r="I94" s="198">
        <f>IFERROR(H94/G94-1,"-")</f>
        <v>6.0714285714285721E-2</v>
      </c>
      <c r="J94" s="198">
        <f t="shared" si="61"/>
        <v>5.941604233142949E-3</v>
      </c>
      <c r="K94" s="197">
        <v>0</v>
      </c>
      <c r="L94" s="197">
        <v>5585</v>
      </c>
      <c r="M94" s="197">
        <v>4915</v>
      </c>
      <c r="N94" s="197">
        <v>3958</v>
      </c>
      <c r="O94" s="197">
        <v>5018</v>
      </c>
      <c r="P94" s="197">
        <v>6486</v>
      </c>
      <c r="Q94" s="198">
        <f>IFERROR(P94/O94-1,"-")</f>
        <v>0.29254683140693505</v>
      </c>
      <c r="R94" s="198">
        <f t="shared" si="63"/>
        <v>2.7906700576936397E-3</v>
      </c>
      <c r="S94" s="197">
        <v>5514</v>
      </c>
      <c r="T94" s="197">
        <v>8603</v>
      </c>
      <c r="U94" s="197">
        <v>6456</v>
      </c>
      <c r="V94" s="197">
        <v>7818</v>
      </c>
      <c r="W94" s="197">
        <v>9456</v>
      </c>
      <c r="X94" s="198">
        <f>IFERROR(W94/V94-1,"-")</f>
        <v>0.20951650038372982</v>
      </c>
      <c r="Y94" s="198">
        <f>W94/W$8</f>
        <v>3.3483968700137889E-3</v>
      </c>
    </row>
    <row r="95" spans="1:25" x14ac:dyDescent="0.25">
      <c r="A95" s="74"/>
      <c r="B95" s="196" t="s">
        <v>105</v>
      </c>
      <c r="C95" s="197">
        <v>0</v>
      </c>
      <c r="D95" s="197">
        <v>485</v>
      </c>
      <c r="E95" s="197">
        <v>907</v>
      </c>
      <c r="F95" s="197">
        <v>950</v>
      </c>
      <c r="G95" s="197">
        <v>1044</v>
      </c>
      <c r="H95" s="197">
        <v>1278</v>
      </c>
      <c r="I95" s="198">
        <f>IFERROR(H95/G95-1,"-")</f>
        <v>0.22413793103448265</v>
      </c>
      <c r="J95" s="198">
        <f t="shared" si="61"/>
        <v>2.5566903063827234E-3</v>
      </c>
      <c r="K95" s="197">
        <v>0</v>
      </c>
      <c r="L95" s="197">
        <v>7109</v>
      </c>
      <c r="M95" s="197">
        <v>15035</v>
      </c>
      <c r="N95" s="197">
        <v>14655</v>
      </c>
      <c r="O95" s="197">
        <v>13176</v>
      </c>
      <c r="P95" s="197">
        <v>11292</v>
      </c>
      <c r="Q95" s="198">
        <f>IFERROR(P95/O95-1,"-")</f>
        <v>-0.1429872495446266</v>
      </c>
      <c r="R95" s="198">
        <f t="shared" si="63"/>
        <v>4.8585023576127942E-3</v>
      </c>
      <c r="S95" s="197">
        <v>5340</v>
      </c>
      <c r="T95" s="197">
        <v>17875</v>
      </c>
      <c r="U95" s="197">
        <v>15605</v>
      </c>
      <c r="V95" s="197">
        <v>14220</v>
      </c>
      <c r="W95" s="197">
        <v>12570</v>
      </c>
      <c r="X95" s="198">
        <f>IFERROR(W95/V95-1,"-")</f>
        <v>-0.11603375527426163</v>
      </c>
      <c r="Y95" s="198">
        <f>W95/W$8</f>
        <v>4.4510732504307662E-3</v>
      </c>
    </row>
    <row r="96" spans="1:25" x14ac:dyDescent="0.25">
      <c r="A96" s="74"/>
      <c r="B96" s="192" t="s">
        <v>112</v>
      </c>
      <c r="C96" s="193">
        <v>0</v>
      </c>
      <c r="D96" s="193">
        <v>451</v>
      </c>
      <c r="E96" s="193">
        <v>1354</v>
      </c>
      <c r="F96" s="193">
        <v>1361</v>
      </c>
      <c r="G96" s="193">
        <v>1479</v>
      </c>
      <c r="H96" s="193">
        <v>1340</v>
      </c>
      <c r="I96" s="194">
        <f>IFERROR(H96/G96-1,"-")</f>
        <v>-9.3982420554428625E-2</v>
      </c>
      <c r="J96" s="194">
        <f t="shared" si="61"/>
        <v>2.6807237954247646E-3</v>
      </c>
      <c r="K96" s="193">
        <v>0</v>
      </c>
      <c r="L96" s="193">
        <v>5409</v>
      </c>
      <c r="M96" s="193">
        <v>10563</v>
      </c>
      <c r="N96" s="193">
        <v>13268</v>
      </c>
      <c r="O96" s="193">
        <v>12509</v>
      </c>
      <c r="P96" s="193">
        <v>11298</v>
      </c>
      <c r="Q96" s="194">
        <f>IFERROR(P96/O96-1,"-")</f>
        <v>-9.6810296586457789E-2</v>
      </c>
      <c r="R96" s="194">
        <f t="shared" si="63"/>
        <v>4.8610839210334166E-3</v>
      </c>
      <c r="S96" s="193">
        <v>6305</v>
      </c>
      <c r="T96" s="193">
        <v>13190</v>
      </c>
      <c r="U96" s="193">
        <v>14629</v>
      </c>
      <c r="V96" s="193">
        <v>13988</v>
      </c>
      <c r="W96" s="193">
        <v>12638</v>
      </c>
      <c r="X96" s="194">
        <f>IFERROR(W96/V96-1,"-")</f>
        <v>-9.6511295396053742E-2</v>
      </c>
      <c r="Y96" s="194">
        <f>W96/W$8</f>
        <v>4.4751522465349266E-3</v>
      </c>
    </row>
    <row r="97" spans="1:25" s="74" customFormat="1" x14ac:dyDescent="0.25">
      <c r="B97" s="196" t="s">
        <v>115</v>
      </c>
      <c r="C97" s="197">
        <v>0</v>
      </c>
      <c r="D97" s="197">
        <v>11</v>
      </c>
      <c r="E97" s="197">
        <v>77</v>
      </c>
      <c r="F97" s="197">
        <v>124</v>
      </c>
      <c r="G97" s="197">
        <v>76</v>
      </c>
      <c r="H97" s="197">
        <v>191</v>
      </c>
      <c r="I97" s="198">
        <f t="shared" ref="I97:I104" si="64">IFERROR(H97/G97-1,"-")</f>
        <v>1.513157894736842</v>
      </c>
      <c r="J97" s="198">
        <f t="shared" si="61"/>
        <v>3.8210316785532096E-4</v>
      </c>
      <c r="K97" s="197">
        <v>0</v>
      </c>
      <c r="L97" s="197">
        <v>572</v>
      </c>
      <c r="M97" s="197">
        <v>1644</v>
      </c>
      <c r="N97" s="197">
        <v>1999</v>
      </c>
      <c r="O97" s="197">
        <v>1691</v>
      </c>
      <c r="P97" s="197">
        <v>1505</v>
      </c>
      <c r="Q97" s="198">
        <f t="shared" ref="Q97:Q104" si="65">IFERROR(P97/O97-1,"-")</f>
        <v>-0.10999408633944407</v>
      </c>
      <c r="R97" s="198">
        <f t="shared" si="63"/>
        <v>6.4754215800631016E-4</v>
      </c>
      <c r="S97" s="197">
        <v>273</v>
      </c>
      <c r="T97" s="197">
        <v>1874</v>
      </c>
      <c r="U97" s="197">
        <v>2123</v>
      </c>
      <c r="V97" s="197">
        <v>1767</v>
      </c>
      <c r="W97" s="197">
        <v>1696</v>
      </c>
      <c r="X97" s="198">
        <f t="shared" ref="X97:X104" si="66">IFERROR(W97/V97-1,"-")</f>
        <v>-4.0181097906055507E-2</v>
      </c>
      <c r="Y97" s="198">
        <f t="shared" ref="Y97:Y104" si="67">W97/W$8</f>
        <v>6.0055849106846297E-4</v>
      </c>
    </row>
    <row r="98" spans="1:25" s="74" customFormat="1" x14ac:dyDescent="0.25">
      <c r="B98" s="196" t="s">
        <v>118</v>
      </c>
      <c r="C98" s="197">
        <v>0</v>
      </c>
      <c r="D98" s="197">
        <v>58</v>
      </c>
      <c r="E98" s="197">
        <v>174</v>
      </c>
      <c r="F98" s="197">
        <v>231</v>
      </c>
      <c r="G98" s="197">
        <v>211</v>
      </c>
      <c r="H98" s="197">
        <v>158</v>
      </c>
      <c r="I98" s="198">
        <f t="shared" si="64"/>
        <v>-0.25118483412322279</v>
      </c>
      <c r="J98" s="198">
        <f t="shared" si="61"/>
        <v>3.1608534304262151E-4</v>
      </c>
      <c r="K98" s="197">
        <v>0</v>
      </c>
      <c r="L98" s="197">
        <v>984</v>
      </c>
      <c r="M98" s="197">
        <v>1958</v>
      </c>
      <c r="N98" s="197">
        <v>2555</v>
      </c>
      <c r="O98" s="197">
        <v>2253</v>
      </c>
      <c r="P98" s="197">
        <v>1999</v>
      </c>
      <c r="Q98" s="198">
        <f t="shared" si="65"/>
        <v>-0.11273857079449623</v>
      </c>
      <c r="R98" s="198">
        <f t="shared" si="63"/>
        <v>8.6009087963761729E-4</v>
      </c>
      <c r="S98" s="197">
        <v>982</v>
      </c>
      <c r="T98" s="197">
        <v>2367</v>
      </c>
      <c r="U98" s="197">
        <v>2786</v>
      </c>
      <c r="V98" s="197">
        <v>2464</v>
      </c>
      <c r="W98" s="197">
        <v>2157</v>
      </c>
      <c r="X98" s="198">
        <f t="shared" si="66"/>
        <v>-0.1245941558441559</v>
      </c>
      <c r="Y98" s="198">
        <f t="shared" si="67"/>
        <v>7.6379992053931286E-4</v>
      </c>
    </row>
    <row r="99" spans="1:25" x14ac:dyDescent="0.25">
      <c r="A99" s="74"/>
      <c r="B99" s="196" t="s">
        <v>121</v>
      </c>
      <c r="C99" s="197">
        <v>0</v>
      </c>
      <c r="D99" s="197">
        <v>154</v>
      </c>
      <c r="E99" s="197">
        <v>548</v>
      </c>
      <c r="F99" s="197">
        <v>392</v>
      </c>
      <c r="G99" s="197">
        <v>493</v>
      </c>
      <c r="H99" s="197">
        <v>352</v>
      </c>
      <c r="I99" s="198">
        <f t="shared" si="64"/>
        <v>-0.28600405679513186</v>
      </c>
      <c r="J99" s="198">
        <f t="shared" si="61"/>
        <v>7.0419013133546057E-4</v>
      </c>
      <c r="K99" s="197">
        <v>0</v>
      </c>
      <c r="L99" s="197">
        <v>1139</v>
      </c>
      <c r="M99" s="197">
        <v>1755</v>
      </c>
      <c r="N99" s="197">
        <v>2208</v>
      </c>
      <c r="O99" s="197">
        <v>2030</v>
      </c>
      <c r="P99" s="197">
        <v>2056</v>
      </c>
      <c r="Q99" s="198">
        <f t="shared" si="65"/>
        <v>1.2807881773398977E-2</v>
      </c>
      <c r="R99" s="198">
        <f t="shared" si="63"/>
        <v>8.8461573213353744E-4</v>
      </c>
      <c r="S99" s="197">
        <v>2483</v>
      </c>
      <c r="T99" s="197">
        <v>2631</v>
      </c>
      <c r="U99" s="197">
        <v>2600</v>
      </c>
      <c r="V99" s="197">
        <v>2523</v>
      </c>
      <c r="W99" s="197">
        <v>2408</v>
      </c>
      <c r="X99" s="198">
        <f t="shared" si="66"/>
        <v>-4.5580657946888592E-2</v>
      </c>
      <c r="Y99" s="198">
        <f t="shared" si="67"/>
        <v>8.5267974439437433E-4</v>
      </c>
    </row>
    <row r="100" spans="1:25" x14ac:dyDescent="0.25">
      <c r="A100" s="74"/>
      <c r="B100" s="196" t="s">
        <v>128</v>
      </c>
      <c r="C100" s="197">
        <v>0</v>
      </c>
      <c r="D100" s="197">
        <v>15</v>
      </c>
      <c r="E100" s="197">
        <v>17</v>
      </c>
      <c r="F100" s="197">
        <v>57</v>
      </c>
      <c r="G100" s="197">
        <v>46</v>
      </c>
      <c r="H100" s="197">
        <v>43</v>
      </c>
      <c r="I100" s="198">
        <f t="shared" si="64"/>
        <v>-6.5217391304347783E-2</v>
      </c>
      <c r="J100" s="198">
        <f t="shared" si="61"/>
        <v>8.6023226271093197E-5</v>
      </c>
      <c r="K100" s="197">
        <v>0</v>
      </c>
      <c r="L100" s="197">
        <v>403</v>
      </c>
      <c r="M100" s="197">
        <v>552</v>
      </c>
      <c r="N100" s="197">
        <v>613</v>
      </c>
      <c r="O100" s="197">
        <v>599</v>
      </c>
      <c r="P100" s="197">
        <v>583</v>
      </c>
      <c r="Q100" s="198">
        <f t="shared" si="65"/>
        <v>-2.6711185308848084E-2</v>
      </c>
      <c r="R100" s="198">
        <f t="shared" si="63"/>
        <v>2.5084191237055071E-4</v>
      </c>
      <c r="S100" s="197">
        <v>123</v>
      </c>
      <c r="T100" s="197">
        <v>615</v>
      </c>
      <c r="U100" s="197">
        <v>670</v>
      </c>
      <c r="V100" s="197">
        <v>645</v>
      </c>
      <c r="W100" s="197">
        <v>626</v>
      </c>
      <c r="X100" s="198">
        <f t="shared" si="66"/>
        <v>-2.9457364341085257E-2</v>
      </c>
      <c r="Y100" s="198">
        <f t="shared" si="67"/>
        <v>2.2166840531182653E-4</v>
      </c>
    </row>
    <row r="101" spans="1:25" x14ac:dyDescent="0.25">
      <c r="A101" s="74"/>
      <c r="B101" s="196" t="s">
        <v>124</v>
      </c>
      <c r="C101" s="197">
        <v>0</v>
      </c>
      <c r="D101" s="197">
        <v>0</v>
      </c>
      <c r="E101" s="197">
        <v>61</v>
      </c>
      <c r="F101" s="197">
        <v>30</v>
      </c>
      <c r="G101" s="197">
        <v>49</v>
      </c>
      <c r="H101" s="197">
        <v>57</v>
      </c>
      <c r="I101" s="198">
        <f t="shared" si="64"/>
        <v>0.16326530612244894</v>
      </c>
      <c r="J101" s="198">
        <f t="shared" si="61"/>
        <v>1.1403078831284446E-4</v>
      </c>
      <c r="K101" s="197">
        <v>0</v>
      </c>
      <c r="L101" s="197">
        <v>243</v>
      </c>
      <c r="M101" s="197">
        <v>275</v>
      </c>
      <c r="N101" s="197">
        <v>568</v>
      </c>
      <c r="O101" s="197">
        <v>511</v>
      </c>
      <c r="P101" s="197">
        <v>476</v>
      </c>
      <c r="Q101" s="198">
        <f t="shared" si="65"/>
        <v>-6.8493150684931559E-2</v>
      </c>
      <c r="R101" s="198">
        <f t="shared" si="63"/>
        <v>2.0480403136943765E-4</v>
      </c>
      <c r="S101" s="197">
        <v>236</v>
      </c>
      <c r="T101" s="197">
        <v>385</v>
      </c>
      <c r="U101" s="197">
        <v>598</v>
      </c>
      <c r="V101" s="197">
        <v>560</v>
      </c>
      <c r="W101" s="197">
        <v>533</v>
      </c>
      <c r="X101" s="198">
        <f t="shared" si="66"/>
        <v>-4.8214285714285765E-2</v>
      </c>
      <c r="Y101" s="198">
        <f t="shared" si="67"/>
        <v>1.887368371105488E-4</v>
      </c>
    </row>
    <row r="102" spans="1:25" x14ac:dyDescent="0.25">
      <c r="A102" s="74"/>
      <c r="B102" s="196" t="s">
        <v>133</v>
      </c>
      <c r="C102" s="197">
        <v>0</v>
      </c>
      <c r="D102" s="197">
        <v>0</v>
      </c>
      <c r="E102" s="197">
        <v>9</v>
      </c>
      <c r="F102" s="197">
        <v>16</v>
      </c>
      <c r="G102" s="197">
        <v>12</v>
      </c>
      <c r="H102" s="197">
        <v>11</v>
      </c>
      <c r="I102" s="198">
        <f t="shared" si="64"/>
        <v>-8.333333333333337E-2</v>
      </c>
      <c r="J102" s="198">
        <f t="shared" si="61"/>
        <v>2.2005941604233143E-5</v>
      </c>
      <c r="K102" s="197">
        <v>0</v>
      </c>
      <c r="L102" s="197">
        <v>58</v>
      </c>
      <c r="M102" s="197">
        <v>87</v>
      </c>
      <c r="N102" s="197">
        <v>149</v>
      </c>
      <c r="O102" s="197">
        <v>143</v>
      </c>
      <c r="P102" s="197">
        <v>115</v>
      </c>
      <c r="Q102" s="198">
        <f t="shared" si="65"/>
        <v>-0.19580419580419584</v>
      </c>
      <c r="R102" s="198">
        <f t="shared" si="63"/>
        <v>4.947996556194397E-5</v>
      </c>
      <c r="S102" s="197">
        <v>19</v>
      </c>
      <c r="T102" s="197">
        <v>102</v>
      </c>
      <c r="U102" s="197">
        <v>165</v>
      </c>
      <c r="V102" s="197">
        <v>155</v>
      </c>
      <c r="W102" s="197">
        <v>126</v>
      </c>
      <c r="X102" s="198">
        <f t="shared" si="66"/>
        <v>-0.18709677419354842</v>
      </c>
      <c r="Y102" s="198">
        <f t="shared" si="67"/>
        <v>4.4616963369473077E-5</v>
      </c>
    </row>
    <row r="103" spans="1:25" x14ac:dyDescent="0.25">
      <c r="A103" s="74"/>
      <c r="B103" s="196" t="s">
        <v>136</v>
      </c>
      <c r="C103" s="197">
        <v>0</v>
      </c>
      <c r="D103" s="197">
        <v>0</v>
      </c>
      <c r="E103" s="197">
        <v>0</v>
      </c>
      <c r="F103" s="197">
        <v>14</v>
      </c>
      <c r="G103" s="197">
        <v>8</v>
      </c>
      <c r="H103" s="197">
        <v>4</v>
      </c>
      <c r="I103" s="198">
        <f t="shared" si="64"/>
        <v>-0.5</v>
      </c>
      <c r="J103" s="198">
        <f t="shared" si="61"/>
        <v>8.0021605833575064E-6</v>
      </c>
      <c r="K103" s="197">
        <v>0</v>
      </c>
      <c r="L103" s="197">
        <v>39</v>
      </c>
      <c r="M103" s="197">
        <v>164</v>
      </c>
      <c r="N103" s="197">
        <v>258</v>
      </c>
      <c r="O103" s="197">
        <v>145</v>
      </c>
      <c r="P103" s="197">
        <v>116</v>
      </c>
      <c r="Q103" s="198">
        <f t="shared" si="65"/>
        <v>-0.19999999999999996</v>
      </c>
      <c r="R103" s="198">
        <f t="shared" si="63"/>
        <v>4.9910226132047828E-5</v>
      </c>
      <c r="S103" s="197">
        <v>53</v>
      </c>
      <c r="T103" s="197">
        <v>178</v>
      </c>
      <c r="U103" s="197">
        <v>272</v>
      </c>
      <c r="V103" s="197">
        <v>153</v>
      </c>
      <c r="W103" s="197">
        <v>120</v>
      </c>
      <c r="X103" s="198">
        <f t="shared" si="66"/>
        <v>-0.21568627450980393</v>
      </c>
      <c r="Y103" s="198">
        <f t="shared" si="67"/>
        <v>4.2492346066164832E-5</v>
      </c>
    </row>
    <row r="104" spans="1:25" x14ac:dyDescent="0.25">
      <c r="A104" s="74"/>
      <c r="B104" s="201" t="s">
        <v>149</v>
      </c>
      <c r="C104" s="202">
        <f t="shared" ref="C104:H104" si="68">C96-SUM(C97:C103)</f>
        <v>0</v>
      </c>
      <c r="D104" s="202">
        <f t="shared" si="68"/>
        <v>213</v>
      </c>
      <c r="E104" s="202">
        <f t="shared" si="68"/>
        <v>468</v>
      </c>
      <c r="F104" s="202">
        <f t="shared" si="68"/>
        <v>497</v>
      </c>
      <c r="G104" s="202">
        <f t="shared" si="68"/>
        <v>584</v>
      </c>
      <c r="H104" s="202">
        <f t="shared" si="68"/>
        <v>524</v>
      </c>
      <c r="I104" s="203">
        <f t="shared" si="64"/>
        <v>-0.10273972602739723</v>
      </c>
      <c r="J104" s="203">
        <f t="shared" si="61"/>
        <v>1.0482830364198334E-3</v>
      </c>
      <c r="K104" s="202">
        <f t="shared" ref="K104:P104" si="69">K96-SUM(K97:K103)</f>
        <v>0</v>
      </c>
      <c r="L104" s="202">
        <f t="shared" si="69"/>
        <v>1971</v>
      </c>
      <c r="M104" s="202">
        <f t="shared" si="69"/>
        <v>4128</v>
      </c>
      <c r="N104" s="202">
        <f t="shared" si="69"/>
        <v>4918</v>
      </c>
      <c r="O104" s="202">
        <f t="shared" si="69"/>
        <v>5137</v>
      </c>
      <c r="P104" s="202">
        <f t="shared" si="69"/>
        <v>4448</v>
      </c>
      <c r="Q104" s="203">
        <f t="shared" si="65"/>
        <v>-0.13412497566673154</v>
      </c>
      <c r="R104" s="203">
        <f t="shared" si="63"/>
        <v>1.9137990158219719E-3</v>
      </c>
      <c r="S104" s="202">
        <f>S96-SUM(S97:S103)</f>
        <v>2136</v>
      </c>
      <c r="T104" s="202">
        <f>T96-SUM(T97:T103)</f>
        <v>5038</v>
      </c>
      <c r="U104" s="202">
        <f>U96-SUM(U97:U103)</f>
        <v>5415</v>
      </c>
      <c r="V104" s="202">
        <f>V96-SUM(V97:V103)</f>
        <v>5721</v>
      </c>
      <c r="W104" s="202">
        <f>W96-SUM(W97:W103)</f>
        <v>4972</v>
      </c>
      <c r="X104" s="203">
        <f t="shared" si="66"/>
        <v>-0.13092116762803707</v>
      </c>
      <c r="Y104" s="203">
        <f t="shared" si="67"/>
        <v>1.7605995386747628E-3</v>
      </c>
    </row>
    <row r="105" spans="1:25" x14ac:dyDescent="0.25">
      <c r="A105" s="74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</row>
    <row r="106" spans="1:25" x14ac:dyDescent="0.25">
      <c r="A106" s="74"/>
      <c r="B106" s="189" t="s">
        <v>73</v>
      </c>
      <c r="C106" s="211">
        <f t="shared" ref="C106:H106" si="70">C107+C110</f>
        <v>0</v>
      </c>
      <c r="D106" s="211">
        <f t="shared" si="70"/>
        <v>0</v>
      </c>
      <c r="E106" s="211">
        <f t="shared" si="70"/>
        <v>0</v>
      </c>
      <c r="F106" s="211">
        <f t="shared" si="70"/>
        <v>0</v>
      </c>
      <c r="G106" s="211">
        <f t="shared" si="70"/>
        <v>0</v>
      </c>
      <c r="H106" s="211">
        <f t="shared" si="70"/>
        <v>0</v>
      </c>
      <c r="I106" s="212" t="str">
        <f>IFERROR(H106/G106-1,"-")</f>
        <v>-</v>
      </c>
      <c r="J106" s="212">
        <f t="shared" ref="J106:J118" si="71">H106/H$8</f>
        <v>0</v>
      </c>
      <c r="K106" s="211">
        <f t="shared" ref="K106:P106" si="72">K107+K110</f>
        <v>0</v>
      </c>
      <c r="L106" s="211">
        <f t="shared" si="72"/>
        <v>0</v>
      </c>
      <c r="M106" s="211">
        <f t="shared" si="72"/>
        <v>0</v>
      </c>
      <c r="N106" s="211">
        <f t="shared" si="72"/>
        <v>0</v>
      </c>
      <c r="O106" s="211">
        <f t="shared" si="72"/>
        <v>0</v>
      </c>
      <c r="P106" s="211">
        <f t="shared" si="72"/>
        <v>0</v>
      </c>
      <c r="Q106" s="212" t="str">
        <f>IFERROR(P106/O106-1,"-")</f>
        <v>-</v>
      </c>
      <c r="R106" s="212">
        <f t="shared" ref="R106:R118" si="73">P106/P$8</f>
        <v>0</v>
      </c>
      <c r="S106" s="211">
        <f>S107+S110</f>
        <v>51252</v>
      </c>
      <c r="T106" s="211">
        <f>T107+T110</f>
        <v>147358</v>
      </c>
      <c r="U106" s="211">
        <f>U107+U110</f>
        <v>139462</v>
      </c>
      <c r="V106" s="211">
        <f>V107+V110</f>
        <v>151078</v>
      </c>
      <c r="W106" s="211">
        <f>W107+W110</f>
        <v>132245</v>
      </c>
      <c r="X106" s="212">
        <f>IFERROR(W106/V106-1,"-")</f>
        <v>-0.12465746170852143</v>
      </c>
      <c r="Y106" s="212">
        <f>W106/W$8</f>
        <v>4.682833587933307E-2</v>
      </c>
    </row>
    <row r="107" spans="1:25" x14ac:dyDescent="0.25">
      <c r="A107" s="74"/>
      <c r="B107" s="192" t="s">
        <v>102</v>
      </c>
      <c r="C107" s="193">
        <v>0</v>
      </c>
      <c r="D107" s="193">
        <v>0</v>
      </c>
      <c r="E107" s="193">
        <v>0</v>
      </c>
      <c r="F107" s="193">
        <v>0</v>
      </c>
      <c r="G107" s="193">
        <v>0</v>
      </c>
      <c r="H107" s="193">
        <v>0</v>
      </c>
      <c r="I107" s="194" t="str">
        <f>IFERROR(H107/G107-1,"-")</f>
        <v>-</v>
      </c>
      <c r="J107" s="194">
        <f t="shared" si="71"/>
        <v>0</v>
      </c>
      <c r="K107" s="193">
        <v>0</v>
      </c>
      <c r="L107" s="193">
        <v>0</v>
      </c>
      <c r="M107" s="193">
        <v>0</v>
      </c>
      <c r="N107" s="193">
        <v>0</v>
      </c>
      <c r="O107" s="193">
        <v>0</v>
      </c>
      <c r="P107" s="193">
        <v>0</v>
      </c>
      <c r="Q107" s="194" t="str">
        <f>IFERROR(P107/O107-1,"-")</f>
        <v>-</v>
      </c>
      <c r="R107" s="194">
        <f t="shared" si="73"/>
        <v>0</v>
      </c>
      <c r="S107" s="193">
        <v>28209</v>
      </c>
      <c r="T107" s="193">
        <v>33173</v>
      </c>
      <c r="U107" s="193">
        <v>30723</v>
      </c>
      <c r="V107" s="193">
        <v>33898</v>
      </c>
      <c r="W107" s="193">
        <v>26764</v>
      </c>
      <c r="X107" s="194">
        <f>IFERROR(W107/V107-1,"-")</f>
        <v>-0.21045489409404683</v>
      </c>
      <c r="Y107" s="194">
        <f>W107/W$8</f>
        <v>9.477209584290297E-3</v>
      </c>
    </row>
    <row r="108" spans="1:25" x14ac:dyDescent="0.25">
      <c r="A108" s="74"/>
      <c r="B108" s="196" t="s">
        <v>108</v>
      </c>
      <c r="C108" s="197">
        <v>0</v>
      </c>
      <c r="D108" s="197">
        <v>0</v>
      </c>
      <c r="E108" s="197">
        <v>0</v>
      </c>
      <c r="F108" s="197">
        <v>0</v>
      </c>
      <c r="G108" s="197">
        <v>0</v>
      </c>
      <c r="H108" s="197">
        <v>0</v>
      </c>
      <c r="I108" s="198" t="str">
        <f>IFERROR(H108/G108-1,"-")</f>
        <v>-</v>
      </c>
      <c r="J108" s="198">
        <f t="shared" si="71"/>
        <v>0</v>
      </c>
      <c r="K108" s="197">
        <v>0</v>
      </c>
      <c r="L108" s="197">
        <v>0</v>
      </c>
      <c r="M108" s="197">
        <v>0</v>
      </c>
      <c r="N108" s="197">
        <v>0</v>
      </c>
      <c r="O108" s="197">
        <v>0</v>
      </c>
      <c r="P108" s="197">
        <v>0</v>
      </c>
      <c r="Q108" s="198" t="str">
        <f>IFERROR(P108/O108-1,"-")</f>
        <v>-</v>
      </c>
      <c r="R108" s="198">
        <f t="shared" si="73"/>
        <v>0</v>
      </c>
      <c r="S108" s="197">
        <v>15573</v>
      </c>
      <c r="T108" s="197">
        <v>11643</v>
      </c>
      <c r="U108" s="197">
        <v>8822</v>
      </c>
      <c r="V108" s="197">
        <v>11579</v>
      </c>
      <c r="W108" s="197">
        <v>15072</v>
      </c>
      <c r="X108" s="198">
        <f>IFERROR(W108/V108-1,"-")</f>
        <v>0.30166681060540634</v>
      </c>
      <c r="Y108" s="198">
        <f>W108/W$8</f>
        <v>5.3370386659103031E-3</v>
      </c>
    </row>
    <row r="109" spans="1:25" x14ac:dyDescent="0.25">
      <c r="A109" s="74"/>
      <c r="B109" s="196" t="s">
        <v>105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7">
        <v>0</v>
      </c>
      <c r="I109" s="198" t="str">
        <f>IFERROR(H109/G109-1,"-")</f>
        <v>-</v>
      </c>
      <c r="J109" s="198">
        <f t="shared" si="71"/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7">
        <v>0</v>
      </c>
      <c r="Q109" s="198" t="str">
        <f>IFERROR(P109/O109-1,"-")</f>
        <v>-</v>
      </c>
      <c r="R109" s="198">
        <f t="shared" si="73"/>
        <v>0</v>
      </c>
      <c r="S109" s="197">
        <v>12636</v>
      </c>
      <c r="T109" s="197">
        <v>21530</v>
      </c>
      <c r="U109" s="197">
        <v>21901</v>
      </c>
      <c r="V109" s="197">
        <v>22319</v>
      </c>
      <c r="W109" s="197">
        <v>11692</v>
      </c>
      <c r="X109" s="198">
        <f>IFERROR(W109/V109-1,"-")</f>
        <v>-0.47614140418477535</v>
      </c>
      <c r="Y109" s="198">
        <f>W109/W$8</f>
        <v>4.1401709183799939E-3</v>
      </c>
    </row>
    <row r="110" spans="1:25" x14ac:dyDescent="0.25">
      <c r="A110" s="74"/>
      <c r="B110" s="192" t="s">
        <v>112</v>
      </c>
      <c r="C110" s="193">
        <v>0</v>
      </c>
      <c r="D110" s="193">
        <v>0</v>
      </c>
      <c r="E110" s="193">
        <v>0</v>
      </c>
      <c r="F110" s="193">
        <v>0</v>
      </c>
      <c r="G110" s="193">
        <v>0</v>
      </c>
      <c r="H110" s="193">
        <v>0</v>
      </c>
      <c r="I110" s="194" t="str">
        <f>IFERROR(H110/G110-1,"-")</f>
        <v>-</v>
      </c>
      <c r="J110" s="194">
        <f t="shared" si="71"/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4" t="str">
        <f>IFERROR(P110/O110-1,"-")</f>
        <v>-</v>
      </c>
      <c r="R110" s="194">
        <f t="shared" si="73"/>
        <v>0</v>
      </c>
      <c r="S110" s="193">
        <v>23043</v>
      </c>
      <c r="T110" s="193">
        <v>114185</v>
      </c>
      <c r="U110" s="193">
        <v>108739</v>
      </c>
      <c r="V110" s="193">
        <v>117180</v>
      </c>
      <c r="W110" s="193">
        <v>105481</v>
      </c>
      <c r="X110" s="194">
        <f>IFERROR(W110/V110-1,"-")</f>
        <v>-9.9837856289469173E-2</v>
      </c>
      <c r="Y110" s="194">
        <f>W110/W$8</f>
        <v>3.7351126295042773E-2</v>
      </c>
    </row>
    <row r="111" spans="1:25" s="74" customFormat="1" x14ac:dyDescent="0.25">
      <c r="B111" s="196" t="s">
        <v>115</v>
      </c>
      <c r="C111" s="197">
        <v>0</v>
      </c>
      <c r="D111" s="197">
        <v>0</v>
      </c>
      <c r="E111" s="197">
        <v>0</v>
      </c>
      <c r="F111" s="197">
        <v>0</v>
      </c>
      <c r="G111" s="197">
        <v>0</v>
      </c>
      <c r="H111" s="197">
        <v>0</v>
      </c>
      <c r="I111" s="198" t="str">
        <f t="shared" ref="I111:I118" si="74">IFERROR(H111/G111-1,"-")</f>
        <v>-</v>
      </c>
      <c r="J111" s="198">
        <f t="shared" si="71"/>
        <v>0</v>
      </c>
      <c r="K111" s="197">
        <v>0</v>
      </c>
      <c r="L111" s="197">
        <v>0</v>
      </c>
      <c r="M111" s="197">
        <v>0</v>
      </c>
      <c r="N111" s="197">
        <v>0</v>
      </c>
      <c r="O111" s="197">
        <v>0</v>
      </c>
      <c r="P111" s="197">
        <v>0</v>
      </c>
      <c r="Q111" s="198" t="str">
        <f t="shared" ref="Q111:Q118" si="75">IFERROR(P111/O111-1,"-")</f>
        <v>-</v>
      </c>
      <c r="R111" s="198">
        <f t="shared" si="73"/>
        <v>0</v>
      </c>
      <c r="S111" s="197">
        <v>5712</v>
      </c>
      <c r="T111" s="197">
        <v>74713</v>
      </c>
      <c r="U111" s="197">
        <v>67869</v>
      </c>
      <c r="V111" s="197">
        <v>71210</v>
      </c>
      <c r="W111" s="197">
        <v>67146</v>
      </c>
      <c r="X111" s="198">
        <f t="shared" ref="X111:X118" si="76">IFERROR(W111/V111-1,"-")</f>
        <v>-5.7070636146608678E-2</v>
      </c>
      <c r="Y111" s="198">
        <f t="shared" ref="Y111:Y118" si="77">W111/W$8</f>
        <v>2.3776592241322531E-2</v>
      </c>
    </row>
    <row r="112" spans="1:25" s="74" customFormat="1" x14ac:dyDescent="0.25">
      <c r="B112" s="196" t="s">
        <v>118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7">
        <v>0</v>
      </c>
      <c r="I112" s="198" t="str">
        <f t="shared" si="74"/>
        <v>-</v>
      </c>
      <c r="J112" s="198">
        <f t="shared" si="71"/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7">
        <v>0</v>
      </c>
      <c r="Q112" s="198" t="str">
        <f t="shared" si="75"/>
        <v>-</v>
      </c>
      <c r="R112" s="198">
        <f t="shared" si="73"/>
        <v>0</v>
      </c>
      <c r="S112" s="197">
        <v>4366</v>
      </c>
      <c r="T112" s="197">
        <v>4908</v>
      </c>
      <c r="U112" s="197">
        <v>4708</v>
      </c>
      <c r="V112" s="197">
        <v>5313</v>
      </c>
      <c r="W112" s="197">
        <v>4638</v>
      </c>
      <c r="X112" s="198">
        <f t="shared" si="76"/>
        <v>-0.12704686617730099</v>
      </c>
      <c r="Y112" s="198">
        <f t="shared" si="77"/>
        <v>1.6423291754572708E-3</v>
      </c>
    </row>
    <row r="113" spans="1:25" x14ac:dyDescent="0.25">
      <c r="A113" s="74"/>
      <c r="B113" s="196" t="s">
        <v>121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7">
        <v>0</v>
      </c>
      <c r="I113" s="198" t="str">
        <f t="shared" si="74"/>
        <v>-</v>
      </c>
      <c r="J113" s="198">
        <f t="shared" si="71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7">
        <v>0</v>
      </c>
      <c r="Q113" s="198" t="str">
        <f t="shared" si="75"/>
        <v>-</v>
      </c>
      <c r="R113" s="198">
        <f t="shared" si="73"/>
        <v>0</v>
      </c>
      <c r="S113" s="197">
        <v>3826</v>
      </c>
      <c r="T113" s="197">
        <v>9383</v>
      </c>
      <c r="U113" s="197">
        <v>8106</v>
      </c>
      <c r="V113" s="197">
        <v>9684</v>
      </c>
      <c r="W113" s="197">
        <v>8180</v>
      </c>
      <c r="X113" s="198">
        <f t="shared" si="76"/>
        <v>-0.15530772408095828</v>
      </c>
      <c r="Y113" s="198">
        <f t="shared" si="77"/>
        <v>2.8965615901769028E-3</v>
      </c>
    </row>
    <row r="114" spans="1:25" x14ac:dyDescent="0.25">
      <c r="A114" s="74"/>
      <c r="B114" s="196" t="s">
        <v>128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7">
        <v>0</v>
      </c>
      <c r="I114" s="198" t="str">
        <f t="shared" si="74"/>
        <v>-</v>
      </c>
      <c r="J114" s="198">
        <f t="shared" si="71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7">
        <v>0</v>
      </c>
      <c r="Q114" s="198" t="str">
        <f t="shared" si="75"/>
        <v>-</v>
      </c>
      <c r="R114" s="198">
        <f t="shared" si="73"/>
        <v>0</v>
      </c>
      <c r="S114" s="197">
        <v>1614</v>
      </c>
      <c r="T114" s="197">
        <v>3603</v>
      </c>
      <c r="U114" s="197">
        <v>3668</v>
      </c>
      <c r="V114" s="197">
        <v>4141</v>
      </c>
      <c r="W114" s="197">
        <v>2154</v>
      </c>
      <c r="X114" s="198">
        <f t="shared" si="76"/>
        <v>-0.47983578845689445</v>
      </c>
      <c r="Y114" s="198">
        <f t="shared" si="77"/>
        <v>7.6273761188765869E-4</v>
      </c>
    </row>
    <row r="115" spans="1:25" x14ac:dyDescent="0.25">
      <c r="A115" s="74"/>
      <c r="B115" s="196" t="s">
        <v>124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7">
        <v>0</v>
      </c>
      <c r="I115" s="198" t="str">
        <f t="shared" si="74"/>
        <v>-</v>
      </c>
      <c r="J115" s="198">
        <f t="shared" si="71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7">
        <v>0</v>
      </c>
      <c r="Q115" s="198" t="str">
        <f t="shared" si="75"/>
        <v>-</v>
      </c>
      <c r="R115" s="198">
        <f t="shared" si="73"/>
        <v>0</v>
      </c>
      <c r="S115" s="197">
        <v>1987</v>
      </c>
      <c r="T115" s="197">
        <v>3317</v>
      </c>
      <c r="U115" s="197">
        <v>2958</v>
      </c>
      <c r="V115" s="197">
        <v>3054</v>
      </c>
      <c r="W115" s="197">
        <v>1717</v>
      </c>
      <c r="X115" s="198">
        <f t="shared" si="76"/>
        <v>-0.43778650949574327</v>
      </c>
      <c r="Y115" s="198">
        <f t="shared" si="77"/>
        <v>6.0799465163004186E-4</v>
      </c>
    </row>
    <row r="116" spans="1:25" x14ac:dyDescent="0.25">
      <c r="A116" s="74"/>
      <c r="B116" s="196" t="s">
        <v>133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7">
        <v>0</v>
      </c>
      <c r="I116" s="198" t="str">
        <f t="shared" si="74"/>
        <v>-</v>
      </c>
      <c r="J116" s="198">
        <f t="shared" si="71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7">
        <v>0</v>
      </c>
      <c r="Q116" s="198" t="str">
        <f t="shared" si="75"/>
        <v>-</v>
      </c>
      <c r="R116" s="198">
        <f t="shared" si="73"/>
        <v>0</v>
      </c>
      <c r="S116" s="197">
        <v>42</v>
      </c>
      <c r="T116" s="197">
        <v>754</v>
      </c>
      <c r="U116" s="197">
        <v>826</v>
      </c>
      <c r="V116" s="197">
        <v>813</v>
      </c>
      <c r="W116" s="197">
        <v>962</v>
      </c>
      <c r="X116" s="198">
        <f t="shared" si="76"/>
        <v>0.18327183271832714</v>
      </c>
      <c r="Y116" s="198">
        <f t="shared" si="77"/>
        <v>3.4064697429708805E-4</v>
      </c>
    </row>
    <row r="117" spans="1:25" x14ac:dyDescent="0.25">
      <c r="A117" s="74"/>
      <c r="B117" s="196" t="s">
        <v>136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7">
        <v>0</v>
      </c>
      <c r="I117" s="198" t="str">
        <f t="shared" si="74"/>
        <v>-</v>
      </c>
      <c r="J117" s="198">
        <f t="shared" si="71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7">
        <v>0</v>
      </c>
      <c r="Q117" s="198" t="str">
        <f t="shared" si="75"/>
        <v>-</v>
      </c>
      <c r="R117" s="198">
        <f t="shared" si="73"/>
        <v>0</v>
      </c>
      <c r="S117" s="197">
        <v>22</v>
      </c>
      <c r="T117" s="197">
        <v>396</v>
      </c>
      <c r="U117" s="197">
        <v>1042</v>
      </c>
      <c r="V117" s="197">
        <v>670</v>
      </c>
      <c r="W117" s="197">
        <v>886</v>
      </c>
      <c r="X117" s="198">
        <f t="shared" si="76"/>
        <v>0.32238805970149254</v>
      </c>
      <c r="Y117" s="198">
        <f t="shared" si="77"/>
        <v>3.1373515512185036E-4</v>
      </c>
    </row>
    <row r="118" spans="1:25" x14ac:dyDescent="0.25">
      <c r="A118" s="74"/>
      <c r="B118" s="201" t="s">
        <v>149</v>
      </c>
      <c r="C118" s="202">
        <f t="shared" ref="C118:H118" si="78">C110-SUM(C111:C117)</f>
        <v>0</v>
      </c>
      <c r="D118" s="202">
        <f t="shared" si="78"/>
        <v>0</v>
      </c>
      <c r="E118" s="202">
        <f t="shared" si="78"/>
        <v>0</v>
      </c>
      <c r="F118" s="202">
        <f t="shared" si="78"/>
        <v>0</v>
      </c>
      <c r="G118" s="202">
        <f t="shared" si="78"/>
        <v>0</v>
      </c>
      <c r="H118" s="202">
        <f t="shared" si="78"/>
        <v>0</v>
      </c>
      <c r="I118" s="203" t="str">
        <f t="shared" si="74"/>
        <v>-</v>
      </c>
      <c r="J118" s="203">
        <f t="shared" si="71"/>
        <v>0</v>
      </c>
      <c r="K118" s="202">
        <f t="shared" ref="K118:P118" si="79">K110-SUM(K111:K117)</f>
        <v>0</v>
      </c>
      <c r="L118" s="202">
        <f t="shared" si="79"/>
        <v>0</v>
      </c>
      <c r="M118" s="202">
        <f t="shared" si="79"/>
        <v>0</v>
      </c>
      <c r="N118" s="202">
        <f t="shared" si="79"/>
        <v>0</v>
      </c>
      <c r="O118" s="202">
        <f t="shared" si="79"/>
        <v>0</v>
      </c>
      <c r="P118" s="202">
        <f t="shared" si="79"/>
        <v>0</v>
      </c>
      <c r="Q118" s="203" t="str">
        <f t="shared" si="75"/>
        <v>-</v>
      </c>
      <c r="R118" s="203">
        <f t="shared" si="73"/>
        <v>0</v>
      </c>
      <c r="S118" s="202">
        <f>S110-SUM(S111:S117)</f>
        <v>5474</v>
      </c>
      <c r="T118" s="202">
        <f>T110-SUM(T111:T117)</f>
        <v>17111</v>
      </c>
      <c r="U118" s="202">
        <f>U110-SUM(U111:U117)</f>
        <v>19562</v>
      </c>
      <c r="V118" s="202">
        <f>V110-SUM(V111:V117)</f>
        <v>22295</v>
      </c>
      <c r="W118" s="202">
        <f>W110-SUM(W111:W117)</f>
        <v>19798</v>
      </c>
      <c r="X118" s="203">
        <f t="shared" si="76"/>
        <v>-0.11199820587575693</v>
      </c>
      <c r="Y118" s="203">
        <f t="shared" si="77"/>
        <v>7.0105288951494279E-3</v>
      </c>
    </row>
    <row r="119" spans="1:25" x14ac:dyDescent="0.25">
      <c r="A119" s="74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</row>
    <row r="120" spans="1:25" x14ac:dyDescent="0.25">
      <c r="A120" s="74"/>
      <c r="B120" s="189" t="s">
        <v>73</v>
      </c>
      <c r="C120" s="211">
        <f t="shared" ref="C120:H120" si="80">C121+C124</f>
        <v>32963</v>
      </c>
      <c r="D120" s="211">
        <f t="shared" si="80"/>
        <v>54289</v>
      </c>
      <c r="E120" s="211">
        <f t="shared" si="80"/>
        <v>64227</v>
      </c>
      <c r="F120" s="211">
        <f t="shared" si="80"/>
        <v>67477</v>
      </c>
      <c r="G120" s="211">
        <f t="shared" si="80"/>
        <v>61422</v>
      </c>
      <c r="H120" s="211">
        <f t="shared" si="80"/>
        <v>61881</v>
      </c>
      <c r="I120" s="212">
        <f>IFERROR(H120/G120-1,"-")</f>
        <v>7.472892448959767E-3</v>
      </c>
      <c r="J120" s="212">
        <f t="shared" ref="J120:J132" si="81">H120/H$8</f>
        <v>0.12379542476468647</v>
      </c>
      <c r="K120" s="211">
        <f t="shared" ref="K120:P120" si="82">K121+K124</f>
        <v>54163</v>
      </c>
      <c r="L120" s="211">
        <f t="shared" si="82"/>
        <v>83735</v>
      </c>
      <c r="M120" s="211">
        <f t="shared" si="82"/>
        <v>95087</v>
      </c>
      <c r="N120" s="211">
        <f t="shared" si="82"/>
        <v>94302</v>
      </c>
      <c r="O120" s="211">
        <f t="shared" si="82"/>
        <v>120181</v>
      </c>
      <c r="P120" s="211">
        <f t="shared" si="82"/>
        <v>124648</v>
      </c>
      <c r="Q120" s="212">
        <f>IFERROR(P120/O120-1,"-")</f>
        <v>3.7168936853579249E-2</v>
      </c>
      <c r="R120" s="212">
        <f t="shared" ref="R120:R132" si="83">P120/P$8</f>
        <v>5.3631119542306017E-2</v>
      </c>
      <c r="S120" s="211">
        <f>S121+S124</f>
        <v>87126</v>
      </c>
      <c r="T120" s="211">
        <f>T121+T124</f>
        <v>159314</v>
      </c>
      <c r="U120" s="211">
        <f>U121+U124</f>
        <v>161779</v>
      </c>
      <c r="V120" s="211">
        <f>V121+V124</f>
        <v>181603</v>
      </c>
      <c r="W120" s="211">
        <f>W121+W124</f>
        <v>186529</v>
      </c>
      <c r="X120" s="212">
        <f>IFERROR(W120/V120-1,"-")</f>
        <v>2.7125102558878345E-2</v>
      </c>
      <c r="Y120" s="212">
        <f>W120/W$8</f>
        <v>6.6050456828130502E-2</v>
      </c>
    </row>
    <row r="121" spans="1:25" x14ac:dyDescent="0.25">
      <c r="A121" s="74"/>
      <c r="B121" s="192" t="s">
        <v>102</v>
      </c>
      <c r="C121" s="193">
        <v>17654</v>
      </c>
      <c r="D121" s="193">
        <v>31827</v>
      </c>
      <c r="E121" s="193">
        <v>41315</v>
      </c>
      <c r="F121" s="193">
        <v>46108</v>
      </c>
      <c r="G121" s="193">
        <v>39787</v>
      </c>
      <c r="H121" s="193">
        <v>39208</v>
      </c>
      <c r="I121" s="194">
        <f>IFERROR(H121/G121-1,"-")</f>
        <v>-1.4552492020006524E-2</v>
      </c>
      <c r="J121" s="194">
        <f t="shared" si="81"/>
        <v>7.8437178038070279E-2</v>
      </c>
      <c r="K121" s="193">
        <v>40113</v>
      </c>
      <c r="L121" s="193">
        <v>52556</v>
      </c>
      <c r="M121" s="193">
        <v>56483</v>
      </c>
      <c r="N121" s="193">
        <v>54851</v>
      </c>
      <c r="O121" s="193">
        <v>76726</v>
      </c>
      <c r="P121" s="193">
        <v>78725</v>
      </c>
      <c r="Q121" s="194">
        <f>IFERROR(P121/O121-1,"-")</f>
        <v>2.6053749706748786E-2</v>
      </c>
      <c r="R121" s="194">
        <f t="shared" si="83"/>
        <v>3.3872263381426425E-2</v>
      </c>
      <c r="S121" s="193">
        <v>57767</v>
      </c>
      <c r="T121" s="193">
        <v>97798</v>
      </c>
      <c r="U121" s="193">
        <v>100959</v>
      </c>
      <c r="V121" s="193">
        <v>116513</v>
      </c>
      <c r="W121" s="193">
        <v>117933</v>
      </c>
      <c r="X121" s="194">
        <f>IFERROR(W121/V121-1,"-")</f>
        <v>1.2187481225270913E-2</v>
      </c>
      <c r="Y121" s="194">
        <f>W121/W$8</f>
        <v>4.1760415405175146E-2</v>
      </c>
    </row>
    <row r="122" spans="1:25" x14ac:dyDescent="0.25">
      <c r="A122" s="74"/>
      <c r="B122" s="196" t="s">
        <v>108</v>
      </c>
      <c r="C122" s="197">
        <v>8494</v>
      </c>
      <c r="D122" s="197">
        <v>18371</v>
      </c>
      <c r="E122" s="197">
        <v>19025</v>
      </c>
      <c r="F122" s="197">
        <v>26907</v>
      </c>
      <c r="G122" s="197">
        <v>24419</v>
      </c>
      <c r="H122" s="197">
        <v>25196</v>
      </c>
      <c r="I122" s="198">
        <f>IFERROR(H122/G122-1,"-")</f>
        <v>3.18194848273885E-2</v>
      </c>
      <c r="J122" s="198">
        <f t="shared" si="81"/>
        <v>5.0405609514568933E-2</v>
      </c>
      <c r="K122" s="197">
        <v>21124</v>
      </c>
      <c r="L122" s="197">
        <v>25652</v>
      </c>
      <c r="M122" s="197">
        <v>25861</v>
      </c>
      <c r="N122" s="197">
        <v>21814</v>
      </c>
      <c r="O122" s="197">
        <v>37542</v>
      </c>
      <c r="P122" s="197">
        <v>37198</v>
      </c>
      <c r="Q122" s="198">
        <f>IFERROR(P122/O122-1,"-")</f>
        <v>-9.1630706941558948E-3</v>
      </c>
      <c r="R122" s="198">
        <f t="shared" si="83"/>
        <v>1.6004832686723407E-2</v>
      </c>
      <c r="S122" s="197">
        <v>29618</v>
      </c>
      <c r="T122" s="197">
        <v>44886</v>
      </c>
      <c r="U122" s="197">
        <v>48721</v>
      </c>
      <c r="V122" s="197">
        <v>61961</v>
      </c>
      <c r="W122" s="197">
        <v>62394</v>
      </c>
      <c r="X122" s="198">
        <f>IFERROR(W122/V122-1,"-")</f>
        <v>6.9882668129952474E-3</v>
      </c>
      <c r="Y122" s="198">
        <f>W122/W$8</f>
        <v>2.2093895337102404E-2</v>
      </c>
    </row>
    <row r="123" spans="1:25" x14ac:dyDescent="0.25">
      <c r="A123" s="74"/>
      <c r="B123" s="196" t="s">
        <v>105</v>
      </c>
      <c r="C123" s="197">
        <v>9160</v>
      </c>
      <c r="D123" s="197">
        <v>13456</v>
      </c>
      <c r="E123" s="197">
        <v>22290</v>
      </c>
      <c r="F123" s="197">
        <v>19201</v>
      </c>
      <c r="G123" s="197">
        <v>15368</v>
      </c>
      <c r="H123" s="197">
        <v>14012</v>
      </c>
      <c r="I123" s="198">
        <f>IFERROR(H123/G123-1,"-")</f>
        <v>-8.8235294117647078E-2</v>
      </c>
      <c r="J123" s="198">
        <f t="shared" si="81"/>
        <v>2.8031568523501346E-2</v>
      </c>
      <c r="K123" s="197">
        <v>18989</v>
      </c>
      <c r="L123" s="197">
        <v>26904</v>
      </c>
      <c r="M123" s="197">
        <v>30622</v>
      </c>
      <c r="N123" s="197">
        <v>33037</v>
      </c>
      <c r="O123" s="197">
        <v>39184</v>
      </c>
      <c r="P123" s="197">
        <v>41527</v>
      </c>
      <c r="Q123" s="198">
        <f>IFERROR(P123/O123-1,"-")</f>
        <v>5.9794814209881642E-2</v>
      </c>
      <c r="R123" s="198">
        <f t="shared" si="83"/>
        <v>1.7867430694703017E-2</v>
      </c>
      <c r="S123" s="197">
        <v>28149</v>
      </c>
      <c r="T123" s="197">
        <v>52912</v>
      </c>
      <c r="U123" s="197">
        <v>52238</v>
      </c>
      <c r="V123" s="197">
        <v>54552</v>
      </c>
      <c r="W123" s="197">
        <v>55539</v>
      </c>
      <c r="X123" s="198">
        <f>IFERROR(W123/V123-1,"-")</f>
        <v>1.8092828860536647E-2</v>
      </c>
      <c r="Y123" s="198">
        <f>W123/W$8</f>
        <v>1.9666520068072738E-2</v>
      </c>
    </row>
    <row r="124" spans="1:25" x14ac:dyDescent="0.25">
      <c r="A124" s="74"/>
      <c r="B124" s="192" t="s">
        <v>112</v>
      </c>
      <c r="C124" s="193">
        <v>15309</v>
      </c>
      <c r="D124" s="193">
        <v>22462</v>
      </c>
      <c r="E124" s="193">
        <v>22912</v>
      </c>
      <c r="F124" s="193">
        <v>21369</v>
      </c>
      <c r="G124" s="193">
        <v>21635</v>
      </c>
      <c r="H124" s="193">
        <v>22673</v>
      </c>
      <c r="I124" s="194">
        <f>IFERROR(H124/G124-1,"-")</f>
        <v>4.7977813727756002E-2</v>
      </c>
      <c r="J124" s="194">
        <f t="shared" si="81"/>
        <v>4.5358246726616189E-2</v>
      </c>
      <c r="K124" s="193">
        <v>14050</v>
      </c>
      <c r="L124" s="193">
        <v>31179</v>
      </c>
      <c r="M124" s="193">
        <v>38604</v>
      </c>
      <c r="N124" s="193">
        <v>39451</v>
      </c>
      <c r="O124" s="193">
        <v>43455</v>
      </c>
      <c r="P124" s="193">
        <v>45923</v>
      </c>
      <c r="Q124" s="194">
        <f>IFERROR(P124/O124-1,"-")</f>
        <v>5.6794384995972891E-2</v>
      </c>
      <c r="R124" s="194">
        <f t="shared" si="83"/>
        <v>1.9758856160879589E-2</v>
      </c>
      <c r="S124" s="193">
        <v>29359</v>
      </c>
      <c r="T124" s="193">
        <v>61516</v>
      </c>
      <c r="U124" s="193">
        <v>60820</v>
      </c>
      <c r="V124" s="193">
        <v>65090</v>
      </c>
      <c r="W124" s="193">
        <v>68596</v>
      </c>
      <c r="X124" s="194">
        <f>IFERROR(W124/V124-1,"-")</f>
        <v>5.3863880780457896E-2</v>
      </c>
      <c r="Y124" s="194">
        <f>W124/W$8</f>
        <v>2.4290041422955357E-2</v>
      </c>
    </row>
    <row r="125" spans="1:25" s="74" customFormat="1" x14ac:dyDescent="0.25">
      <c r="B125" s="196" t="s">
        <v>115</v>
      </c>
      <c r="C125" s="197">
        <v>201</v>
      </c>
      <c r="D125" s="197">
        <v>1387</v>
      </c>
      <c r="E125" s="197">
        <v>2393</v>
      </c>
      <c r="F125" s="197">
        <v>1660</v>
      </c>
      <c r="G125" s="197">
        <v>1607</v>
      </c>
      <c r="H125" s="197">
        <v>1347</v>
      </c>
      <c r="I125" s="198">
        <f t="shared" ref="I125:I132" si="84">IFERROR(H125/G125-1,"-")</f>
        <v>-0.16179215930304913</v>
      </c>
      <c r="J125" s="198">
        <f t="shared" si="81"/>
        <v>2.6947275764456404E-3</v>
      </c>
      <c r="K125" s="197">
        <v>838</v>
      </c>
      <c r="L125" s="197">
        <v>4234</v>
      </c>
      <c r="M125" s="197">
        <v>5788</v>
      </c>
      <c r="N125" s="197">
        <v>5537</v>
      </c>
      <c r="O125" s="197">
        <v>5147</v>
      </c>
      <c r="P125" s="197">
        <v>5109</v>
      </c>
      <c r="Q125" s="198">
        <f t="shared" ref="Q125:Q132" si="85">IFERROR(P125/O125-1,"-")</f>
        <v>-7.3829415193316095E-3</v>
      </c>
      <c r="R125" s="198">
        <f t="shared" si="83"/>
        <v>2.1982012526606236E-3</v>
      </c>
      <c r="S125" s="197">
        <v>1039</v>
      </c>
      <c r="T125" s="197">
        <v>8181</v>
      </c>
      <c r="U125" s="197">
        <v>7197</v>
      </c>
      <c r="V125" s="197">
        <v>6754</v>
      </c>
      <c r="W125" s="197">
        <v>6456</v>
      </c>
      <c r="X125" s="198">
        <f t="shared" ref="X125:X132" si="86">IFERROR(W125/V125-1,"-")</f>
        <v>-4.4122001776724873E-2</v>
      </c>
      <c r="Y125" s="198">
        <f t="shared" ref="Y125:Y132" si="87">W125/W$8</f>
        <v>2.2860882183596679E-3</v>
      </c>
    </row>
    <row r="126" spans="1:25" s="74" customFormat="1" x14ac:dyDescent="0.25">
      <c r="B126" s="196" t="s">
        <v>118</v>
      </c>
      <c r="C126" s="197">
        <v>1197</v>
      </c>
      <c r="D126" s="197">
        <v>1791</v>
      </c>
      <c r="E126" s="197">
        <v>3058</v>
      </c>
      <c r="F126" s="197">
        <v>3087</v>
      </c>
      <c r="G126" s="197">
        <v>2875</v>
      </c>
      <c r="H126" s="197">
        <v>3135</v>
      </c>
      <c r="I126" s="198">
        <f t="shared" si="84"/>
        <v>9.0434782608695752E-2</v>
      </c>
      <c r="J126" s="198">
        <f t="shared" si="81"/>
        <v>6.2716933572064459E-3</v>
      </c>
      <c r="K126" s="197">
        <v>1785</v>
      </c>
      <c r="L126" s="197">
        <v>3870</v>
      </c>
      <c r="M126" s="197">
        <v>5611</v>
      </c>
      <c r="N126" s="197">
        <v>5222</v>
      </c>
      <c r="O126" s="197">
        <v>6119</v>
      </c>
      <c r="P126" s="197">
        <v>6432</v>
      </c>
      <c r="Q126" s="198">
        <f t="shared" si="85"/>
        <v>5.1152149043961481E-2</v>
      </c>
      <c r="R126" s="198">
        <f t="shared" si="83"/>
        <v>2.7674359869080314E-3</v>
      </c>
      <c r="S126" s="197">
        <v>2982</v>
      </c>
      <c r="T126" s="197">
        <v>8669</v>
      </c>
      <c r="U126" s="197">
        <v>8309</v>
      </c>
      <c r="V126" s="197">
        <v>8994</v>
      </c>
      <c r="W126" s="197">
        <v>9567</v>
      </c>
      <c r="X126" s="198">
        <f t="shared" si="86"/>
        <v>6.3709139426284089E-2</v>
      </c>
      <c r="Y126" s="198">
        <f t="shared" si="87"/>
        <v>3.3877022901249911E-3</v>
      </c>
    </row>
    <row r="127" spans="1:25" x14ac:dyDescent="0.25">
      <c r="A127" s="74"/>
      <c r="B127" s="196" t="s">
        <v>121</v>
      </c>
      <c r="C127" s="197">
        <v>1246</v>
      </c>
      <c r="D127" s="197">
        <v>1586</v>
      </c>
      <c r="E127" s="197">
        <v>1954</v>
      </c>
      <c r="F127" s="197">
        <v>1794</v>
      </c>
      <c r="G127" s="197">
        <v>1871</v>
      </c>
      <c r="H127" s="197">
        <v>1846</v>
      </c>
      <c r="I127" s="198">
        <f t="shared" si="84"/>
        <v>-1.3361838588989872E-2</v>
      </c>
      <c r="J127" s="198">
        <f t="shared" si="81"/>
        <v>3.6929971092194893E-3</v>
      </c>
      <c r="K127" s="197">
        <v>3084</v>
      </c>
      <c r="L127" s="197">
        <v>3734</v>
      </c>
      <c r="M127" s="197">
        <v>3843</v>
      </c>
      <c r="N127" s="197">
        <v>3870</v>
      </c>
      <c r="O127" s="197">
        <v>4200</v>
      </c>
      <c r="P127" s="197">
        <v>4369</v>
      </c>
      <c r="Q127" s="198">
        <f t="shared" si="85"/>
        <v>4.0238095238095184E-2</v>
      </c>
      <c r="R127" s="198">
        <f t="shared" si="83"/>
        <v>1.8798084307837669E-3</v>
      </c>
      <c r="S127" s="197">
        <v>4330</v>
      </c>
      <c r="T127" s="197">
        <v>5797</v>
      </c>
      <c r="U127" s="197">
        <v>5664</v>
      </c>
      <c r="V127" s="197">
        <v>6071</v>
      </c>
      <c r="W127" s="197">
        <v>6215</v>
      </c>
      <c r="X127" s="198">
        <f t="shared" si="86"/>
        <v>2.3719321363860901E-2</v>
      </c>
      <c r="Y127" s="198">
        <f t="shared" si="87"/>
        <v>2.2007494233434537E-3</v>
      </c>
    </row>
    <row r="128" spans="1:25" x14ac:dyDescent="0.25">
      <c r="A128" s="74"/>
      <c r="B128" s="196" t="s">
        <v>128</v>
      </c>
      <c r="C128" s="197">
        <v>161</v>
      </c>
      <c r="D128" s="197">
        <v>547</v>
      </c>
      <c r="E128" s="197">
        <v>476</v>
      </c>
      <c r="F128" s="197">
        <v>402</v>
      </c>
      <c r="G128" s="197">
        <v>536</v>
      </c>
      <c r="H128" s="197">
        <v>485</v>
      </c>
      <c r="I128" s="198">
        <f t="shared" si="84"/>
        <v>-9.5149253731343308E-2</v>
      </c>
      <c r="J128" s="198">
        <f t="shared" si="81"/>
        <v>9.7026197073209772E-4</v>
      </c>
      <c r="K128" s="197">
        <v>383</v>
      </c>
      <c r="L128" s="197">
        <v>1097</v>
      </c>
      <c r="M128" s="197">
        <v>1274</v>
      </c>
      <c r="N128" s="197">
        <v>1186</v>
      </c>
      <c r="O128" s="197">
        <v>1171</v>
      </c>
      <c r="P128" s="197">
        <v>1447</v>
      </c>
      <c r="Q128" s="198">
        <f t="shared" si="85"/>
        <v>0.23569598633646449</v>
      </c>
      <c r="R128" s="198">
        <f t="shared" si="83"/>
        <v>6.2258704494028627E-4</v>
      </c>
      <c r="S128" s="197">
        <v>544</v>
      </c>
      <c r="T128" s="197">
        <v>1750</v>
      </c>
      <c r="U128" s="197">
        <v>1588</v>
      </c>
      <c r="V128" s="197">
        <v>1707</v>
      </c>
      <c r="W128" s="197">
        <v>1932</v>
      </c>
      <c r="X128" s="198">
        <f t="shared" si="86"/>
        <v>0.13181019332161692</v>
      </c>
      <c r="Y128" s="198">
        <f t="shared" si="87"/>
        <v>6.8412677166525379E-4</v>
      </c>
    </row>
    <row r="129" spans="1:25" x14ac:dyDescent="0.25">
      <c r="A129" s="74"/>
      <c r="B129" s="196" t="s">
        <v>124</v>
      </c>
      <c r="C129" s="197">
        <v>118</v>
      </c>
      <c r="D129" s="197">
        <v>402</v>
      </c>
      <c r="E129" s="197">
        <v>359</v>
      </c>
      <c r="F129" s="197">
        <v>372</v>
      </c>
      <c r="G129" s="197">
        <v>344</v>
      </c>
      <c r="H129" s="197">
        <v>353</v>
      </c>
      <c r="I129" s="198">
        <f t="shared" si="84"/>
        <v>2.6162790697674465E-2</v>
      </c>
      <c r="J129" s="198">
        <f t="shared" si="81"/>
        <v>7.0619067148129991E-4</v>
      </c>
      <c r="K129" s="197">
        <v>373</v>
      </c>
      <c r="L129" s="197">
        <v>764</v>
      </c>
      <c r="M129" s="197">
        <v>836</v>
      </c>
      <c r="N129" s="197">
        <v>882</v>
      </c>
      <c r="O129" s="197">
        <v>1228</v>
      </c>
      <c r="P129" s="197">
        <v>1130</v>
      </c>
      <c r="Q129" s="198">
        <f t="shared" si="85"/>
        <v>-7.9804560260586355E-2</v>
      </c>
      <c r="R129" s="198">
        <f t="shared" si="83"/>
        <v>4.8619444421736245E-4</v>
      </c>
      <c r="S129" s="197">
        <v>491</v>
      </c>
      <c r="T129" s="197">
        <v>1195</v>
      </c>
      <c r="U129" s="197">
        <v>1254</v>
      </c>
      <c r="V129" s="197">
        <v>1572</v>
      </c>
      <c r="W129" s="197">
        <v>1483</v>
      </c>
      <c r="X129" s="198">
        <f t="shared" si="86"/>
        <v>-5.6615776081424984E-2</v>
      </c>
      <c r="Y129" s="198">
        <f t="shared" si="87"/>
        <v>5.2513457680102038E-4</v>
      </c>
    </row>
    <row r="130" spans="1:25" x14ac:dyDescent="0.25">
      <c r="A130" s="74"/>
      <c r="B130" s="196" t="s">
        <v>133</v>
      </c>
      <c r="C130" s="197">
        <v>24</v>
      </c>
      <c r="D130" s="197">
        <v>163</v>
      </c>
      <c r="E130" s="197">
        <v>161</v>
      </c>
      <c r="F130" s="197">
        <v>169</v>
      </c>
      <c r="G130" s="197">
        <v>195</v>
      </c>
      <c r="H130" s="197">
        <v>122</v>
      </c>
      <c r="I130" s="198">
        <f t="shared" si="84"/>
        <v>-0.37435897435897436</v>
      </c>
      <c r="J130" s="198">
        <f t="shared" si="81"/>
        <v>2.4406589779240394E-4</v>
      </c>
      <c r="K130" s="197">
        <v>57</v>
      </c>
      <c r="L130" s="197">
        <v>460</v>
      </c>
      <c r="M130" s="197">
        <v>673</v>
      </c>
      <c r="N130" s="197">
        <v>753</v>
      </c>
      <c r="O130" s="197">
        <v>534</v>
      </c>
      <c r="P130" s="197">
        <v>418</v>
      </c>
      <c r="Q130" s="198">
        <f t="shared" si="85"/>
        <v>-0.21722846441947563</v>
      </c>
      <c r="R130" s="198">
        <f t="shared" si="83"/>
        <v>1.7984891830341373E-4</v>
      </c>
      <c r="S130" s="197">
        <v>81</v>
      </c>
      <c r="T130" s="197">
        <v>834</v>
      </c>
      <c r="U130" s="197">
        <v>922</v>
      </c>
      <c r="V130" s="197">
        <v>729</v>
      </c>
      <c r="W130" s="197">
        <v>540</v>
      </c>
      <c r="X130" s="198">
        <f t="shared" si="86"/>
        <v>-0.2592592592592593</v>
      </c>
      <c r="Y130" s="198">
        <f t="shared" si="87"/>
        <v>1.9121555729774173E-4</v>
      </c>
    </row>
    <row r="131" spans="1:25" x14ac:dyDescent="0.25">
      <c r="A131" s="74"/>
      <c r="B131" s="196" t="s">
        <v>136</v>
      </c>
      <c r="C131" s="197">
        <v>74</v>
      </c>
      <c r="D131" s="197">
        <v>144</v>
      </c>
      <c r="E131" s="197">
        <v>266</v>
      </c>
      <c r="F131" s="197">
        <v>196</v>
      </c>
      <c r="G131" s="197">
        <v>200</v>
      </c>
      <c r="H131" s="197">
        <v>219</v>
      </c>
      <c r="I131" s="198">
        <f t="shared" si="84"/>
        <v>9.4999999999999973E-2</v>
      </c>
      <c r="J131" s="198">
        <f t="shared" si="81"/>
        <v>4.3811829193882347E-4</v>
      </c>
      <c r="K131" s="197">
        <v>120</v>
      </c>
      <c r="L131" s="197">
        <v>927</v>
      </c>
      <c r="M131" s="197">
        <v>1261</v>
      </c>
      <c r="N131" s="197">
        <v>1216</v>
      </c>
      <c r="O131" s="197">
        <v>1232</v>
      </c>
      <c r="P131" s="197">
        <v>1065</v>
      </c>
      <c r="Q131" s="198">
        <f t="shared" si="85"/>
        <v>-0.13555194805194803</v>
      </c>
      <c r="R131" s="198">
        <f t="shared" si="83"/>
        <v>4.5822750716061154E-4</v>
      </c>
      <c r="S131" s="197">
        <v>194</v>
      </c>
      <c r="T131" s="197">
        <v>1527</v>
      </c>
      <c r="U131" s="197">
        <v>1412</v>
      </c>
      <c r="V131" s="197">
        <v>1432</v>
      </c>
      <c r="W131" s="197">
        <v>1284</v>
      </c>
      <c r="X131" s="198">
        <f t="shared" si="86"/>
        <v>-0.1033519553072626</v>
      </c>
      <c r="Y131" s="198">
        <f t="shared" si="87"/>
        <v>4.546681029079637E-4</v>
      </c>
    </row>
    <row r="132" spans="1:25" x14ac:dyDescent="0.25">
      <c r="A132" s="74"/>
      <c r="B132" s="201" t="s">
        <v>149</v>
      </c>
      <c r="C132" s="202">
        <f t="shared" ref="C132:H132" si="88">C124-SUM(C125:C131)</f>
        <v>12288</v>
      </c>
      <c r="D132" s="202">
        <f t="shared" si="88"/>
        <v>16442</v>
      </c>
      <c r="E132" s="202">
        <f t="shared" si="88"/>
        <v>14245</v>
      </c>
      <c r="F132" s="202">
        <f t="shared" si="88"/>
        <v>13689</v>
      </c>
      <c r="G132" s="202">
        <f t="shared" si="88"/>
        <v>14007</v>
      </c>
      <c r="H132" s="202">
        <f t="shared" si="88"/>
        <v>15166</v>
      </c>
      <c r="I132" s="203">
        <f t="shared" si="84"/>
        <v>8.2744342114656977E-2</v>
      </c>
      <c r="J132" s="203">
        <f t="shared" si="81"/>
        <v>3.0340191851799987E-2</v>
      </c>
      <c r="K132" s="202">
        <f t="shared" ref="K132:P132" si="89">K124-SUM(K125:K131)</f>
        <v>7410</v>
      </c>
      <c r="L132" s="202">
        <f t="shared" si="89"/>
        <v>16093</v>
      </c>
      <c r="M132" s="202">
        <f t="shared" si="89"/>
        <v>19318</v>
      </c>
      <c r="N132" s="202">
        <f t="shared" si="89"/>
        <v>20785</v>
      </c>
      <c r="O132" s="202">
        <f t="shared" si="89"/>
        <v>23824</v>
      </c>
      <c r="P132" s="202">
        <f t="shared" si="89"/>
        <v>25953</v>
      </c>
      <c r="Q132" s="203">
        <f t="shared" si="85"/>
        <v>8.9363666890530657E-2</v>
      </c>
      <c r="R132" s="203">
        <f t="shared" si="83"/>
        <v>1.1166552575905495E-2</v>
      </c>
      <c r="S132" s="202">
        <f>S124-SUM(S125:S131)</f>
        <v>19698</v>
      </c>
      <c r="T132" s="202">
        <f>T124-SUM(T125:T131)</f>
        <v>33563</v>
      </c>
      <c r="U132" s="202">
        <f>U124-SUM(U125:U131)</f>
        <v>34474</v>
      </c>
      <c r="V132" s="202">
        <f>V124-SUM(V125:V131)</f>
        <v>37831</v>
      </c>
      <c r="W132" s="202">
        <f>W124-SUM(W125:W131)</f>
        <v>41119</v>
      </c>
      <c r="X132" s="203">
        <f t="shared" si="86"/>
        <v>8.6912849250614599E-2</v>
      </c>
      <c r="Y132" s="203">
        <f t="shared" si="87"/>
        <v>1.4560356482455265E-2</v>
      </c>
    </row>
    <row r="133" spans="1:25" x14ac:dyDescent="0.25">
      <c r="A133" s="74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</row>
    <row r="134" spans="1:25" x14ac:dyDescent="0.25">
      <c r="A134" s="74"/>
      <c r="B134" s="189" t="s">
        <v>73</v>
      </c>
      <c r="C134" s="211">
        <f t="shared" ref="C134:H134" si="90">C135+C138</f>
        <v>8652</v>
      </c>
      <c r="D134" s="211">
        <f t="shared" si="90"/>
        <v>33035</v>
      </c>
      <c r="E134" s="211">
        <f t="shared" si="90"/>
        <v>31977</v>
      </c>
      <c r="F134" s="211">
        <f t="shared" si="90"/>
        <v>35791</v>
      </c>
      <c r="G134" s="211">
        <f t="shared" si="90"/>
        <v>34465</v>
      </c>
      <c r="H134" s="211">
        <f t="shared" si="90"/>
        <v>33797</v>
      </c>
      <c r="I134" s="212">
        <f>IFERROR(H134/G134-1,"-")</f>
        <v>-1.9381981720586139E-2</v>
      </c>
      <c r="J134" s="212">
        <f t="shared" ref="J134:J146" si="91">H134/H$8</f>
        <v>6.7612255308933417E-2</v>
      </c>
      <c r="K134" s="211">
        <f t="shared" ref="K134:P134" si="92">K135+K138</f>
        <v>15474</v>
      </c>
      <c r="L134" s="211">
        <f t="shared" si="92"/>
        <v>107322</v>
      </c>
      <c r="M134" s="211">
        <f t="shared" si="92"/>
        <v>121039</v>
      </c>
      <c r="N134" s="211">
        <f t="shared" si="92"/>
        <v>123807</v>
      </c>
      <c r="O134" s="211">
        <f t="shared" si="92"/>
        <v>118450</v>
      </c>
      <c r="P134" s="211">
        <f t="shared" si="92"/>
        <v>127566</v>
      </c>
      <c r="Q134" s="212">
        <f>IFERROR(P134/O134-1,"-")</f>
        <v>7.6960742929506054E-2</v>
      </c>
      <c r="R134" s="212">
        <f t="shared" ref="R134:R146" si="93">P134/P$8</f>
        <v>5.4886619885869084E-2</v>
      </c>
      <c r="S134" s="211">
        <f>S135+S138</f>
        <v>51722</v>
      </c>
      <c r="T134" s="211">
        <f>T135+T138</f>
        <v>153016</v>
      </c>
      <c r="U134" s="211">
        <f>U135+U138</f>
        <v>159598</v>
      </c>
      <c r="V134" s="211">
        <f>V135+V138</f>
        <v>152915</v>
      </c>
      <c r="W134" s="211">
        <f>W135+W138</f>
        <v>161363</v>
      </c>
      <c r="X134" s="212">
        <f>IFERROR(W134/V134-1,"-")</f>
        <v>5.5246378707124899E-2</v>
      </c>
      <c r="Y134" s="212">
        <f>W134/W$8</f>
        <v>5.7139103652287963E-2</v>
      </c>
    </row>
    <row r="135" spans="1:25" x14ac:dyDescent="0.25">
      <c r="A135" s="74"/>
      <c r="B135" s="192" t="s">
        <v>102</v>
      </c>
      <c r="C135" s="193">
        <v>3553</v>
      </c>
      <c r="D135" s="193">
        <v>3911</v>
      </c>
      <c r="E135" s="193">
        <v>5095</v>
      </c>
      <c r="F135" s="193">
        <v>5493</v>
      </c>
      <c r="G135" s="193">
        <v>2273</v>
      </c>
      <c r="H135" s="193">
        <v>2017</v>
      </c>
      <c r="I135" s="194">
        <f>IFERROR(H135/G135-1,"-")</f>
        <v>-0.11262648482182136</v>
      </c>
      <c r="J135" s="194">
        <f t="shared" si="91"/>
        <v>4.0350894741580223E-3</v>
      </c>
      <c r="K135" s="193">
        <v>7032</v>
      </c>
      <c r="L135" s="193">
        <v>11345</v>
      </c>
      <c r="M135" s="193">
        <v>13242</v>
      </c>
      <c r="N135" s="193">
        <v>9066</v>
      </c>
      <c r="O135" s="193">
        <v>12021</v>
      </c>
      <c r="P135" s="193">
        <v>18766</v>
      </c>
      <c r="Q135" s="194">
        <f>IFERROR(P135/O135-1,"-")</f>
        <v>0.56110140587305546</v>
      </c>
      <c r="R135" s="194">
        <f t="shared" si="93"/>
        <v>8.0742698585690477E-3</v>
      </c>
      <c r="S135" s="193">
        <v>27224</v>
      </c>
      <c r="T135" s="193">
        <v>18337</v>
      </c>
      <c r="U135" s="193">
        <v>14559</v>
      </c>
      <c r="V135" s="193">
        <v>14294</v>
      </c>
      <c r="W135" s="193">
        <v>20783</v>
      </c>
      <c r="X135" s="194">
        <f>IFERROR(W135/V135-1,"-")</f>
        <v>0.45396669931439759</v>
      </c>
      <c r="Y135" s="194">
        <f>W135/W$8</f>
        <v>7.359320235775864E-3</v>
      </c>
    </row>
    <row r="136" spans="1:25" x14ac:dyDescent="0.25">
      <c r="A136" s="74"/>
      <c r="B136" s="196" t="s">
        <v>108</v>
      </c>
      <c r="C136" s="197">
        <v>3553</v>
      </c>
      <c r="D136" s="197">
        <v>3840</v>
      </c>
      <c r="E136" s="197">
        <v>5095</v>
      </c>
      <c r="F136" s="197">
        <v>5493</v>
      </c>
      <c r="G136" s="197">
        <v>2273</v>
      </c>
      <c r="H136" s="197">
        <v>2017</v>
      </c>
      <c r="I136" s="198">
        <f>IFERROR(H136/G136-1,"-")</f>
        <v>-0.11262648482182136</v>
      </c>
      <c r="J136" s="198">
        <f t="shared" si="91"/>
        <v>4.0350894741580223E-3</v>
      </c>
      <c r="K136" s="197">
        <v>3473</v>
      </c>
      <c r="L136" s="197">
        <v>6767</v>
      </c>
      <c r="M136" s="197">
        <v>7205</v>
      </c>
      <c r="N136" s="197">
        <v>3736</v>
      </c>
      <c r="O136" s="197">
        <v>6063</v>
      </c>
      <c r="P136" s="197">
        <v>11534</v>
      </c>
      <c r="Q136" s="198">
        <f>IFERROR(P136/O136-1,"-")</f>
        <v>0.90235856836549555</v>
      </c>
      <c r="R136" s="198">
        <f t="shared" si="93"/>
        <v>4.962625415577928E-3</v>
      </c>
      <c r="S136" s="197">
        <v>21570</v>
      </c>
      <c r="T136" s="197">
        <v>12300</v>
      </c>
      <c r="U136" s="197">
        <v>9229</v>
      </c>
      <c r="V136" s="197">
        <v>8336</v>
      </c>
      <c r="W136" s="197">
        <v>13551</v>
      </c>
      <c r="X136" s="198">
        <f>IFERROR(W136/V136-1,"-")</f>
        <v>0.62559980806142024</v>
      </c>
      <c r="Y136" s="198">
        <f>W136/W$8</f>
        <v>4.7984481795216635E-3</v>
      </c>
    </row>
    <row r="137" spans="1:25" x14ac:dyDescent="0.25">
      <c r="A137" s="74"/>
      <c r="B137" s="196" t="s">
        <v>105</v>
      </c>
      <c r="C137" s="197">
        <v>0</v>
      </c>
      <c r="D137" s="197">
        <v>71</v>
      </c>
      <c r="E137" s="197">
        <v>0</v>
      </c>
      <c r="F137" s="197">
        <v>0</v>
      </c>
      <c r="G137" s="197">
        <v>0</v>
      </c>
      <c r="H137" s="197">
        <v>0</v>
      </c>
      <c r="I137" s="198" t="str">
        <f>IFERROR(H137/G137-1,"-")</f>
        <v>-</v>
      </c>
      <c r="J137" s="198">
        <f t="shared" si="91"/>
        <v>0</v>
      </c>
      <c r="K137" s="197">
        <v>3559</v>
      </c>
      <c r="L137" s="197">
        <v>4578</v>
      </c>
      <c r="M137" s="197">
        <v>6037</v>
      </c>
      <c r="N137" s="197">
        <v>5330</v>
      </c>
      <c r="O137" s="197">
        <v>5958</v>
      </c>
      <c r="P137" s="197">
        <v>7232</v>
      </c>
      <c r="Q137" s="198">
        <f>IFERROR(P137/O137-1,"-")</f>
        <v>0.21383014434373959</v>
      </c>
      <c r="R137" s="198">
        <f t="shared" si="93"/>
        <v>3.1116444429911197E-3</v>
      </c>
      <c r="S137" s="197">
        <v>5654</v>
      </c>
      <c r="T137" s="197">
        <v>6037</v>
      </c>
      <c r="U137" s="197">
        <v>5330</v>
      </c>
      <c r="V137" s="197">
        <v>5958</v>
      </c>
      <c r="W137" s="197">
        <v>7232</v>
      </c>
      <c r="X137" s="198">
        <f>IFERROR(W137/V137-1,"-")</f>
        <v>0.21383014434373959</v>
      </c>
      <c r="Y137" s="198">
        <f>W137/W$8</f>
        <v>2.5608720562542006E-3</v>
      </c>
    </row>
    <row r="138" spans="1:25" x14ac:dyDescent="0.25">
      <c r="A138" s="74"/>
      <c r="B138" s="192" t="s">
        <v>112</v>
      </c>
      <c r="C138" s="193">
        <v>5099</v>
      </c>
      <c r="D138" s="193">
        <v>29124</v>
      </c>
      <c r="E138" s="193">
        <v>26882</v>
      </c>
      <c r="F138" s="193">
        <v>30298</v>
      </c>
      <c r="G138" s="193">
        <v>32192</v>
      </c>
      <c r="H138" s="193">
        <v>31780</v>
      </c>
      <c r="I138" s="194">
        <f>IFERROR(H138/G138-1,"-")</f>
        <v>-1.2798210735586513E-2</v>
      </c>
      <c r="J138" s="194">
        <f t="shared" si="91"/>
        <v>6.3577165834775393E-2</v>
      </c>
      <c r="K138" s="193">
        <v>8442</v>
      </c>
      <c r="L138" s="193">
        <v>95977</v>
      </c>
      <c r="M138" s="193">
        <v>107797</v>
      </c>
      <c r="N138" s="193">
        <v>114741</v>
      </c>
      <c r="O138" s="193">
        <v>106429</v>
      </c>
      <c r="P138" s="193">
        <v>108800</v>
      </c>
      <c r="Q138" s="194">
        <f>IFERROR(P138/O138-1,"-")</f>
        <v>2.2277762639882015E-2</v>
      </c>
      <c r="R138" s="194">
        <f t="shared" si="93"/>
        <v>4.6812350027300033E-2</v>
      </c>
      <c r="S138" s="193">
        <v>24498</v>
      </c>
      <c r="T138" s="193">
        <v>134679</v>
      </c>
      <c r="U138" s="193">
        <v>145039</v>
      </c>
      <c r="V138" s="193">
        <v>138621</v>
      </c>
      <c r="W138" s="193">
        <v>140580</v>
      </c>
      <c r="X138" s="194">
        <f>IFERROR(W138/V138-1,"-")</f>
        <v>1.4132057913303075E-2</v>
      </c>
      <c r="Y138" s="194">
        <f>W138/W$8</f>
        <v>4.9779783416512104E-2</v>
      </c>
    </row>
    <row r="139" spans="1:25" s="74" customFormat="1" x14ac:dyDescent="0.25">
      <c r="B139" s="196" t="s">
        <v>115</v>
      </c>
      <c r="C139" s="197">
        <v>2156</v>
      </c>
      <c r="D139" s="197">
        <v>14464</v>
      </c>
      <c r="E139" s="197">
        <v>13806</v>
      </c>
      <c r="F139" s="197">
        <v>17363</v>
      </c>
      <c r="G139" s="197">
        <v>18418</v>
      </c>
      <c r="H139" s="197">
        <v>17629</v>
      </c>
      <c r="I139" s="198">
        <f t="shared" ref="I139:I146" si="94">IFERROR(H139/G139-1,"-")</f>
        <v>-4.283852752741879E-2</v>
      </c>
      <c r="J139" s="198">
        <f t="shared" si="91"/>
        <v>3.5267522231002373E-2</v>
      </c>
      <c r="K139" s="197">
        <v>841</v>
      </c>
      <c r="L139" s="197">
        <v>39714</v>
      </c>
      <c r="M139" s="197">
        <v>44124</v>
      </c>
      <c r="N139" s="197">
        <v>47885</v>
      </c>
      <c r="O139" s="197">
        <v>46255</v>
      </c>
      <c r="P139" s="197">
        <v>44032</v>
      </c>
      <c r="Q139" s="198">
        <f t="shared" ref="Q139:Q146" si="95">IFERROR(P139/O139-1,"-")</f>
        <v>-4.8059669224948642E-2</v>
      </c>
      <c r="R139" s="198">
        <f t="shared" si="93"/>
        <v>1.894523342281319E-2</v>
      </c>
      <c r="S139" s="197">
        <v>3329</v>
      </c>
      <c r="T139" s="197">
        <v>57930</v>
      </c>
      <c r="U139" s="197">
        <v>65248</v>
      </c>
      <c r="V139" s="197">
        <v>64673</v>
      </c>
      <c r="W139" s="197">
        <v>61661</v>
      </c>
      <c r="X139" s="198">
        <f t="shared" ref="X139:X146" si="96">IFERROR(W139/V139-1,"-")</f>
        <v>-4.6572758338100928E-2</v>
      </c>
      <c r="Y139" s="198">
        <f t="shared" ref="Y139:Y146" si="97">W139/W$8</f>
        <v>2.1834337923214913E-2</v>
      </c>
    </row>
    <row r="140" spans="1:25" s="74" customFormat="1" x14ac:dyDescent="0.25">
      <c r="B140" s="196" t="s">
        <v>118</v>
      </c>
      <c r="C140" s="197">
        <v>508</v>
      </c>
      <c r="D140" s="197">
        <v>861</v>
      </c>
      <c r="E140" s="197">
        <v>1273</v>
      </c>
      <c r="F140" s="197">
        <v>1115</v>
      </c>
      <c r="G140" s="197">
        <v>1262</v>
      </c>
      <c r="H140" s="197">
        <v>888</v>
      </c>
      <c r="I140" s="198">
        <f t="shared" si="94"/>
        <v>-0.29635499207606975</v>
      </c>
      <c r="J140" s="198">
        <f t="shared" si="91"/>
        <v>1.7764796495053665E-3</v>
      </c>
      <c r="K140" s="197">
        <v>911</v>
      </c>
      <c r="L140" s="197">
        <v>6938</v>
      </c>
      <c r="M140" s="197">
        <v>10406</v>
      </c>
      <c r="N140" s="197">
        <v>11248</v>
      </c>
      <c r="O140" s="197">
        <v>10499</v>
      </c>
      <c r="P140" s="197">
        <v>10994</v>
      </c>
      <c r="Q140" s="198">
        <f t="shared" si="95"/>
        <v>4.7147347366415904E-2</v>
      </c>
      <c r="R140" s="198">
        <f t="shared" si="93"/>
        <v>4.7302847077218433E-3</v>
      </c>
      <c r="S140" s="197">
        <v>2650</v>
      </c>
      <c r="T140" s="197">
        <v>11679</v>
      </c>
      <c r="U140" s="197">
        <v>12363</v>
      </c>
      <c r="V140" s="197">
        <v>11761</v>
      </c>
      <c r="W140" s="197">
        <v>11882</v>
      </c>
      <c r="X140" s="198">
        <f t="shared" si="96"/>
        <v>1.0288240795850667E-2</v>
      </c>
      <c r="Y140" s="198">
        <f t="shared" si="97"/>
        <v>4.207450466318088E-3</v>
      </c>
    </row>
    <row r="141" spans="1:25" x14ac:dyDescent="0.25">
      <c r="A141" s="74"/>
      <c r="B141" s="196" t="s">
        <v>121</v>
      </c>
      <c r="C141" s="197">
        <v>300</v>
      </c>
      <c r="D141" s="197">
        <v>4432</v>
      </c>
      <c r="E141" s="197">
        <v>3314</v>
      </c>
      <c r="F141" s="197">
        <v>3497</v>
      </c>
      <c r="G141" s="197">
        <v>3420</v>
      </c>
      <c r="H141" s="197">
        <v>2466</v>
      </c>
      <c r="I141" s="198">
        <f t="shared" si="94"/>
        <v>-0.27894736842105261</v>
      </c>
      <c r="J141" s="198">
        <f t="shared" si="91"/>
        <v>4.933331999639903E-3</v>
      </c>
      <c r="K141" s="197">
        <v>2153</v>
      </c>
      <c r="L141" s="197">
        <v>11843</v>
      </c>
      <c r="M141" s="197">
        <v>10963</v>
      </c>
      <c r="N141" s="197">
        <v>11240</v>
      </c>
      <c r="O141" s="197">
        <v>9386</v>
      </c>
      <c r="P141" s="197">
        <v>11315</v>
      </c>
      <c r="Q141" s="198">
        <f t="shared" si="95"/>
        <v>0.20551885787342861</v>
      </c>
      <c r="R141" s="198">
        <f t="shared" si="93"/>
        <v>4.8683983507251827E-3</v>
      </c>
      <c r="S141" s="197">
        <v>6122</v>
      </c>
      <c r="T141" s="197">
        <v>14277</v>
      </c>
      <c r="U141" s="197">
        <v>14737</v>
      </c>
      <c r="V141" s="197">
        <v>12806</v>
      </c>
      <c r="W141" s="197">
        <v>13781</v>
      </c>
      <c r="X141" s="198">
        <f t="shared" si="96"/>
        <v>7.6136186162736319E-2</v>
      </c>
      <c r="Y141" s="198">
        <f t="shared" si="97"/>
        <v>4.8798918428151466E-3</v>
      </c>
    </row>
    <row r="142" spans="1:25" x14ac:dyDescent="0.25">
      <c r="A142" s="74"/>
      <c r="B142" s="196" t="s">
        <v>128</v>
      </c>
      <c r="C142" s="197">
        <v>109</v>
      </c>
      <c r="D142" s="197">
        <v>3207</v>
      </c>
      <c r="E142" s="197">
        <v>2199</v>
      </c>
      <c r="F142" s="197">
        <v>1280</v>
      </c>
      <c r="G142" s="197">
        <v>856</v>
      </c>
      <c r="H142" s="197">
        <v>350</v>
      </c>
      <c r="I142" s="198">
        <f t="shared" si="94"/>
        <v>-0.59112149532710279</v>
      </c>
      <c r="J142" s="198">
        <f t="shared" si="91"/>
        <v>7.0018905104378187E-4</v>
      </c>
      <c r="K142" s="197">
        <v>152</v>
      </c>
      <c r="L142" s="197">
        <v>2708</v>
      </c>
      <c r="M142" s="197">
        <v>2813</v>
      </c>
      <c r="N142" s="197">
        <v>2181</v>
      </c>
      <c r="O142" s="197">
        <v>2147</v>
      </c>
      <c r="P142" s="197">
        <v>2152</v>
      </c>
      <c r="Q142" s="198">
        <f t="shared" si="95"/>
        <v>2.3288309268747476E-3</v>
      </c>
      <c r="R142" s="198">
        <f t="shared" si="93"/>
        <v>9.2592074686350799E-4</v>
      </c>
      <c r="S142" s="197">
        <v>376</v>
      </c>
      <c r="T142" s="197">
        <v>5012</v>
      </c>
      <c r="U142" s="197">
        <v>3461</v>
      </c>
      <c r="V142" s="197">
        <v>3003</v>
      </c>
      <c r="W142" s="197">
        <v>2502</v>
      </c>
      <c r="X142" s="198">
        <f t="shared" si="96"/>
        <v>-0.16683316683316685</v>
      </c>
      <c r="Y142" s="198">
        <f t="shared" si="97"/>
        <v>8.8596541547953679E-4</v>
      </c>
    </row>
    <row r="143" spans="1:25" x14ac:dyDescent="0.25">
      <c r="A143" s="74"/>
      <c r="B143" s="196" t="s">
        <v>124</v>
      </c>
      <c r="C143" s="197">
        <v>538</v>
      </c>
      <c r="D143" s="197">
        <v>222</v>
      </c>
      <c r="E143" s="197">
        <v>668</v>
      </c>
      <c r="F143" s="197">
        <v>791</v>
      </c>
      <c r="G143" s="197">
        <v>0</v>
      </c>
      <c r="H143" s="197">
        <v>0</v>
      </c>
      <c r="I143" s="198" t="str">
        <f t="shared" si="94"/>
        <v>-</v>
      </c>
      <c r="J143" s="198">
        <f t="shared" si="91"/>
        <v>0</v>
      </c>
      <c r="K143" s="197">
        <v>221</v>
      </c>
      <c r="L143" s="197">
        <v>2159</v>
      </c>
      <c r="M143" s="197">
        <v>2392</v>
      </c>
      <c r="N143" s="197">
        <v>2792</v>
      </c>
      <c r="O143" s="197">
        <v>2442</v>
      </c>
      <c r="P143" s="197">
        <v>2687</v>
      </c>
      <c r="Q143" s="198">
        <f t="shared" si="95"/>
        <v>0.10032760032760035</v>
      </c>
      <c r="R143" s="198">
        <f t="shared" si="93"/>
        <v>1.1561101518690734E-3</v>
      </c>
      <c r="S143" s="197">
        <v>1163</v>
      </c>
      <c r="T143" s="197">
        <v>3060</v>
      </c>
      <c r="U143" s="197">
        <v>3583</v>
      </c>
      <c r="V143" s="197">
        <v>2442</v>
      </c>
      <c r="W143" s="197">
        <v>2687</v>
      </c>
      <c r="X143" s="198">
        <f t="shared" si="96"/>
        <v>0.10032760032760035</v>
      </c>
      <c r="Y143" s="198">
        <f t="shared" si="97"/>
        <v>9.5147444899820754E-4</v>
      </c>
    </row>
    <row r="144" spans="1:25" x14ac:dyDescent="0.25">
      <c r="A144" s="74"/>
      <c r="B144" s="196" t="s">
        <v>133</v>
      </c>
      <c r="C144" s="197">
        <v>0</v>
      </c>
      <c r="D144" s="197">
        <v>79</v>
      </c>
      <c r="E144" s="197">
        <v>139</v>
      </c>
      <c r="F144" s="197">
        <v>6</v>
      </c>
      <c r="G144" s="197">
        <v>0</v>
      </c>
      <c r="H144" s="197">
        <v>0</v>
      </c>
      <c r="I144" s="198" t="str">
        <f t="shared" si="94"/>
        <v>-</v>
      </c>
      <c r="J144" s="198">
        <f t="shared" si="91"/>
        <v>0</v>
      </c>
      <c r="K144" s="197">
        <v>15</v>
      </c>
      <c r="L144" s="197">
        <v>1564</v>
      </c>
      <c r="M144" s="197">
        <v>1817</v>
      </c>
      <c r="N144" s="197">
        <v>1792</v>
      </c>
      <c r="O144" s="197">
        <v>2028</v>
      </c>
      <c r="P144" s="197">
        <v>1558</v>
      </c>
      <c r="Q144" s="198">
        <f t="shared" si="95"/>
        <v>-0.23175542406311633</v>
      </c>
      <c r="R144" s="198">
        <f t="shared" si="93"/>
        <v>6.7034596822181482E-4</v>
      </c>
      <c r="S144" s="197">
        <v>34</v>
      </c>
      <c r="T144" s="197">
        <v>1956</v>
      </c>
      <c r="U144" s="197">
        <v>1798</v>
      </c>
      <c r="V144" s="197">
        <v>2028</v>
      </c>
      <c r="W144" s="197">
        <v>1558</v>
      </c>
      <c r="X144" s="198">
        <f t="shared" si="96"/>
        <v>-0.23175542406311633</v>
      </c>
      <c r="Y144" s="198">
        <f t="shared" si="97"/>
        <v>5.516922930923734E-4</v>
      </c>
    </row>
    <row r="145" spans="1:25" x14ac:dyDescent="0.25">
      <c r="A145" s="74"/>
      <c r="B145" s="196" t="s">
        <v>136</v>
      </c>
      <c r="C145" s="197">
        <v>2</v>
      </c>
      <c r="D145" s="197">
        <v>49</v>
      </c>
      <c r="E145" s="197">
        <v>62</v>
      </c>
      <c r="F145" s="197">
        <v>54</v>
      </c>
      <c r="G145" s="197">
        <v>0</v>
      </c>
      <c r="H145" s="197">
        <v>0</v>
      </c>
      <c r="I145" s="198" t="str">
        <f t="shared" si="94"/>
        <v>-</v>
      </c>
      <c r="J145" s="198">
        <f t="shared" si="91"/>
        <v>0</v>
      </c>
      <c r="K145" s="197">
        <v>4</v>
      </c>
      <c r="L145" s="197">
        <v>693</v>
      </c>
      <c r="M145" s="197">
        <v>1257</v>
      </c>
      <c r="N145" s="197">
        <v>1209</v>
      </c>
      <c r="O145" s="197">
        <v>825</v>
      </c>
      <c r="P145" s="197">
        <v>774</v>
      </c>
      <c r="Q145" s="198">
        <f t="shared" si="95"/>
        <v>-6.1818181818181772E-2</v>
      </c>
      <c r="R145" s="198">
        <f t="shared" si="93"/>
        <v>3.3302168126038808E-4</v>
      </c>
      <c r="S145" s="197">
        <v>43</v>
      </c>
      <c r="T145" s="197">
        <v>1319</v>
      </c>
      <c r="U145" s="197">
        <v>1263</v>
      </c>
      <c r="V145" s="197">
        <v>825</v>
      </c>
      <c r="W145" s="197">
        <v>774</v>
      </c>
      <c r="X145" s="198">
        <f t="shared" si="96"/>
        <v>-6.1818181818181772E-2</v>
      </c>
      <c r="Y145" s="198">
        <f t="shared" si="97"/>
        <v>2.7407563212676319E-4</v>
      </c>
    </row>
    <row r="146" spans="1:25" x14ac:dyDescent="0.25">
      <c r="A146" s="74"/>
      <c r="B146" s="201" t="s">
        <v>149</v>
      </c>
      <c r="C146" s="202">
        <f t="shared" ref="C146:H146" si="98">C138-SUM(C139:C145)</f>
        <v>1486</v>
      </c>
      <c r="D146" s="202">
        <f t="shared" si="98"/>
        <v>5810</v>
      </c>
      <c r="E146" s="202">
        <f t="shared" si="98"/>
        <v>5421</v>
      </c>
      <c r="F146" s="202">
        <f t="shared" si="98"/>
        <v>6192</v>
      </c>
      <c r="G146" s="202">
        <f t="shared" si="98"/>
        <v>8236</v>
      </c>
      <c r="H146" s="202">
        <f t="shared" si="98"/>
        <v>10447</v>
      </c>
      <c r="I146" s="203">
        <f t="shared" si="94"/>
        <v>0.26845556095191836</v>
      </c>
      <c r="J146" s="203">
        <f t="shared" si="91"/>
        <v>2.0899642903583968E-2</v>
      </c>
      <c r="K146" s="202">
        <f t="shared" ref="K146:P146" si="99">K138-SUM(K139:K145)</f>
        <v>4145</v>
      </c>
      <c r="L146" s="202">
        <f t="shared" si="99"/>
        <v>30358</v>
      </c>
      <c r="M146" s="202">
        <f t="shared" si="99"/>
        <v>34025</v>
      </c>
      <c r="N146" s="202">
        <f t="shared" si="99"/>
        <v>36394</v>
      </c>
      <c r="O146" s="202">
        <f t="shared" si="99"/>
        <v>32847</v>
      </c>
      <c r="P146" s="202">
        <f t="shared" si="99"/>
        <v>35288</v>
      </c>
      <c r="Q146" s="203">
        <f t="shared" si="95"/>
        <v>7.4314244832100362E-2</v>
      </c>
      <c r="R146" s="203">
        <f t="shared" si="93"/>
        <v>1.5183034997825032E-2</v>
      </c>
      <c r="S146" s="202">
        <f>S138-SUM(S139:S145)</f>
        <v>10781</v>
      </c>
      <c r="T146" s="202">
        <f>T138-SUM(T139:T145)</f>
        <v>39446</v>
      </c>
      <c r="U146" s="202">
        <f>U138-SUM(U139:U145)</f>
        <v>42586</v>
      </c>
      <c r="V146" s="202">
        <f>V138-SUM(V139:V145)</f>
        <v>41083</v>
      </c>
      <c r="W146" s="202">
        <f>W138-SUM(W139:W145)</f>
        <v>45735</v>
      </c>
      <c r="X146" s="203">
        <f t="shared" si="96"/>
        <v>0.11323418445585776</v>
      </c>
      <c r="Y146" s="203">
        <f t="shared" si="97"/>
        <v>1.6194895394467071E-2</v>
      </c>
    </row>
    <row r="147" spans="1:25" x14ac:dyDescent="0.25">
      <c r="A147" s="74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</row>
    <row r="148" spans="1:25" x14ac:dyDescent="0.25">
      <c r="A148" s="74"/>
      <c r="B148" s="189" t="s">
        <v>73</v>
      </c>
      <c r="C148" s="211">
        <f t="shared" ref="C148:H148" si="100">C149+C152</f>
        <v>33509</v>
      </c>
      <c r="D148" s="211">
        <f t="shared" si="100"/>
        <v>54250</v>
      </c>
      <c r="E148" s="211">
        <f t="shared" si="100"/>
        <v>78508</v>
      </c>
      <c r="F148" s="211">
        <f t="shared" si="100"/>
        <v>76160</v>
      </c>
      <c r="G148" s="211">
        <f t="shared" si="100"/>
        <v>82367</v>
      </c>
      <c r="H148" s="211">
        <f t="shared" si="100"/>
        <v>85910</v>
      </c>
      <c r="I148" s="212">
        <f>IFERROR(H148/G148-1,"-")</f>
        <v>4.301479961635124E-2</v>
      </c>
      <c r="J148" s="212">
        <f t="shared" ref="J148:J160" si="101">H148/H$8</f>
        <v>0.17186640392906086</v>
      </c>
      <c r="K148" s="211">
        <f t="shared" ref="K148:P148" si="102">K149+K152</f>
        <v>104991</v>
      </c>
      <c r="L148" s="211">
        <f t="shared" si="102"/>
        <v>260718</v>
      </c>
      <c r="M148" s="211">
        <f t="shared" si="102"/>
        <v>248056</v>
      </c>
      <c r="N148" s="211">
        <f t="shared" si="102"/>
        <v>301362</v>
      </c>
      <c r="O148" s="211">
        <f t="shared" si="102"/>
        <v>274002</v>
      </c>
      <c r="P148" s="211">
        <f t="shared" si="102"/>
        <v>252259</v>
      </c>
      <c r="Q148" s="212">
        <f>IFERROR(P148/O148-1,"-")</f>
        <v>-7.9353435376384063E-2</v>
      </c>
      <c r="R148" s="212">
        <f t="shared" ref="R148:R160" si="103">P148/P$8</f>
        <v>0.10853710115382977</v>
      </c>
      <c r="S148" s="211">
        <f>S149+S152</f>
        <v>36744</v>
      </c>
      <c r="T148" s="211">
        <f>T149+T152</f>
        <v>73662</v>
      </c>
      <c r="U148" s="211">
        <f>U149+U152</f>
        <v>76092</v>
      </c>
      <c r="V148" s="211">
        <f>V149+V152</f>
        <v>74839</v>
      </c>
      <c r="W148" s="211">
        <f>W149+W152</f>
        <v>65004</v>
      </c>
      <c r="X148" s="212">
        <f>IFERROR(W148/V148-1,"-")</f>
        <v>-0.13141543847459214</v>
      </c>
      <c r="Y148" s="212">
        <f>W148/W$8</f>
        <v>2.3018103864041489E-2</v>
      </c>
    </row>
    <row r="149" spans="1:25" x14ac:dyDescent="0.25">
      <c r="A149" s="74"/>
      <c r="B149" s="192" t="s">
        <v>102</v>
      </c>
      <c r="C149" s="193">
        <v>19180</v>
      </c>
      <c r="D149" s="193">
        <v>19760</v>
      </c>
      <c r="E149" s="193">
        <v>30937</v>
      </c>
      <c r="F149" s="193">
        <v>26964</v>
      </c>
      <c r="G149" s="193">
        <v>25154</v>
      </c>
      <c r="H149" s="193">
        <v>30466</v>
      </c>
      <c r="I149" s="194">
        <f>IFERROR(H149/G149-1,"-")</f>
        <v>0.21117913651904274</v>
      </c>
      <c r="J149" s="194">
        <f t="shared" si="101"/>
        <v>6.0948456083142449E-2</v>
      </c>
      <c r="K149" s="193">
        <v>63087</v>
      </c>
      <c r="L149" s="193">
        <v>82283</v>
      </c>
      <c r="M149" s="193">
        <v>66091</v>
      </c>
      <c r="N149" s="193">
        <v>87628</v>
      </c>
      <c r="O149" s="193">
        <v>76901</v>
      </c>
      <c r="P149" s="193">
        <v>65672</v>
      </c>
      <c r="Q149" s="194">
        <f>IFERROR(P149/O149-1,"-")</f>
        <v>-0.14601890742643142</v>
      </c>
      <c r="R149" s="194">
        <f t="shared" si="103"/>
        <v>2.8256072159860732E-2</v>
      </c>
      <c r="S149" s="193">
        <v>24047</v>
      </c>
      <c r="T149" s="193">
        <v>39295</v>
      </c>
      <c r="U149" s="193">
        <v>35293</v>
      </c>
      <c r="V149" s="193">
        <v>33430</v>
      </c>
      <c r="W149" s="193">
        <v>24999</v>
      </c>
      <c r="X149" s="194">
        <f>IFERROR(W149/V149-1,"-")</f>
        <v>-0.25219862399042781</v>
      </c>
      <c r="Y149" s="194">
        <f>W149/W$8</f>
        <v>8.8522179942337881E-3</v>
      </c>
    </row>
    <row r="150" spans="1:25" x14ac:dyDescent="0.25">
      <c r="A150" s="74"/>
      <c r="B150" s="196" t="s">
        <v>108</v>
      </c>
      <c r="C150" s="197">
        <v>16479</v>
      </c>
      <c r="D150" s="197">
        <v>10541</v>
      </c>
      <c r="E150" s="197">
        <v>18110</v>
      </c>
      <c r="F150" s="197">
        <v>10650</v>
      </c>
      <c r="G150" s="197">
        <v>9999</v>
      </c>
      <c r="H150" s="197">
        <v>12821</v>
      </c>
      <c r="I150" s="198">
        <f>IFERROR(H150/G150-1,"-")</f>
        <v>0.28222822282228233</v>
      </c>
      <c r="J150" s="198">
        <f t="shared" si="101"/>
        <v>2.5648925209806647E-2</v>
      </c>
      <c r="K150" s="197">
        <v>39993</v>
      </c>
      <c r="L150" s="197">
        <v>51553</v>
      </c>
      <c r="M150" s="197">
        <v>39010</v>
      </c>
      <c r="N150" s="197">
        <v>52181</v>
      </c>
      <c r="O150" s="197">
        <v>36301</v>
      </c>
      <c r="P150" s="197">
        <v>35029</v>
      </c>
      <c r="Q150" s="198">
        <f>IFERROR(P150/O150-1,"-")</f>
        <v>-3.5040357014958223E-2</v>
      </c>
      <c r="R150" s="198">
        <f t="shared" si="103"/>
        <v>1.5071597510168133E-2</v>
      </c>
      <c r="S150" s="197">
        <v>19479</v>
      </c>
      <c r="T150" s="197">
        <v>28745</v>
      </c>
      <c r="U150" s="197">
        <v>24343</v>
      </c>
      <c r="V150" s="197">
        <v>21504</v>
      </c>
      <c r="W150" s="197">
        <v>11492</v>
      </c>
      <c r="X150" s="198">
        <f>IFERROR(W150/V150-1,"-")</f>
        <v>-0.46558779761904767</v>
      </c>
      <c r="Y150" s="198">
        <f>W150/W$8</f>
        <v>4.0693503416030525E-3</v>
      </c>
    </row>
    <row r="151" spans="1:25" x14ac:dyDescent="0.25">
      <c r="A151" s="74"/>
      <c r="B151" s="196" t="s">
        <v>105</v>
      </c>
      <c r="C151" s="197">
        <v>2701</v>
      </c>
      <c r="D151" s="197">
        <v>9219</v>
      </c>
      <c r="E151" s="197">
        <v>12827</v>
      </c>
      <c r="F151" s="197">
        <v>16314</v>
      </c>
      <c r="G151" s="197">
        <v>15155</v>
      </c>
      <c r="H151" s="197">
        <v>17645</v>
      </c>
      <c r="I151" s="198">
        <f>IFERROR(H151/G151-1,"-")</f>
        <v>0.164302210491587</v>
      </c>
      <c r="J151" s="198">
        <f t="shared" si="101"/>
        <v>3.5299530873335802E-2</v>
      </c>
      <c r="K151" s="197">
        <v>23094</v>
      </c>
      <c r="L151" s="197">
        <v>30730</v>
      </c>
      <c r="M151" s="197">
        <v>27081</v>
      </c>
      <c r="N151" s="197">
        <v>35447</v>
      </c>
      <c r="O151" s="197">
        <v>40600</v>
      </c>
      <c r="P151" s="197">
        <v>30643</v>
      </c>
      <c r="Q151" s="198">
        <f>IFERROR(P151/O151-1,"-")</f>
        <v>-0.24524630541871917</v>
      </c>
      <c r="R151" s="198">
        <f t="shared" si="103"/>
        <v>1.31844746496926E-2</v>
      </c>
      <c r="S151" s="197">
        <v>4568</v>
      </c>
      <c r="T151" s="197">
        <v>10550</v>
      </c>
      <c r="U151" s="197">
        <v>10950</v>
      </c>
      <c r="V151" s="197">
        <v>11926</v>
      </c>
      <c r="W151" s="197">
        <v>13507</v>
      </c>
      <c r="X151" s="198">
        <f>IFERROR(W151/V151-1,"-")</f>
        <v>0.13256749958074798</v>
      </c>
      <c r="Y151" s="198">
        <f>W151/W$8</f>
        <v>4.7828676526307365E-3</v>
      </c>
    </row>
    <row r="152" spans="1:25" x14ac:dyDescent="0.25">
      <c r="A152" s="74"/>
      <c r="B152" s="192" t="s">
        <v>112</v>
      </c>
      <c r="C152" s="193">
        <v>14329</v>
      </c>
      <c r="D152" s="193">
        <v>34490</v>
      </c>
      <c r="E152" s="193">
        <v>47571</v>
      </c>
      <c r="F152" s="193">
        <v>49196</v>
      </c>
      <c r="G152" s="193">
        <v>57213</v>
      </c>
      <c r="H152" s="193">
        <v>55444</v>
      </c>
      <c r="I152" s="194">
        <f>IFERROR(H152/G152-1,"-")</f>
        <v>-3.0919546256969577E-2</v>
      </c>
      <c r="J152" s="194">
        <f t="shared" si="101"/>
        <v>0.11091794784591839</v>
      </c>
      <c r="K152" s="193">
        <v>41904</v>
      </c>
      <c r="L152" s="193">
        <v>178435</v>
      </c>
      <c r="M152" s="193">
        <v>181965</v>
      </c>
      <c r="N152" s="193">
        <v>213734</v>
      </c>
      <c r="O152" s="193">
        <v>197101</v>
      </c>
      <c r="P152" s="193">
        <v>186587</v>
      </c>
      <c r="Q152" s="194">
        <f>IFERROR(P152/O152-1,"-")</f>
        <v>-5.3343209826434146E-2</v>
      </c>
      <c r="R152" s="194">
        <f t="shared" si="103"/>
        <v>8.0281028993969036E-2</v>
      </c>
      <c r="S152" s="193">
        <v>12697</v>
      </c>
      <c r="T152" s="193">
        <v>34367</v>
      </c>
      <c r="U152" s="193">
        <v>40799</v>
      </c>
      <c r="V152" s="193">
        <v>41409</v>
      </c>
      <c r="W152" s="193">
        <v>40005</v>
      </c>
      <c r="X152" s="194">
        <f>IFERROR(W152/V152-1,"-")</f>
        <v>-3.3905672679852228E-2</v>
      </c>
      <c r="Y152" s="194">
        <f>W152/W$8</f>
        <v>1.4165885869807701E-2</v>
      </c>
    </row>
    <row r="153" spans="1:25" s="74" customFormat="1" x14ac:dyDescent="0.25">
      <c r="B153" s="196" t="s">
        <v>115</v>
      </c>
      <c r="C153" s="197">
        <v>1716</v>
      </c>
      <c r="D153" s="197">
        <v>8379</v>
      </c>
      <c r="E153" s="197">
        <v>21721</v>
      </c>
      <c r="F153" s="197">
        <v>17316</v>
      </c>
      <c r="G153" s="197">
        <v>19964</v>
      </c>
      <c r="H153" s="197">
        <v>18147</v>
      </c>
      <c r="I153" s="198">
        <f t="shared" ref="I153:I160" si="104">IFERROR(H153/G153-1,"-")</f>
        <v>-9.1013824884792593E-2</v>
      </c>
      <c r="J153" s="198">
        <f t="shared" si="101"/>
        <v>3.630380202654717E-2</v>
      </c>
      <c r="K153" s="197">
        <v>5800</v>
      </c>
      <c r="L153" s="197">
        <v>96092</v>
      </c>
      <c r="M153" s="197">
        <v>93455</v>
      </c>
      <c r="N153" s="197">
        <v>103327</v>
      </c>
      <c r="O153" s="197">
        <v>102842</v>
      </c>
      <c r="P153" s="197">
        <v>103142</v>
      </c>
      <c r="Q153" s="198">
        <f t="shared" ref="Q153:Q160" si="105">IFERROR(P153/O153-1,"-")</f>
        <v>2.9170961280411412E-3</v>
      </c>
      <c r="R153" s="198">
        <f t="shared" si="103"/>
        <v>4.4377935721652391E-2</v>
      </c>
      <c r="S153" s="197">
        <v>835</v>
      </c>
      <c r="T153" s="197">
        <v>11966</v>
      </c>
      <c r="U153" s="197">
        <v>13362</v>
      </c>
      <c r="V153" s="197">
        <v>11677</v>
      </c>
      <c r="W153" s="197">
        <v>12894</v>
      </c>
      <c r="X153" s="198">
        <f t="shared" ref="X153:X160" si="106">IFERROR(W153/V153-1,"-")</f>
        <v>0.10422197482230033</v>
      </c>
      <c r="Y153" s="198">
        <f t="shared" ref="Y153:Y160" si="107">W153/W$8</f>
        <v>4.5658025848094108E-3</v>
      </c>
    </row>
    <row r="154" spans="1:25" s="74" customFormat="1" x14ac:dyDescent="0.25">
      <c r="B154" s="196" t="s">
        <v>118</v>
      </c>
      <c r="C154" s="197">
        <v>4167</v>
      </c>
      <c r="D154" s="197">
        <v>6828</v>
      </c>
      <c r="E154" s="197">
        <v>5706</v>
      </c>
      <c r="F154" s="197">
        <v>6575</v>
      </c>
      <c r="G154" s="197">
        <v>7394</v>
      </c>
      <c r="H154" s="197">
        <v>7213</v>
      </c>
      <c r="I154" s="198">
        <f t="shared" si="104"/>
        <v>-2.4479307546659501E-2</v>
      </c>
      <c r="J154" s="198">
        <f t="shared" si="101"/>
        <v>1.4429896071939424E-2</v>
      </c>
      <c r="K154" s="197">
        <v>5687</v>
      </c>
      <c r="L154" s="197">
        <v>13632</v>
      </c>
      <c r="M154" s="197">
        <v>12116</v>
      </c>
      <c r="N154" s="197">
        <v>14165</v>
      </c>
      <c r="O154" s="197">
        <v>14701</v>
      </c>
      <c r="P154" s="197">
        <v>13668</v>
      </c>
      <c r="Q154" s="198">
        <f t="shared" si="105"/>
        <v>-7.0267328753146008E-2</v>
      </c>
      <c r="R154" s="198">
        <f t="shared" si="103"/>
        <v>5.8808014721795669E-3</v>
      </c>
      <c r="S154" s="197">
        <v>2278</v>
      </c>
      <c r="T154" s="197">
        <v>6076</v>
      </c>
      <c r="U154" s="197">
        <v>6092</v>
      </c>
      <c r="V154" s="197">
        <v>6058</v>
      </c>
      <c r="W154" s="197">
        <v>5937</v>
      </c>
      <c r="X154" s="198">
        <f t="shared" si="106"/>
        <v>-1.9973588643116491E-2</v>
      </c>
      <c r="Y154" s="198">
        <f t="shared" si="107"/>
        <v>2.1023088216235051E-3</v>
      </c>
    </row>
    <row r="155" spans="1:25" x14ac:dyDescent="0.25">
      <c r="A155" s="74"/>
      <c r="B155" s="196" t="s">
        <v>121</v>
      </c>
      <c r="C155" s="197">
        <v>3419</v>
      </c>
      <c r="D155" s="197">
        <v>4690</v>
      </c>
      <c r="E155" s="197">
        <v>6776</v>
      </c>
      <c r="F155" s="197">
        <v>5287</v>
      </c>
      <c r="G155" s="197">
        <v>6069</v>
      </c>
      <c r="H155" s="197">
        <v>7232</v>
      </c>
      <c r="I155" s="198">
        <f t="shared" si="104"/>
        <v>0.19162959301367599</v>
      </c>
      <c r="J155" s="198">
        <f t="shared" si="101"/>
        <v>1.4467906334710371E-2</v>
      </c>
      <c r="K155" s="197">
        <v>10384</v>
      </c>
      <c r="L155" s="197">
        <v>16895</v>
      </c>
      <c r="M155" s="197">
        <v>18495</v>
      </c>
      <c r="N155" s="197">
        <v>24404</v>
      </c>
      <c r="O155" s="197">
        <v>22719</v>
      </c>
      <c r="P155" s="197">
        <v>18226</v>
      </c>
      <c r="Q155" s="198">
        <f t="shared" si="105"/>
        <v>-0.19776398609093715</v>
      </c>
      <c r="R155" s="198">
        <f t="shared" si="103"/>
        <v>7.8419291507129639E-3</v>
      </c>
      <c r="S155" s="197">
        <v>3336</v>
      </c>
      <c r="T155" s="197">
        <v>5531</v>
      </c>
      <c r="U155" s="197">
        <v>7026</v>
      </c>
      <c r="V155" s="197">
        <v>10469</v>
      </c>
      <c r="W155" s="197">
        <v>8636</v>
      </c>
      <c r="X155" s="198">
        <f t="shared" si="106"/>
        <v>-0.17508835609895879</v>
      </c>
      <c r="Y155" s="198">
        <f t="shared" si="107"/>
        <v>3.0580325052283292E-3</v>
      </c>
    </row>
    <row r="156" spans="1:25" x14ac:dyDescent="0.25">
      <c r="A156" s="74"/>
      <c r="B156" s="196" t="s">
        <v>128</v>
      </c>
      <c r="C156" s="197">
        <v>358</v>
      </c>
      <c r="D156" s="197">
        <v>1144</v>
      </c>
      <c r="E156" s="197">
        <v>1059</v>
      </c>
      <c r="F156" s="197">
        <v>1643</v>
      </c>
      <c r="G156" s="197">
        <v>1941</v>
      </c>
      <c r="H156" s="197">
        <v>2177</v>
      </c>
      <c r="I156" s="198">
        <f t="shared" si="104"/>
        <v>0.12158681092220514</v>
      </c>
      <c r="J156" s="198">
        <f t="shared" si="101"/>
        <v>4.3551758974923228E-3</v>
      </c>
      <c r="K156" s="197">
        <v>1998</v>
      </c>
      <c r="L156" s="197">
        <v>5948</v>
      </c>
      <c r="M156" s="197">
        <v>5453</v>
      </c>
      <c r="N156" s="197">
        <v>6998</v>
      </c>
      <c r="O156" s="197">
        <v>5820</v>
      </c>
      <c r="P156" s="197">
        <v>4081</v>
      </c>
      <c r="Q156" s="198">
        <f t="shared" si="105"/>
        <v>-0.29879725085910658</v>
      </c>
      <c r="R156" s="198">
        <f t="shared" si="103"/>
        <v>1.7558933865938551E-3</v>
      </c>
      <c r="S156" s="197">
        <v>411</v>
      </c>
      <c r="T156" s="197">
        <v>890</v>
      </c>
      <c r="U156" s="197">
        <v>1215</v>
      </c>
      <c r="V156" s="197">
        <v>1231</v>
      </c>
      <c r="W156" s="197">
        <v>1164</v>
      </c>
      <c r="X156" s="198">
        <f t="shared" si="106"/>
        <v>-5.4427294882209543E-2</v>
      </c>
      <c r="Y156" s="198">
        <f t="shared" si="107"/>
        <v>4.1217575684179884E-4</v>
      </c>
    </row>
    <row r="157" spans="1:25" x14ac:dyDescent="0.25">
      <c r="A157" s="74"/>
      <c r="B157" s="196" t="s">
        <v>124</v>
      </c>
      <c r="C157" s="197">
        <v>607</v>
      </c>
      <c r="D157" s="197">
        <v>1390</v>
      </c>
      <c r="E157" s="197">
        <v>1624</v>
      </c>
      <c r="F157" s="197">
        <v>1393</v>
      </c>
      <c r="G157" s="197">
        <v>1930</v>
      </c>
      <c r="H157" s="197">
        <v>1828</v>
      </c>
      <c r="I157" s="198">
        <f t="shared" si="104"/>
        <v>-5.2849740932642497E-2</v>
      </c>
      <c r="J157" s="198">
        <f t="shared" si="101"/>
        <v>3.6569873865943806E-3</v>
      </c>
      <c r="K157" s="197">
        <v>3115</v>
      </c>
      <c r="L157" s="197">
        <v>6281</v>
      </c>
      <c r="M157" s="197">
        <v>5155</v>
      </c>
      <c r="N157" s="197">
        <v>6762</v>
      </c>
      <c r="O157" s="197">
        <v>5296</v>
      </c>
      <c r="P157" s="197">
        <v>3599</v>
      </c>
      <c r="Q157" s="198">
        <f t="shared" si="105"/>
        <v>-0.32043051359516617</v>
      </c>
      <c r="R157" s="198">
        <f t="shared" si="103"/>
        <v>1.5485077918037944E-3</v>
      </c>
      <c r="S157" s="197">
        <v>977</v>
      </c>
      <c r="T157" s="197">
        <v>1803</v>
      </c>
      <c r="U157" s="197">
        <v>2230</v>
      </c>
      <c r="V157" s="197">
        <v>1703</v>
      </c>
      <c r="W157" s="197">
        <v>1467</v>
      </c>
      <c r="X157" s="198">
        <f t="shared" si="106"/>
        <v>-0.13857897827363475</v>
      </c>
      <c r="Y157" s="198">
        <f t="shared" si="107"/>
        <v>5.1946893065886511E-4</v>
      </c>
    </row>
    <row r="158" spans="1:25" x14ac:dyDescent="0.25">
      <c r="A158" s="74"/>
      <c r="B158" s="196" t="s">
        <v>133</v>
      </c>
      <c r="C158" s="197">
        <v>32</v>
      </c>
      <c r="D158" s="197">
        <v>473</v>
      </c>
      <c r="E158" s="197">
        <v>559</v>
      </c>
      <c r="F158" s="197">
        <v>358</v>
      </c>
      <c r="G158" s="197">
        <v>407</v>
      </c>
      <c r="H158" s="197">
        <v>419</v>
      </c>
      <c r="I158" s="198">
        <f t="shared" si="104"/>
        <v>2.9484029484029506E-2</v>
      </c>
      <c r="J158" s="198">
        <f t="shared" si="101"/>
        <v>8.3822632110669881E-4</v>
      </c>
      <c r="K158" s="197">
        <v>105</v>
      </c>
      <c r="L158" s="197">
        <v>1379</v>
      </c>
      <c r="M158" s="197">
        <v>3795</v>
      </c>
      <c r="N158" s="197">
        <v>2477</v>
      </c>
      <c r="O158" s="197">
        <v>1611</v>
      </c>
      <c r="P158" s="197">
        <v>1449</v>
      </c>
      <c r="Q158" s="198">
        <f t="shared" si="105"/>
        <v>-0.1005586592178771</v>
      </c>
      <c r="R158" s="198">
        <f t="shared" si="103"/>
        <v>6.2344756608049396E-4</v>
      </c>
      <c r="S158" s="197">
        <v>37</v>
      </c>
      <c r="T158" s="197">
        <v>255</v>
      </c>
      <c r="U158" s="197">
        <v>272</v>
      </c>
      <c r="V158" s="197">
        <v>204</v>
      </c>
      <c r="W158" s="197">
        <v>276</v>
      </c>
      <c r="X158" s="198">
        <f t="shared" si="106"/>
        <v>0.35294117647058831</v>
      </c>
      <c r="Y158" s="198">
        <f t="shared" si="107"/>
        <v>9.7732395952179117E-5</v>
      </c>
    </row>
    <row r="159" spans="1:25" x14ac:dyDescent="0.25">
      <c r="A159" s="74"/>
      <c r="B159" s="196" t="s">
        <v>136</v>
      </c>
      <c r="C159" s="197">
        <v>44</v>
      </c>
      <c r="D159" s="197">
        <v>278</v>
      </c>
      <c r="E159" s="197">
        <v>192</v>
      </c>
      <c r="F159" s="197">
        <v>265</v>
      </c>
      <c r="G159" s="197">
        <v>575</v>
      </c>
      <c r="H159" s="197">
        <v>250</v>
      </c>
      <c r="I159" s="198">
        <f t="shared" si="104"/>
        <v>-0.56521739130434789</v>
      </c>
      <c r="J159" s="198">
        <f t="shared" si="101"/>
        <v>5.0013503645984412E-4</v>
      </c>
      <c r="K159" s="197">
        <v>144</v>
      </c>
      <c r="L159" s="197">
        <v>1208</v>
      </c>
      <c r="M159" s="197">
        <v>1779</v>
      </c>
      <c r="N159" s="197">
        <v>1463</v>
      </c>
      <c r="O159" s="197">
        <v>1322</v>
      </c>
      <c r="P159" s="197">
        <v>1611</v>
      </c>
      <c r="Q159" s="198">
        <f t="shared" si="105"/>
        <v>0.21860816944024197</v>
      </c>
      <c r="R159" s="198">
        <f t="shared" si="103"/>
        <v>6.9314977843731938E-4</v>
      </c>
      <c r="S159" s="197">
        <v>69</v>
      </c>
      <c r="T159" s="197">
        <v>517</v>
      </c>
      <c r="U159" s="197">
        <v>389</v>
      </c>
      <c r="V159" s="197">
        <v>281</v>
      </c>
      <c r="W159" s="197">
        <v>163</v>
      </c>
      <c r="X159" s="198">
        <f t="shared" si="106"/>
        <v>-0.41992882562277578</v>
      </c>
      <c r="Y159" s="198">
        <f t="shared" si="107"/>
        <v>5.7718770073207233E-5</v>
      </c>
    </row>
    <row r="160" spans="1:25" x14ac:dyDescent="0.25">
      <c r="A160" s="74"/>
      <c r="B160" s="201" t="s">
        <v>149</v>
      </c>
      <c r="C160" s="202">
        <f t="shared" ref="C160:H160" si="108">C152-SUM(C153:C159)</f>
        <v>3986</v>
      </c>
      <c r="D160" s="202">
        <f t="shared" si="108"/>
        <v>11308</v>
      </c>
      <c r="E160" s="202">
        <f t="shared" si="108"/>
        <v>9934</v>
      </c>
      <c r="F160" s="202">
        <f t="shared" si="108"/>
        <v>16359</v>
      </c>
      <c r="G160" s="202">
        <f t="shared" si="108"/>
        <v>18933</v>
      </c>
      <c r="H160" s="202">
        <f t="shared" si="108"/>
        <v>18178</v>
      </c>
      <c r="I160" s="203">
        <f t="shared" si="104"/>
        <v>-3.9877462631384364E-2</v>
      </c>
      <c r="J160" s="203">
        <f t="shared" si="101"/>
        <v>3.636581877106819E-2</v>
      </c>
      <c r="K160" s="202">
        <f t="shared" ref="K160:P160" si="109">K152-SUM(K153:K159)</f>
        <v>14671</v>
      </c>
      <c r="L160" s="202">
        <f t="shared" si="109"/>
        <v>37000</v>
      </c>
      <c r="M160" s="202">
        <f t="shared" si="109"/>
        <v>41717</v>
      </c>
      <c r="N160" s="202">
        <f t="shared" si="109"/>
        <v>54138</v>
      </c>
      <c r="O160" s="202">
        <f t="shared" si="109"/>
        <v>42790</v>
      </c>
      <c r="P160" s="202">
        <f t="shared" si="109"/>
        <v>40811</v>
      </c>
      <c r="Q160" s="203">
        <f t="shared" si="105"/>
        <v>-4.6249123627015609E-2</v>
      </c>
      <c r="R160" s="203">
        <f t="shared" si="103"/>
        <v>1.7559364126508655E-2</v>
      </c>
      <c r="S160" s="202">
        <f>S152-SUM(S153:S159)</f>
        <v>4754</v>
      </c>
      <c r="T160" s="202">
        <f>T152-SUM(T153:T159)</f>
        <v>7329</v>
      </c>
      <c r="U160" s="202">
        <f>U152-SUM(U153:U159)</f>
        <v>10213</v>
      </c>
      <c r="V160" s="202">
        <f>V152-SUM(V153:V159)</f>
        <v>9786</v>
      </c>
      <c r="W160" s="202">
        <f>W152-SUM(W153:W159)</f>
        <v>9468</v>
      </c>
      <c r="X160" s="203">
        <f t="shared" si="106"/>
        <v>-3.2495401594114015E-2</v>
      </c>
      <c r="Y160" s="203">
        <f t="shared" si="107"/>
        <v>3.3526461046204051E-3</v>
      </c>
    </row>
    <row r="161" spans="1:25" ht="6" customHeight="1" x14ac:dyDescent="0.25">
      <c r="A161" s="74"/>
      <c r="C161" s="103"/>
      <c r="D161" s="103"/>
      <c r="E161" s="103"/>
      <c r="F161" s="103"/>
      <c r="G161" s="103"/>
      <c r="H161" s="103"/>
      <c r="I161" s="103"/>
      <c r="K161" s="103"/>
      <c r="L161" s="103"/>
      <c r="M161" s="103"/>
      <c r="N161" s="103"/>
      <c r="O161" s="103"/>
      <c r="P161" s="103"/>
      <c r="Q161" s="103"/>
      <c r="S161" s="103"/>
      <c r="T161" s="103"/>
      <c r="U161" s="103"/>
      <c r="V161" s="103"/>
      <c r="W161" s="103"/>
      <c r="X161" s="103"/>
    </row>
    <row r="162" spans="1:25" ht="6" customHeight="1" x14ac:dyDescent="0.25">
      <c r="A162" s="7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</row>
    <row r="163" spans="1:25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ACD5-70D4-48A6-9080-233E9A3AFF17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85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6" customHeight="1" x14ac:dyDescent="0.25"/>
    <row r="6" spans="1:26" ht="15.75" x14ac:dyDescent="0.25">
      <c r="B6" s="219"/>
      <c r="C6" s="205" t="s">
        <v>64</v>
      </c>
      <c r="D6" s="206"/>
      <c r="E6" s="206"/>
      <c r="F6" s="206"/>
      <c r="G6" s="206"/>
      <c r="H6" s="206"/>
      <c r="I6" s="206"/>
      <c r="J6" s="206"/>
      <c r="K6" s="205" t="s">
        <v>63</v>
      </c>
      <c r="L6" s="206"/>
      <c r="M6" s="206"/>
      <c r="N6" s="206"/>
      <c r="O6" s="206"/>
      <c r="P6" s="206"/>
      <c r="Q6" s="206"/>
      <c r="R6" s="206"/>
      <c r="S6" s="205" t="s">
        <v>142</v>
      </c>
      <c r="T6" s="206"/>
      <c r="U6" s="206"/>
      <c r="V6" s="206"/>
      <c r="W6" s="206"/>
      <c r="X6" s="206"/>
      <c r="Y6" s="206"/>
      <c r="Z6" s="206"/>
    </row>
    <row r="7" spans="1:26" s="179" customFormat="1" ht="72" customHeight="1" x14ac:dyDescent="0.25">
      <c r="B7" s="180"/>
      <c r="C7" s="220">
        <f>D7-1</f>
        <v>2021</v>
      </c>
      <c r="D7" s="220">
        <f>E7-1</f>
        <v>2022</v>
      </c>
      <c r="E7" s="220">
        <f>F7-1</f>
        <v>2023</v>
      </c>
      <c r="F7" s="220">
        <f>G7-1</f>
        <v>2024</v>
      </c>
      <c r="G7" s="220">
        <v>2025</v>
      </c>
      <c r="H7" s="208" t="str">
        <f>CONCATENATE("var. ",RIGHT(G7,2),"/",RIGHT(F7,2))</f>
        <v>var. 25/24</v>
      </c>
      <c r="I7" s="208" t="str">
        <f>CONCATENATE("var. ",RIGHT(G7,2),"/",RIGHT(C7,2))</f>
        <v>var. 25/21</v>
      </c>
      <c r="J7" s="208" t="str">
        <f>CONCATENATE("Cuota s/ total lugares de residencia ",RIGHT(G7,4))</f>
        <v>Cuota s/ total lugares de residencia 2025</v>
      </c>
      <c r="K7" s="220">
        <f>L7-1</f>
        <v>2021</v>
      </c>
      <c r="L7" s="220">
        <f>M7-1</f>
        <v>2022</v>
      </c>
      <c r="M7" s="220">
        <f>N7-1</f>
        <v>2023</v>
      </c>
      <c r="N7" s="220">
        <f>O7-1</f>
        <v>2024</v>
      </c>
      <c r="O7" s="220">
        <v>2025</v>
      </c>
      <c r="P7" s="208" t="str">
        <f>CONCATENATE("var. ",RIGHT(O7,2),"/",RIGHT(N7,2))</f>
        <v>var. 25/24</v>
      </c>
      <c r="Q7" s="208" t="str">
        <f>CONCATENATE("var. ",RIGHT(O7,2),"/",RIGHT(K7,2))</f>
        <v>var. 25/21</v>
      </c>
      <c r="R7" s="208" t="str">
        <f>CONCATENATE("Cuota s/ total lugares de residencia ",RIGHT(O7,4))</f>
        <v>Cuota s/ total lugares de residencia 2025</v>
      </c>
      <c r="S7" s="220">
        <f>T7-1</f>
        <v>2021</v>
      </c>
      <c r="T7" s="220">
        <f>U7-1</f>
        <v>2022</v>
      </c>
      <c r="U7" s="220">
        <f>V7-1</f>
        <v>2023</v>
      </c>
      <c r="V7" s="220">
        <f>W7-1</f>
        <v>2024</v>
      </c>
      <c r="W7" s="220">
        <v>2025</v>
      </c>
      <c r="X7" s="208" t="str">
        <f>CONCATENATE("var. ",RIGHT(W7,2),"/",RIGHT(V7,2))</f>
        <v>var. 25/24</v>
      </c>
      <c r="Y7" s="208" t="str">
        <f>CONCATENATE("var. ",RIGHT(W7,2),"/",RIGHT(S7,2))</f>
        <v>var. 25/21</v>
      </c>
      <c r="Z7" s="208" t="str">
        <f>CONCATENATE("Cuota s/ total lugares de residencia ",RIGHT(U7,4))</f>
        <v>Cuota s/ total lugares de residencia 2023</v>
      </c>
    </row>
    <row r="8" spans="1:26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</row>
    <row r="9" spans="1:26" x14ac:dyDescent="0.25">
      <c r="A9" s="1" t="s">
        <v>0</v>
      </c>
      <c r="B9" s="189" t="s">
        <v>73</v>
      </c>
      <c r="C9" s="211">
        <f>C10+C13</f>
        <v>332855</v>
      </c>
      <c r="D9" s="211">
        <f>D10+D13</f>
        <v>672483</v>
      </c>
      <c r="E9" s="211">
        <f>E10+E13</f>
        <v>740673</v>
      </c>
      <c r="F9" s="211">
        <f>F10+F13</f>
        <v>759850</v>
      </c>
      <c r="G9" s="211">
        <f>G10+G13</f>
        <v>760112</v>
      </c>
      <c r="H9" s="212">
        <f>IFERROR(G9/F9-1,"-")</f>
        <v>3.4480489570309913E-4</v>
      </c>
      <c r="I9" s="212">
        <f>IFERROR(G9/C9-1,"-")</f>
        <v>1.2836129846329483</v>
      </c>
      <c r="J9" s="212">
        <f>G9/G$9</f>
        <v>1</v>
      </c>
      <c r="K9" s="211">
        <f>K10+K13</f>
        <v>1525176</v>
      </c>
      <c r="L9" s="211">
        <f>L10+L13</f>
        <v>3104390</v>
      </c>
      <c r="M9" s="211">
        <f>M10+M13</f>
        <v>3348191</v>
      </c>
      <c r="N9" s="211">
        <f>N10+N13</f>
        <v>3522695</v>
      </c>
      <c r="O9" s="211">
        <f>O10+O13</f>
        <v>3438737</v>
      </c>
      <c r="P9" s="212">
        <f>IFERROR(O9/N9-1,"-")</f>
        <v>-2.3833457054896923E-2</v>
      </c>
      <c r="Q9" s="212">
        <f>IFERROR(O9/K9-1,"-")</f>
        <v>1.2546492994906817</v>
      </c>
      <c r="R9" s="212">
        <f>O9/O$9</f>
        <v>1</v>
      </c>
      <c r="S9" s="211">
        <f>S10+S13</f>
        <v>1858031</v>
      </c>
      <c r="T9" s="211">
        <f>T10+T13</f>
        <v>3776873</v>
      </c>
      <c r="U9" s="211">
        <f>U10+U13</f>
        <v>4088864</v>
      </c>
      <c r="V9" s="211">
        <f>V10+V13</f>
        <v>4282545</v>
      </c>
      <c r="W9" s="211">
        <f>W10+W13</f>
        <v>4198849</v>
      </c>
      <c r="X9" s="212">
        <f>IFERROR(W9/V9-1,"-")</f>
        <v>-1.9543519099040396E-2</v>
      </c>
      <c r="Y9" s="212">
        <f>IFERROR(W9/S9-1,"-")</f>
        <v>1.2598379682577954</v>
      </c>
      <c r="Z9" s="212">
        <f t="shared" ref="Z9:Z21" si="0">U9/U$9</f>
        <v>1</v>
      </c>
    </row>
    <row r="10" spans="1:26" x14ac:dyDescent="0.25">
      <c r="A10" s="1" t="s">
        <v>101</v>
      </c>
      <c r="B10" s="192" t="s">
        <v>102</v>
      </c>
      <c r="C10" s="193">
        <v>119848</v>
      </c>
      <c r="D10" s="193">
        <v>173672</v>
      </c>
      <c r="E10" s="193">
        <v>208983</v>
      </c>
      <c r="F10" s="193">
        <v>212833</v>
      </c>
      <c r="G10" s="193">
        <v>203770</v>
      </c>
      <c r="H10" s="194">
        <f>IFERROR(G10/F10-1,"-")</f>
        <v>-4.2582682196839805E-2</v>
      </c>
      <c r="I10" s="213">
        <f t="shared" ref="I10:I73" si="1">IFERROR(G10/C10-1,"-")</f>
        <v>0.70023696682464465</v>
      </c>
      <c r="J10" s="194">
        <f>G10/G$9</f>
        <v>0.26807891468625678</v>
      </c>
      <c r="K10" s="193">
        <v>549418</v>
      </c>
      <c r="L10" s="193">
        <v>688398</v>
      </c>
      <c r="M10" s="193">
        <v>673764</v>
      </c>
      <c r="N10" s="193">
        <v>676348</v>
      </c>
      <c r="O10" s="193">
        <v>678164</v>
      </c>
      <c r="P10" s="194">
        <f>IFERROR(O10/N10-1,"-")</f>
        <v>2.6850083093319377E-3</v>
      </c>
      <c r="Q10" s="213">
        <f t="shared" ref="Q10:Q21" si="2">IFERROR(O10/K10-1,"-")</f>
        <v>0.23433160180409085</v>
      </c>
      <c r="R10" s="194">
        <f>O10/O$9</f>
        <v>0.19721310469512499</v>
      </c>
      <c r="S10" s="193">
        <v>669266</v>
      </c>
      <c r="T10" s="193">
        <v>862070</v>
      </c>
      <c r="U10" s="193">
        <v>882747</v>
      </c>
      <c r="V10" s="193">
        <v>889181</v>
      </c>
      <c r="W10" s="193">
        <v>881934</v>
      </c>
      <c r="X10" s="194">
        <f>IFERROR(W10/V10-1,"-")</f>
        <v>-8.1501966416286376E-3</v>
      </c>
      <c r="Y10" s="213">
        <f t="shared" ref="Y10:Y21" si="3">IFERROR(W10/S10-1,"-")</f>
        <v>0.31776304189963334</v>
      </c>
      <c r="Z10" s="194">
        <f t="shared" si="0"/>
        <v>0.2158905260727674</v>
      </c>
    </row>
    <row r="11" spans="1:26" x14ac:dyDescent="0.25">
      <c r="A11" s="195" t="s">
        <v>108</v>
      </c>
      <c r="B11" s="196" t="s">
        <v>108</v>
      </c>
      <c r="C11" s="197">
        <v>76913</v>
      </c>
      <c r="D11" s="197">
        <v>97401</v>
      </c>
      <c r="E11" s="197">
        <v>119374</v>
      </c>
      <c r="F11" s="197">
        <v>118341</v>
      </c>
      <c r="G11" s="197">
        <v>108798</v>
      </c>
      <c r="H11" s="198">
        <f>IFERROR(G11/F11-1,"-")</f>
        <v>-8.0639845869140858E-2</v>
      </c>
      <c r="I11" s="214">
        <f t="shared" si="1"/>
        <v>0.41455930726925216</v>
      </c>
      <c r="J11" s="198">
        <f>G11/G$9</f>
        <v>0.14313416970130718</v>
      </c>
      <c r="K11" s="197">
        <v>248239</v>
      </c>
      <c r="L11" s="197">
        <v>235468</v>
      </c>
      <c r="M11" s="197">
        <v>222224</v>
      </c>
      <c r="N11" s="197">
        <v>221054</v>
      </c>
      <c r="O11" s="197">
        <v>232464</v>
      </c>
      <c r="P11" s="198">
        <f>IFERROR(O11/N11-1,"-")</f>
        <v>5.1616347136898666E-2</v>
      </c>
      <c r="Q11" s="214">
        <f t="shared" si="2"/>
        <v>-6.3547629502213598E-2</v>
      </c>
      <c r="R11" s="198">
        <f>O11/O$9</f>
        <v>6.7601564178941281E-2</v>
      </c>
      <c r="S11" s="197">
        <v>325152</v>
      </c>
      <c r="T11" s="197">
        <v>332869</v>
      </c>
      <c r="U11" s="197">
        <v>341598</v>
      </c>
      <c r="V11" s="197">
        <v>339395</v>
      </c>
      <c r="W11" s="197">
        <v>341262</v>
      </c>
      <c r="X11" s="198">
        <f>IFERROR(W11/V11-1,"-")</f>
        <v>5.5009649523416471E-3</v>
      </c>
      <c r="Y11" s="214">
        <f t="shared" si="3"/>
        <v>4.9546058458813214E-2</v>
      </c>
      <c r="Z11" s="198">
        <f t="shared" si="0"/>
        <v>8.3543497656072691E-2</v>
      </c>
    </row>
    <row r="12" spans="1:26" x14ac:dyDescent="0.25">
      <c r="A12" s="195" t="s">
        <v>105</v>
      </c>
      <c r="B12" s="196" t="s">
        <v>105</v>
      </c>
      <c r="C12" s="197">
        <v>42935</v>
      </c>
      <c r="D12" s="197">
        <v>76271</v>
      </c>
      <c r="E12" s="197">
        <v>89609</v>
      </c>
      <c r="F12" s="197">
        <v>94492</v>
      </c>
      <c r="G12" s="197">
        <v>94972</v>
      </c>
      <c r="H12" s="198">
        <f>IFERROR(G12/F12-1,"-")</f>
        <v>5.0797951149303966E-3</v>
      </c>
      <c r="I12" s="214">
        <f t="shared" si="1"/>
        <v>1.2119948759753116</v>
      </c>
      <c r="J12" s="198">
        <f>G12/G$9</f>
        <v>0.12494474498494959</v>
      </c>
      <c r="K12" s="197">
        <v>301179</v>
      </c>
      <c r="L12" s="197">
        <v>452930</v>
      </c>
      <c r="M12" s="197">
        <v>451540</v>
      </c>
      <c r="N12" s="197">
        <v>455294</v>
      </c>
      <c r="O12" s="197">
        <v>445700</v>
      </c>
      <c r="P12" s="198">
        <f>IFERROR(O12/N12-1,"-")</f>
        <v>-2.1072098468242539E-2</v>
      </c>
      <c r="Q12" s="214">
        <f t="shared" si="2"/>
        <v>0.47985085281510331</v>
      </c>
      <c r="R12" s="198">
        <f>O12/O$9</f>
        <v>0.1296115405161837</v>
      </c>
      <c r="S12" s="197">
        <v>344114</v>
      </c>
      <c r="T12" s="197">
        <v>529201</v>
      </c>
      <c r="U12" s="197">
        <v>541149</v>
      </c>
      <c r="V12" s="197">
        <v>549786</v>
      </c>
      <c r="W12" s="197">
        <v>540672</v>
      </c>
      <c r="X12" s="198">
        <f>IFERROR(W12/V12-1,"-")</f>
        <v>-1.657735919066694E-2</v>
      </c>
      <c r="Y12" s="214">
        <f t="shared" si="3"/>
        <v>0.57120024178034035</v>
      </c>
      <c r="Z12" s="198">
        <f t="shared" si="0"/>
        <v>0.13234702841669471</v>
      </c>
    </row>
    <row r="13" spans="1:26" x14ac:dyDescent="0.25">
      <c r="A13" s="1" t="s">
        <v>150</v>
      </c>
      <c r="B13" s="192" t="s">
        <v>112</v>
      </c>
      <c r="C13" s="193">
        <v>213007</v>
      </c>
      <c r="D13" s="193">
        <v>498811</v>
      </c>
      <c r="E13" s="193">
        <v>531690</v>
      </c>
      <c r="F13" s="193">
        <v>547017</v>
      </c>
      <c r="G13" s="193">
        <v>556342</v>
      </c>
      <c r="H13" s="194">
        <f>IFERROR(G13/F13-1,"-")</f>
        <v>1.7047002195544225E-2</v>
      </c>
      <c r="I13" s="213">
        <f t="shared" si="1"/>
        <v>1.6118484369058295</v>
      </c>
      <c r="J13" s="194">
        <f>G13/G$9</f>
        <v>0.73192108531374322</v>
      </c>
      <c r="K13" s="193">
        <v>975758</v>
      </c>
      <c r="L13" s="193">
        <v>2415992</v>
      </c>
      <c r="M13" s="193">
        <v>2674427</v>
      </c>
      <c r="N13" s="193">
        <v>2846347</v>
      </c>
      <c r="O13" s="193">
        <v>2760573</v>
      </c>
      <c r="P13" s="194">
        <f>IFERROR(O13/N13-1,"-")</f>
        <v>-3.0134765719007528E-2</v>
      </c>
      <c r="Q13" s="213">
        <f t="shared" si="2"/>
        <v>1.8291574345278234</v>
      </c>
      <c r="R13" s="194">
        <f>O13/O$9</f>
        <v>0.80278689530487501</v>
      </c>
      <c r="S13" s="193">
        <v>1188765</v>
      </c>
      <c r="T13" s="193">
        <v>2914803</v>
      </c>
      <c r="U13" s="193">
        <v>3206117</v>
      </c>
      <c r="V13" s="193">
        <v>3393364</v>
      </c>
      <c r="W13" s="193">
        <v>3316915</v>
      </c>
      <c r="X13" s="194">
        <f>IFERROR(W13/V13-1,"-")</f>
        <v>-2.2528971250947438E-2</v>
      </c>
      <c r="Y13" s="213">
        <f t="shared" si="3"/>
        <v>1.7902192611659999</v>
      </c>
      <c r="Z13" s="194">
        <f t="shared" si="0"/>
        <v>0.78410947392723263</v>
      </c>
    </row>
    <row r="14" spans="1:26" x14ac:dyDescent="0.25">
      <c r="A14" s="195" t="s">
        <v>115</v>
      </c>
      <c r="B14" s="196" t="s">
        <v>115</v>
      </c>
      <c r="C14" s="197">
        <v>51463</v>
      </c>
      <c r="D14" s="197">
        <v>185404</v>
      </c>
      <c r="E14" s="197">
        <v>205697</v>
      </c>
      <c r="F14" s="197">
        <v>204584</v>
      </c>
      <c r="G14" s="197">
        <v>197758</v>
      </c>
      <c r="H14" s="198">
        <f t="shared" ref="H14:H21" si="4">IFERROR(G14/F14-1,"-")</f>
        <v>-3.3365268056152919E-2</v>
      </c>
      <c r="I14" s="214">
        <f t="shared" si="1"/>
        <v>2.8427219555797367</v>
      </c>
      <c r="J14" s="198">
        <f t="shared" ref="J14:J21" si="5">G14/G$9</f>
        <v>0.26016955396046898</v>
      </c>
      <c r="K14" s="197">
        <v>284717</v>
      </c>
      <c r="L14" s="197">
        <v>1132692</v>
      </c>
      <c r="M14" s="197">
        <v>1254292</v>
      </c>
      <c r="N14" s="197">
        <v>1327743</v>
      </c>
      <c r="O14" s="197">
        <v>1294002</v>
      </c>
      <c r="P14" s="198">
        <f t="shared" ref="P14:P21" si="6">IFERROR(O14/N14-1,"-")</f>
        <v>-2.5412297409965645E-2</v>
      </c>
      <c r="Q14" s="214">
        <f t="shared" si="2"/>
        <v>3.5448708717779409</v>
      </c>
      <c r="R14" s="198">
        <f t="shared" ref="R14:R21" si="7">O14/O$9</f>
        <v>0.37630153163792401</v>
      </c>
      <c r="S14" s="197">
        <v>336180</v>
      </c>
      <c r="T14" s="197">
        <v>1318096</v>
      </c>
      <c r="U14" s="197">
        <v>1459989</v>
      </c>
      <c r="V14" s="197">
        <v>1532327</v>
      </c>
      <c r="W14" s="197">
        <v>1491760</v>
      </c>
      <c r="X14" s="198">
        <f t="shared" ref="X14:X21" si="8">IFERROR(W14/V14-1,"-")</f>
        <v>-2.6474114206693433E-2</v>
      </c>
      <c r="Y14" s="214">
        <f t="shared" si="3"/>
        <v>3.4373847343684929</v>
      </c>
      <c r="Z14" s="198">
        <f t="shared" si="0"/>
        <v>0.35706470061122109</v>
      </c>
    </row>
    <row r="15" spans="1:26" x14ac:dyDescent="0.25">
      <c r="A15" s="195" t="s">
        <v>118</v>
      </c>
      <c r="B15" s="196" t="s">
        <v>118</v>
      </c>
      <c r="C15" s="197">
        <v>38221</v>
      </c>
      <c r="D15" s="197">
        <v>64721</v>
      </c>
      <c r="E15" s="197">
        <v>72602</v>
      </c>
      <c r="F15" s="197">
        <v>73311</v>
      </c>
      <c r="G15" s="197">
        <v>77383</v>
      </c>
      <c r="H15" s="198">
        <f t="shared" si="4"/>
        <v>5.554418845739395E-2</v>
      </c>
      <c r="I15" s="214">
        <f t="shared" si="1"/>
        <v>1.0246199733131003</v>
      </c>
      <c r="J15" s="198">
        <f t="shared" si="5"/>
        <v>0.10180473403919423</v>
      </c>
      <c r="K15" s="197">
        <v>156330</v>
      </c>
      <c r="L15" s="197">
        <v>274306</v>
      </c>
      <c r="M15" s="197">
        <v>310411</v>
      </c>
      <c r="N15" s="197">
        <v>317945</v>
      </c>
      <c r="O15" s="197">
        <v>307269</v>
      </c>
      <c r="P15" s="198">
        <f t="shared" si="6"/>
        <v>-3.3578134583025387E-2</v>
      </c>
      <c r="Q15" s="214">
        <f t="shared" si="2"/>
        <v>0.96551525618883138</v>
      </c>
      <c r="R15" s="198">
        <f t="shared" si="7"/>
        <v>8.9355190583054189E-2</v>
      </c>
      <c r="S15" s="197">
        <v>194551</v>
      </c>
      <c r="T15" s="197">
        <v>339027</v>
      </c>
      <c r="U15" s="197">
        <v>383013</v>
      </c>
      <c r="V15" s="197">
        <v>391256</v>
      </c>
      <c r="W15" s="197">
        <v>384652</v>
      </c>
      <c r="X15" s="198">
        <f t="shared" si="8"/>
        <v>-1.6878974379945566E-2</v>
      </c>
      <c r="Y15" s="214">
        <f t="shared" si="3"/>
        <v>0.97712682021680686</v>
      </c>
      <c r="Z15" s="198">
        <f t="shared" si="0"/>
        <v>9.3672227787473486E-2</v>
      </c>
    </row>
    <row r="16" spans="1:26" x14ac:dyDescent="0.25">
      <c r="A16" s="195" t="s">
        <v>121</v>
      </c>
      <c r="B16" s="196" t="s">
        <v>121</v>
      </c>
      <c r="C16" s="197">
        <v>21498</v>
      </c>
      <c r="D16" s="197">
        <v>31998</v>
      </c>
      <c r="E16" s="197">
        <v>34481</v>
      </c>
      <c r="F16" s="197">
        <v>33841</v>
      </c>
      <c r="G16" s="197">
        <v>36771</v>
      </c>
      <c r="H16" s="198">
        <f t="shared" si="4"/>
        <v>8.6581365798882981E-2</v>
      </c>
      <c r="I16" s="214">
        <f t="shared" si="1"/>
        <v>0.71043818029584149</v>
      </c>
      <c r="J16" s="198">
        <f t="shared" si="5"/>
        <v>4.8375765676637129E-2</v>
      </c>
      <c r="K16" s="197">
        <v>83736</v>
      </c>
      <c r="L16" s="197">
        <v>134432</v>
      </c>
      <c r="M16" s="197">
        <v>141579</v>
      </c>
      <c r="N16" s="197">
        <v>159005</v>
      </c>
      <c r="O16" s="197">
        <v>147456</v>
      </c>
      <c r="P16" s="198">
        <f t="shared" si="6"/>
        <v>-7.26329360711927E-2</v>
      </c>
      <c r="Q16" s="214">
        <f t="shared" si="2"/>
        <v>0.7609630266552021</v>
      </c>
      <c r="R16" s="198">
        <f t="shared" si="7"/>
        <v>4.2880860036693703E-2</v>
      </c>
      <c r="S16" s="197">
        <v>105234</v>
      </c>
      <c r="T16" s="197">
        <v>166430</v>
      </c>
      <c r="U16" s="197">
        <v>176060</v>
      </c>
      <c r="V16" s="197">
        <v>192846</v>
      </c>
      <c r="W16" s="197">
        <v>184227</v>
      </c>
      <c r="X16" s="198">
        <f t="shared" si="8"/>
        <v>-4.469369341339724E-2</v>
      </c>
      <c r="Y16" s="214">
        <f t="shared" si="3"/>
        <v>0.75064142767546604</v>
      </c>
      <c r="Z16" s="198">
        <f t="shared" si="0"/>
        <v>4.305841426860859E-2</v>
      </c>
    </row>
    <row r="17" spans="1:26" x14ac:dyDescent="0.25">
      <c r="A17" s="195" t="s">
        <v>128</v>
      </c>
      <c r="B17" s="196" t="s">
        <v>128</v>
      </c>
      <c r="C17" s="197">
        <v>10076</v>
      </c>
      <c r="D17" s="197">
        <v>19335</v>
      </c>
      <c r="E17" s="197">
        <v>14807</v>
      </c>
      <c r="F17" s="197">
        <v>14110</v>
      </c>
      <c r="G17" s="197">
        <v>13807</v>
      </c>
      <c r="H17" s="198">
        <f t="shared" si="4"/>
        <v>-2.1474131821403231E-2</v>
      </c>
      <c r="I17" s="214">
        <f t="shared" si="1"/>
        <v>0.37028582770940854</v>
      </c>
      <c r="J17" s="198">
        <f t="shared" si="5"/>
        <v>1.8164428400025259E-2</v>
      </c>
      <c r="K17" s="197">
        <v>56946</v>
      </c>
      <c r="L17" s="197">
        <v>104116</v>
      </c>
      <c r="M17" s="197">
        <v>103068</v>
      </c>
      <c r="N17" s="197">
        <v>113511</v>
      </c>
      <c r="O17" s="197">
        <v>104063</v>
      </c>
      <c r="P17" s="198">
        <f t="shared" si="6"/>
        <v>-8.3234223995912293E-2</v>
      </c>
      <c r="Q17" s="214">
        <f t="shared" si="2"/>
        <v>0.82739788571629269</v>
      </c>
      <c r="R17" s="198">
        <f t="shared" si="7"/>
        <v>3.0261982815202211E-2</v>
      </c>
      <c r="S17" s="197">
        <v>67022</v>
      </c>
      <c r="T17" s="197">
        <v>123451</v>
      </c>
      <c r="U17" s="197">
        <v>117875</v>
      </c>
      <c r="V17" s="197">
        <v>127621</v>
      </c>
      <c r="W17" s="197">
        <v>117870</v>
      </c>
      <c r="X17" s="198">
        <f t="shared" si="8"/>
        <v>-7.6405920655691406E-2</v>
      </c>
      <c r="Y17" s="214">
        <f t="shared" si="3"/>
        <v>0.75867625555787654</v>
      </c>
      <c r="Z17" s="198">
        <f t="shared" si="0"/>
        <v>2.8828300476611595E-2</v>
      </c>
    </row>
    <row r="18" spans="1:26" x14ac:dyDescent="0.25">
      <c r="A18" s="195" t="s">
        <v>124</v>
      </c>
      <c r="B18" s="196" t="s">
        <v>124</v>
      </c>
      <c r="C18" s="197">
        <v>6294</v>
      </c>
      <c r="D18" s="197">
        <v>10411</v>
      </c>
      <c r="E18" s="197">
        <v>10566</v>
      </c>
      <c r="F18" s="197">
        <v>9886</v>
      </c>
      <c r="G18" s="197">
        <v>10604</v>
      </c>
      <c r="H18" s="198">
        <f t="shared" si="4"/>
        <v>7.262795872951644E-2</v>
      </c>
      <c r="I18" s="214">
        <f t="shared" si="1"/>
        <v>0.68477915475055617</v>
      </c>
      <c r="J18" s="198">
        <f t="shared" si="5"/>
        <v>1.3950575704633001E-2</v>
      </c>
      <c r="K18" s="197">
        <v>77431</v>
      </c>
      <c r="L18" s="197">
        <v>120097</v>
      </c>
      <c r="M18" s="197">
        <v>123521</v>
      </c>
      <c r="N18" s="197">
        <v>130398</v>
      </c>
      <c r="O18" s="197">
        <v>121641</v>
      </c>
      <c r="P18" s="198">
        <f t="shared" si="6"/>
        <v>-6.7155937974508806E-2</v>
      </c>
      <c r="Q18" s="214">
        <f t="shared" si="2"/>
        <v>0.57095995144063738</v>
      </c>
      <c r="R18" s="198">
        <f t="shared" si="7"/>
        <v>3.5373743324947506E-2</v>
      </c>
      <c r="S18" s="197">
        <v>83725</v>
      </c>
      <c r="T18" s="197">
        <v>130508</v>
      </c>
      <c r="U18" s="197">
        <v>134087</v>
      </c>
      <c r="V18" s="197">
        <v>140284</v>
      </c>
      <c r="W18" s="197">
        <v>132245</v>
      </c>
      <c r="X18" s="198">
        <f t="shared" si="8"/>
        <v>-5.7305180918707732E-2</v>
      </c>
      <c r="Y18" s="214">
        <f t="shared" si="3"/>
        <v>0.57951627351448187</v>
      </c>
      <c r="Z18" s="198">
        <f t="shared" si="0"/>
        <v>3.2793215915227311E-2</v>
      </c>
    </row>
    <row r="19" spans="1:26" x14ac:dyDescent="0.25">
      <c r="A19" s="195" t="s">
        <v>133</v>
      </c>
      <c r="B19" s="196" t="s">
        <v>133</v>
      </c>
      <c r="C19" s="197">
        <v>2149</v>
      </c>
      <c r="D19" s="197">
        <v>5595</v>
      </c>
      <c r="E19" s="197">
        <v>6018</v>
      </c>
      <c r="F19" s="197">
        <v>5527</v>
      </c>
      <c r="G19" s="197">
        <v>5989</v>
      </c>
      <c r="H19" s="198">
        <f t="shared" si="4"/>
        <v>8.358965080513836E-2</v>
      </c>
      <c r="I19" s="214">
        <f t="shared" si="1"/>
        <v>1.78687761749651</v>
      </c>
      <c r="J19" s="198">
        <f t="shared" si="5"/>
        <v>7.8791020270696944E-3</v>
      </c>
      <c r="K19" s="197">
        <v>12822</v>
      </c>
      <c r="L19" s="197">
        <v>35340</v>
      </c>
      <c r="M19" s="197">
        <v>38414</v>
      </c>
      <c r="N19" s="197">
        <v>36006</v>
      </c>
      <c r="O19" s="197">
        <v>33961</v>
      </c>
      <c r="P19" s="198">
        <f t="shared" si="6"/>
        <v>-5.6796089540632089E-2</v>
      </c>
      <c r="Q19" s="214">
        <f t="shared" si="2"/>
        <v>1.6486507565122448</v>
      </c>
      <c r="R19" s="198">
        <f t="shared" si="7"/>
        <v>9.8760097093787639E-3</v>
      </c>
      <c r="S19" s="197">
        <v>14971</v>
      </c>
      <c r="T19" s="197">
        <v>40935</v>
      </c>
      <c r="U19" s="197">
        <v>44432</v>
      </c>
      <c r="V19" s="197">
        <v>41533</v>
      </c>
      <c r="W19" s="197">
        <v>39950</v>
      </c>
      <c r="X19" s="198">
        <f t="shared" si="8"/>
        <v>-3.8114270580020704E-2</v>
      </c>
      <c r="Y19" s="214">
        <f t="shared" si="3"/>
        <v>1.6684924186761072</v>
      </c>
      <c r="Z19" s="198">
        <f t="shared" si="0"/>
        <v>1.0866587883578421E-2</v>
      </c>
    </row>
    <row r="20" spans="1:26" x14ac:dyDescent="0.25">
      <c r="A20" s="195" t="s">
        <v>136</v>
      </c>
      <c r="B20" s="196" t="s">
        <v>136</v>
      </c>
      <c r="C20" s="197">
        <v>1763</v>
      </c>
      <c r="D20" s="197">
        <v>3453</v>
      </c>
      <c r="E20" s="197">
        <v>4405</v>
      </c>
      <c r="F20" s="197">
        <v>3651</v>
      </c>
      <c r="G20" s="197">
        <v>3369</v>
      </c>
      <c r="H20" s="198">
        <f t="shared" si="4"/>
        <v>-7.7239112571898083E-2</v>
      </c>
      <c r="I20" s="214">
        <f t="shared" si="1"/>
        <v>0.91094724900737378</v>
      </c>
      <c r="J20" s="198">
        <f t="shared" si="5"/>
        <v>4.4322415644010354E-3</v>
      </c>
      <c r="K20" s="197">
        <v>10721</v>
      </c>
      <c r="L20" s="197">
        <v>31821</v>
      </c>
      <c r="M20" s="197">
        <v>40302</v>
      </c>
      <c r="N20" s="197">
        <v>37275</v>
      </c>
      <c r="O20" s="197">
        <v>32249</v>
      </c>
      <c r="P20" s="198">
        <f t="shared" si="6"/>
        <v>-0.13483568075117369</v>
      </c>
      <c r="Q20" s="214">
        <f t="shared" si="2"/>
        <v>2.0080216397724091</v>
      </c>
      <c r="R20" s="198">
        <f t="shared" si="7"/>
        <v>9.3781525019214912E-3</v>
      </c>
      <c r="S20" s="197">
        <v>12484</v>
      </c>
      <c r="T20" s="197">
        <v>35274</v>
      </c>
      <c r="U20" s="197">
        <v>44707</v>
      </c>
      <c r="V20" s="197">
        <v>40926</v>
      </c>
      <c r="W20" s="197">
        <v>35618</v>
      </c>
      <c r="X20" s="198">
        <f t="shared" si="8"/>
        <v>-0.12969750280994963</v>
      </c>
      <c r="Y20" s="214">
        <f t="shared" si="3"/>
        <v>1.8530919577058635</v>
      </c>
      <c r="Z20" s="198">
        <f t="shared" si="0"/>
        <v>1.0933843727744429E-2</v>
      </c>
    </row>
    <row r="21" spans="1:26" x14ac:dyDescent="0.25">
      <c r="A21" s="200" t="s">
        <v>149</v>
      </c>
      <c r="B21" s="201" t="s">
        <v>149</v>
      </c>
      <c r="C21" s="202">
        <f>C13-SUM(C14:C20)</f>
        <v>81543</v>
      </c>
      <c r="D21" s="202">
        <f>D13-SUM(D14:D20)</f>
        <v>177894</v>
      </c>
      <c r="E21" s="202">
        <f>E13-SUM(E14:E20)</f>
        <v>183114</v>
      </c>
      <c r="F21" s="202">
        <f>F13-SUM(F14:F20)</f>
        <v>202107</v>
      </c>
      <c r="G21" s="202">
        <f>G13-SUM(G14:G20)</f>
        <v>210661</v>
      </c>
      <c r="H21" s="203">
        <f t="shared" si="4"/>
        <v>4.2324115443799659E-2</v>
      </c>
      <c r="I21" s="215">
        <f t="shared" si="1"/>
        <v>1.5834345069472548</v>
      </c>
      <c r="J21" s="203">
        <f t="shared" si="5"/>
        <v>0.27714468394131392</v>
      </c>
      <c r="K21" s="202">
        <f>K13-SUM(K14:K20)</f>
        <v>293055</v>
      </c>
      <c r="L21" s="202">
        <f>L13-SUM(L14:L20)</f>
        <v>583188</v>
      </c>
      <c r="M21" s="202">
        <f>M13-SUM(M14:M20)</f>
        <v>662840</v>
      </c>
      <c r="N21" s="202">
        <f>N13-SUM(N14:N20)</f>
        <v>724464</v>
      </c>
      <c r="O21" s="202">
        <f>O13-SUM(O14:O20)</f>
        <v>719932</v>
      </c>
      <c r="P21" s="203">
        <f t="shared" si="6"/>
        <v>-6.255659356434573E-3</v>
      </c>
      <c r="Q21" s="215">
        <f t="shared" si="2"/>
        <v>1.4566446571462697</v>
      </c>
      <c r="R21" s="203">
        <f t="shared" si="7"/>
        <v>0.20935942469575311</v>
      </c>
      <c r="S21" s="202">
        <f>S13-SUM(S14:S20)</f>
        <v>374598</v>
      </c>
      <c r="T21" s="202">
        <f>T13-SUM(T14:T20)</f>
        <v>761082</v>
      </c>
      <c r="U21" s="202">
        <f>U13-SUM(U14:U20)</f>
        <v>845954</v>
      </c>
      <c r="V21" s="202">
        <f>V13-SUM(V14:V20)</f>
        <v>926571</v>
      </c>
      <c r="W21" s="202">
        <f>W13-SUM(W14:W20)</f>
        <v>930593</v>
      </c>
      <c r="X21" s="203">
        <f t="shared" si="8"/>
        <v>4.3407358961158327E-3</v>
      </c>
      <c r="Y21" s="215">
        <f t="shared" si="3"/>
        <v>1.4842444433766331</v>
      </c>
      <c r="Z21" s="203">
        <f t="shared" si="0"/>
        <v>0.20689218325676764</v>
      </c>
    </row>
    <row r="22" spans="1:26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</row>
    <row r="23" spans="1:26" x14ac:dyDescent="0.25">
      <c r="A23" s="1" t="s">
        <v>0</v>
      </c>
      <c r="B23" s="189" t="s">
        <v>73</v>
      </c>
      <c r="C23" s="211">
        <f>C24+C27</f>
        <v>64946</v>
      </c>
      <c r="D23" s="211">
        <f>D24+D27</f>
        <v>165265</v>
      </c>
      <c r="E23" s="211">
        <f>E24+E27</f>
        <v>165626</v>
      </c>
      <c r="F23" s="211">
        <f>F24+F27</f>
        <v>152899</v>
      </c>
      <c r="G23" s="211">
        <f>G24+G27</f>
        <v>160603</v>
      </c>
      <c r="H23" s="212">
        <f>IFERROR(G23/F23-1,"-")</f>
        <v>5.0386202656655721E-2</v>
      </c>
      <c r="I23" s="212">
        <f t="shared" si="1"/>
        <v>1.4728697687309458</v>
      </c>
      <c r="J23" s="212">
        <f>G23/G$9</f>
        <v>0.21128859957479951</v>
      </c>
      <c r="K23" s="211">
        <f>K24+K27</f>
        <v>687822</v>
      </c>
      <c r="L23" s="211">
        <f>L24+L27</f>
        <v>1325364</v>
      </c>
      <c r="M23" s="211">
        <f>M24+M27</f>
        <v>1377896</v>
      </c>
      <c r="N23" s="211">
        <f>N24+N27</f>
        <v>1421021</v>
      </c>
      <c r="O23" s="211">
        <f>O24+O27</f>
        <v>1317842</v>
      </c>
      <c r="P23" s="212">
        <f>IFERROR(O23/N23-1,"-")</f>
        <v>-7.2609060668350378E-2</v>
      </c>
      <c r="Q23" s="212">
        <f t="shared" ref="Q23:Q86" si="9">IFERROR(O23/K23-1,"-")</f>
        <v>0.91596372317256503</v>
      </c>
      <c r="R23" s="212">
        <f>O23/O$9</f>
        <v>0.38323430957354399</v>
      </c>
      <c r="S23" s="211">
        <f>S24+S27</f>
        <v>752768</v>
      </c>
      <c r="T23" s="211">
        <f>T24+T27</f>
        <v>1490629</v>
      </c>
      <c r="U23" s="211">
        <f>U24+U27</f>
        <v>1543522</v>
      </c>
      <c r="V23" s="211">
        <f>V24+V27</f>
        <v>1573920</v>
      </c>
      <c r="W23" s="211">
        <f>W24+W27</f>
        <v>1478445</v>
      </c>
      <c r="X23" s="212">
        <f>IFERROR(W23/V23-1,"-")</f>
        <v>-6.0660643488868571E-2</v>
      </c>
      <c r="Y23" s="212">
        <f t="shared" ref="Y23:Y86" si="10">IFERROR(W23/S23-1,"-")</f>
        <v>0.96401148826730143</v>
      </c>
      <c r="Z23" s="212">
        <f t="shared" ref="Z23:Z35" si="11">U23/U$9</f>
        <v>0.37749409126838163</v>
      </c>
    </row>
    <row r="24" spans="1:26" x14ac:dyDescent="0.25">
      <c r="A24" s="1" t="s">
        <v>101</v>
      </c>
      <c r="B24" s="192" t="s">
        <v>102</v>
      </c>
      <c r="C24" s="193">
        <v>8952</v>
      </c>
      <c r="D24" s="193">
        <v>12689</v>
      </c>
      <c r="E24" s="193">
        <v>11591</v>
      </c>
      <c r="F24" s="193">
        <v>7728</v>
      </c>
      <c r="G24" s="193">
        <v>9219</v>
      </c>
      <c r="H24" s="194">
        <f>IFERROR(G24/F24-1,"-")</f>
        <v>0.19293478260869557</v>
      </c>
      <c r="I24" s="213">
        <f t="shared" si="1"/>
        <v>2.9825737265415597E-2</v>
      </c>
      <c r="J24" s="194">
        <f>G24/G$9</f>
        <v>1.212847580356579E-2</v>
      </c>
      <c r="K24" s="193">
        <v>198275</v>
      </c>
      <c r="L24" s="193">
        <v>161372</v>
      </c>
      <c r="M24" s="193">
        <v>131439</v>
      </c>
      <c r="N24" s="193">
        <v>120665</v>
      </c>
      <c r="O24" s="193">
        <v>102393</v>
      </c>
      <c r="P24" s="194">
        <f>IFERROR(O24/N24-1,"-")</f>
        <v>-0.15142750590477771</v>
      </c>
      <c r="Q24" s="213">
        <f t="shared" si="9"/>
        <v>-0.48358088513428321</v>
      </c>
      <c r="R24" s="194">
        <f>O24/O$9</f>
        <v>2.9776339394376482E-2</v>
      </c>
      <c r="S24" s="193">
        <v>207227</v>
      </c>
      <c r="T24" s="193">
        <v>174061</v>
      </c>
      <c r="U24" s="193">
        <v>143030</v>
      </c>
      <c r="V24" s="193">
        <v>128393</v>
      </c>
      <c r="W24" s="193">
        <v>111612</v>
      </c>
      <c r="X24" s="194">
        <f>IFERROR(W24/V24-1,"-")</f>
        <v>-0.13070027182167254</v>
      </c>
      <c r="Y24" s="213">
        <f t="shared" si="10"/>
        <v>-0.46140223040433925</v>
      </c>
      <c r="Z24" s="194">
        <f t="shared" si="11"/>
        <v>3.4980375967505889E-2</v>
      </c>
    </row>
    <row r="25" spans="1:26" x14ac:dyDescent="0.25">
      <c r="A25" s="195" t="s">
        <v>108</v>
      </c>
      <c r="B25" s="196" t="s">
        <v>108</v>
      </c>
      <c r="C25" s="197">
        <v>4418</v>
      </c>
      <c r="D25" s="197">
        <v>6088</v>
      </c>
      <c r="E25" s="197">
        <v>5369</v>
      </c>
      <c r="F25" s="197">
        <v>2401</v>
      </c>
      <c r="G25" s="197">
        <v>3104</v>
      </c>
      <c r="H25" s="198">
        <f>IFERROR(G25/F25-1,"-")</f>
        <v>0.29279466888796324</v>
      </c>
      <c r="I25" s="214">
        <f t="shared" si="1"/>
        <v>-0.29741964689904932</v>
      </c>
      <c r="J25" s="198">
        <f>G25/G$9</f>
        <v>4.0836087313448543E-3</v>
      </c>
      <c r="K25" s="197">
        <v>92809</v>
      </c>
      <c r="L25" s="197">
        <v>62381</v>
      </c>
      <c r="M25" s="197">
        <v>49550</v>
      </c>
      <c r="N25" s="197">
        <v>41611</v>
      </c>
      <c r="O25" s="197">
        <v>46937</v>
      </c>
      <c r="P25" s="198">
        <f>IFERROR(O25/N25-1,"-")</f>
        <v>0.12799500132176589</v>
      </c>
      <c r="Q25" s="214">
        <f t="shared" si="9"/>
        <v>-0.494262409895592</v>
      </c>
      <c r="R25" s="198">
        <f>O25/O$9</f>
        <v>1.3649488169639028E-2</v>
      </c>
      <c r="S25" s="197">
        <v>97227</v>
      </c>
      <c r="T25" s="197">
        <v>68469</v>
      </c>
      <c r="U25" s="197">
        <v>54919</v>
      </c>
      <c r="V25" s="197">
        <v>44012</v>
      </c>
      <c r="W25" s="197">
        <v>50041</v>
      </c>
      <c r="X25" s="198">
        <f>IFERROR(W25/V25-1,"-")</f>
        <v>0.13698536762701075</v>
      </c>
      <c r="Y25" s="214">
        <f t="shared" si="10"/>
        <v>-0.48531786437923619</v>
      </c>
      <c r="Z25" s="198">
        <f t="shared" si="11"/>
        <v>1.3431358930010878E-2</v>
      </c>
    </row>
    <row r="26" spans="1:26" x14ac:dyDescent="0.25">
      <c r="A26" s="195" t="s">
        <v>105</v>
      </c>
      <c r="B26" s="196" t="s">
        <v>105</v>
      </c>
      <c r="C26" s="197">
        <v>4534</v>
      </c>
      <c r="D26" s="197">
        <v>6601</v>
      </c>
      <c r="E26" s="197">
        <v>6222</v>
      </c>
      <c r="F26" s="197">
        <v>5327</v>
      </c>
      <c r="G26" s="197">
        <v>6115</v>
      </c>
      <c r="H26" s="198">
        <f>IFERROR(G26/F26-1,"-")</f>
        <v>0.14792566172329646</v>
      </c>
      <c r="I26" s="214">
        <f t="shared" si="1"/>
        <v>0.34869872077635633</v>
      </c>
      <c r="J26" s="198">
        <f>G26/G$9</f>
        <v>8.0448670722209365E-3</v>
      </c>
      <c r="K26" s="197">
        <v>105466</v>
      </c>
      <c r="L26" s="197">
        <v>98991</v>
      </c>
      <c r="M26" s="197">
        <v>81889</v>
      </c>
      <c r="N26" s="197">
        <v>79054</v>
      </c>
      <c r="O26" s="197">
        <v>55456</v>
      </c>
      <c r="P26" s="198">
        <f>IFERROR(O26/N26-1,"-")</f>
        <v>-0.29850481949047492</v>
      </c>
      <c r="Q26" s="214">
        <f t="shared" si="9"/>
        <v>-0.47418125272599698</v>
      </c>
      <c r="R26" s="198">
        <f>O26/O$9</f>
        <v>1.6126851224737455E-2</v>
      </c>
      <c r="S26" s="197">
        <v>110000</v>
      </c>
      <c r="T26" s="197">
        <v>105592</v>
      </c>
      <c r="U26" s="197">
        <v>88111</v>
      </c>
      <c r="V26" s="197">
        <v>84381</v>
      </c>
      <c r="W26" s="197">
        <v>61571</v>
      </c>
      <c r="X26" s="198">
        <f>IFERROR(W26/V26-1,"-")</f>
        <v>-0.27032151787724723</v>
      </c>
      <c r="Y26" s="214">
        <f t="shared" si="10"/>
        <v>-0.44026363636363641</v>
      </c>
      <c r="Z26" s="198">
        <f t="shared" si="11"/>
        <v>2.1549017037495011E-2</v>
      </c>
    </row>
    <row r="27" spans="1:26" x14ac:dyDescent="0.25">
      <c r="A27" s="1" t="s">
        <v>150</v>
      </c>
      <c r="B27" s="192" t="s">
        <v>112</v>
      </c>
      <c r="C27" s="193">
        <v>55994</v>
      </c>
      <c r="D27" s="193">
        <v>152576</v>
      </c>
      <c r="E27" s="193">
        <v>154035</v>
      </c>
      <c r="F27" s="193">
        <v>145171</v>
      </c>
      <c r="G27" s="193">
        <v>151384</v>
      </c>
      <c r="H27" s="194">
        <f>IFERROR(G27/F27-1,"-")</f>
        <v>4.2797803969112369E-2</v>
      </c>
      <c r="I27" s="213">
        <f t="shared" si="1"/>
        <v>1.7035753830767582</v>
      </c>
      <c r="J27" s="194">
        <f>G27/G$9</f>
        <v>0.19916012377123371</v>
      </c>
      <c r="K27" s="193">
        <v>489547</v>
      </c>
      <c r="L27" s="193">
        <v>1163992</v>
      </c>
      <c r="M27" s="193">
        <v>1246457</v>
      </c>
      <c r="N27" s="193">
        <v>1300356</v>
      </c>
      <c r="O27" s="193">
        <v>1215449</v>
      </c>
      <c r="P27" s="194">
        <f>IFERROR(O27/N27-1,"-")</f>
        <v>-6.5295196084764529E-2</v>
      </c>
      <c r="Q27" s="213">
        <f t="shared" si="9"/>
        <v>1.4828034897568569</v>
      </c>
      <c r="R27" s="194">
        <f>O27/O$9</f>
        <v>0.35345797017916752</v>
      </c>
      <c r="S27" s="193">
        <v>545541</v>
      </c>
      <c r="T27" s="193">
        <v>1316568</v>
      </c>
      <c r="U27" s="193">
        <v>1400492</v>
      </c>
      <c r="V27" s="193">
        <v>1445527</v>
      </c>
      <c r="W27" s="193">
        <v>1366833</v>
      </c>
      <c r="X27" s="194">
        <f>IFERROR(W27/V27-1,"-")</f>
        <v>-5.44396611062955E-2</v>
      </c>
      <c r="Y27" s="213">
        <f t="shared" si="10"/>
        <v>1.5054633840536273</v>
      </c>
      <c r="Z27" s="194">
        <f t="shared" si="11"/>
        <v>0.34251371530087577</v>
      </c>
    </row>
    <row r="28" spans="1:26" x14ac:dyDescent="0.25">
      <c r="A28" s="195" t="s">
        <v>115</v>
      </c>
      <c r="B28" s="196" t="s">
        <v>115</v>
      </c>
      <c r="C28" s="197">
        <v>16270</v>
      </c>
      <c r="D28" s="197">
        <v>66823</v>
      </c>
      <c r="E28" s="197">
        <v>69319</v>
      </c>
      <c r="F28" s="197">
        <v>63618</v>
      </c>
      <c r="G28" s="197">
        <v>64714</v>
      </c>
      <c r="H28" s="198">
        <f t="shared" ref="H28:H35" si="12">IFERROR(G28/F28-1,"-")</f>
        <v>1.7227828601968032E-2</v>
      </c>
      <c r="I28" s="214">
        <f t="shared" si="1"/>
        <v>2.9775046097111248</v>
      </c>
      <c r="J28" s="198">
        <f t="shared" ref="J28:J35" si="13">G28/G$9</f>
        <v>8.5137453427915885E-2</v>
      </c>
      <c r="K28" s="197">
        <v>159037</v>
      </c>
      <c r="L28" s="197">
        <v>590382</v>
      </c>
      <c r="M28" s="197">
        <v>640725</v>
      </c>
      <c r="N28" s="197">
        <v>669764</v>
      </c>
      <c r="O28" s="197">
        <v>630571</v>
      </c>
      <c r="P28" s="198">
        <f t="shared" ref="P28:P35" si="14">IFERROR(O28/N28-1,"-")</f>
        <v>-5.8517627104472614E-2</v>
      </c>
      <c r="Q28" s="214">
        <f t="shared" si="9"/>
        <v>2.9649326886196294</v>
      </c>
      <c r="R28" s="198">
        <f t="shared" ref="R28:R35" si="15">O28/O$9</f>
        <v>0.18337284881047897</v>
      </c>
      <c r="S28" s="197">
        <v>175307</v>
      </c>
      <c r="T28" s="197">
        <v>657205</v>
      </c>
      <c r="U28" s="197">
        <v>710044</v>
      </c>
      <c r="V28" s="197">
        <v>733382</v>
      </c>
      <c r="W28" s="197">
        <v>695285</v>
      </c>
      <c r="X28" s="198">
        <f t="shared" ref="X28:X35" si="16">IFERROR(W28/V28-1,"-")</f>
        <v>-5.1947007153161695E-2</v>
      </c>
      <c r="Y28" s="214">
        <f t="shared" si="10"/>
        <v>2.966099471213357</v>
      </c>
      <c r="Z28" s="198">
        <f t="shared" si="11"/>
        <v>0.17365312223639623</v>
      </c>
    </row>
    <row r="29" spans="1:26" x14ac:dyDescent="0.25">
      <c r="A29" s="195" t="s">
        <v>118</v>
      </c>
      <c r="B29" s="196" t="s">
        <v>118</v>
      </c>
      <c r="C29" s="197">
        <v>14336</v>
      </c>
      <c r="D29" s="197">
        <v>27397</v>
      </c>
      <c r="E29" s="197">
        <v>30224</v>
      </c>
      <c r="F29" s="197">
        <v>29376</v>
      </c>
      <c r="G29" s="197">
        <v>30419</v>
      </c>
      <c r="H29" s="198">
        <f t="shared" si="12"/>
        <v>3.5505174291939001E-2</v>
      </c>
      <c r="I29" s="214">
        <f t="shared" si="1"/>
        <v>1.1218610491071428</v>
      </c>
      <c r="J29" s="198">
        <f t="shared" si="13"/>
        <v>4.0019102448060284E-2</v>
      </c>
      <c r="K29" s="197">
        <v>81095</v>
      </c>
      <c r="L29" s="197">
        <v>128496</v>
      </c>
      <c r="M29" s="197">
        <v>137354</v>
      </c>
      <c r="N29" s="197">
        <v>137486</v>
      </c>
      <c r="O29" s="197">
        <v>125843</v>
      </c>
      <c r="P29" s="198">
        <f t="shared" si="14"/>
        <v>-8.4684986107676385E-2</v>
      </c>
      <c r="Q29" s="214">
        <f t="shared" si="9"/>
        <v>0.55179727480115903</v>
      </c>
      <c r="R29" s="198">
        <f t="shared" si="15"/>
        <v>3.6595703596989243E-2</v>
      </c>
      <c r="S29" s="197">
        <v>95431</v>
      </c>
      <c r="T29" s="197">
        <v>155893</v>
      </c>
      <c r="U29" s="197">
        <v>167578</v>
      </c>
      <c r="V29" s="197">
        <v>166862</v>
      </c>
      <c r="W29" s="197">
        <v>156262</v>
      </c>
      <c r="X29" s="198">
        <f t="shared" si="16"/>
        <v>-6.3525548057676406E-2</v>
      </c>
      <c r="Y29" s="214">
        <f t="shared" si="10"/>
        <v>0.63743437667005476</v>
      </c>
      <c r="Z29" s="198">
        <f t="shared" si="11"/>
        <v>4.098399946782285E-2</v>
      </c>
    </row>
    <row r="30" spans="1:26" x14ac:dyDescent="0.25">
      <c r="A30" s="195" t="s">
        <v>121</v>
      </c>
      <c r="B30" s="196" t="s">
        <v>121</v>
      </c>
      <c r="C30" s="197">
        <v>4987</v>
      </c>
      <c r="D30" s="197">
        <v>4132</v>
      </c>
      <c r="E30" s="197">
        <v>2982</v>
      </c>
      <c r="F30" s="197">
        <v>3034</v>
      </c>
      <c r="G30" s="197">
        <v>3330</v>
      </c>
      <c r="H30" s="198">
        <f t="shared" si="12"/>
        <v>9.7560975609756184E-2</v>
      </c>
      <c r="I30" s="214">
        <f t="shared" si="1"/>
        <v>-0.33226388610387003</v>
      </c>
      <c r="J30" s="198">
        <f t="shared" si="13"/>
        <v>4.3809333361399371E-3</v>
      </c>
      <c r="K30" s="197">
        <v>30800</v>
      </c>
      <c r="L30" s="197">
        <v>48228</v>
      </c>
      <c r="M30" s="197">
        <v>43563</v>
      </c>
      <c r="N30" s="197">
        <v>39137</v>
      </c>
      <c r="O30" s="197">
        <v>36886</v>
      </c>
      <c r="P30" s="198">
        <f t="shared" si="14"/>
        <v>-5.7515905664716205E-2</v>
      </c>
      <c r="Q30" s="214">
        <f t="shared" si="9"/>
        <v>0.19759740259740255</v>
      </c>
      <c r="R30" s="198">
        <f t="shared" si="15"/>
        <v>1.0726612706932807E-2</v>
      </c>
      <c r="S30" s="197">
        <v>35787</v>
      </c>
      <c r="T30" s="197">
        <v>52360</v>
      </c>
      <c r="U30" s="197">
        <v>46545</v>
      </c>
      <c r="V30" s="197">
        <v>42171</v>
      </c>
      <c r="W30" s="197">
        <v>40216</v>
      </c>
      <c r="X30" s="198">
        <f t="shared" si="16"/>
        <v>-4.635887221076096E-2</v>
      </c>
      <c r="Y30" s="214">
        <f t="shared" si="10"/>
        <v>0.12376002458993485</v>
      </c>
      <c r="Z30" s="198">
        <f t="shared" si="11"/>
        <v>1.1383357333479421E-2</v>
      </c>
    </row>
    <row r="31" spans="1:26" x14ac:dyDescent="0.25">
      <c r="A31" s="195" t="s">
        <v>128</v>
      </c>
      <c r="B31" s="196" t="s">
        <v>128</v>
      </c>
      <c r="C31" s="197">
        <v>3938</v>
      </c>
      <c r="D31" s="197">
        <v>7950</v>
      </c>
      <c r="E31" s="197">
        <v>4040</v>
      </c>
      <c r="F31" s="197">
        <v>3255</v>
      </c>
      <c r="G31" s="197">
        <v>3744</v>
      </c>
      <c r="H31" s="198">
        <f t="shared" si="12"/>
        <v>0.15023041474654386</v>
      </c>
      <c r="I31" s="214">
        <f t="shared" si="1"/>
        <v>-4.9263585576434732E-2</v>
      </c>
      <c r="J31" s="198">
        <f t="shared" si="13"/>
        <v>4.9255899130654429E-3</v>
      </c>
      <c r="K31" s="197">
        <v>32115</v>
      </c>
      <c r="L31" s="197">
        <v>56445</v>
      </c>
      <c r="M31" s="197">
        <v>53432</v>
      </c>
      <c r="N31" s="197">
        <v>57796</v>
      </c>
      <c r="O31" s="197">
        <v>53210</v>
      </c>
      <c r="P31" s="198">
        <f t="shared" si="14"/>
        <v>-7.9348051768288408E-2</v>
      </c>
      <c r="Q31" s="214">
        <f t="shared" si="9"/>
        <v>0.6568581659660595</v>
      </c>
      <c r="R31" s="198">
        <f t="shared" si="15"/>
        <v>1.5473704444393391E-2</v>
      </c>
      <c r="S31" s="197">
        <v>36053</v>
      </c>
      <c r="T31" s="197">
        <v>64395</v>
      </c>
      <c r="U31" s="197">
        <v>57472</v>
      </c>
      <c r="V31" s="197">
        <v>61051</v>
      </c>
      <c r="W31" s="197">
        <v>56954</v>
      </c>
      <c r="X31" s="198">
        <f t="shared" si="16"/>
        <v>-6.7107827881607185E-2</v>
      </c>
      <c r="Y31" s="214">
        <f t="shared" si="10"/>
        <v>0.57972984217679535</v>
      </c>
      <c r="Z31" s="198">
        <f t="shared" si="11"/>
        <v>1.4055737730577491E-2</v>
      </c>
    </row>
    <row r="32" spans="1:26" x14ac:dyDescent="0.25">
      <c r="A32" s="195" t="s">
        <v>124</v>
      </c>
      <c r="B32" s="196" t="s">
        <v>124</v>
      </c>
      <c r="C32" s="197">
        <v>2232</v>
      </c>
      <c r="D32" s="197">
        <v>4497</v>
      </c>
      <c r="E32" s="197">
        <v>3231</v>
      </c>
      <c r="F32" s="197">
        <v>2567</v>
      </c>
      <c r="G32" s="197">
        <v>2688</v>
      </c>
      <c r="H32" s="198">
        <f t="shared" si="12"/>
        <v>4.713673548889763E-2</v>
      </c>
      <c r="I32" s="214">
        <f t="shared" si="1"/>
        <v>0.20430107526881724</v>
      </c>
      <c r="J32" s="198">
        <f t="shared" si="13"/>
        <v>3.536320963226472E-3</v>
      </c>
      <c r="K32" s="197">
        <v>46414</v>
      </c>
      <c r="L32" s="197">
        <v>73182</v>
      </c>
      <c r="M32" s="197">
        <v>71425</v>
      </c>
      <c r="N32" s="197">
        <v>73828</v>
      </c>
      <c r="O32" s="197">
        <v>70496</v>
      </c>
      <c r="P32" s="198">
        <f t="shared" si="14"/>
        <v>-4.5131928265698673E-2</v>
      </c>
      <c r="Q32" s="214">
        <f t="shared" si="9"/>
        <v>0.51885207049597115</v>
      </c>
      <c r="R32" s="198">
        <f t="shared" si="15"/>
        <v>2.0500550056605085E-2</v>
      </c>
      <c r="S32" s="197">
        <v>48646</v>
      </c>
      <c r="T32" s="197">
        <v>77679</v>
      </c>
      <c r="U32" s="197">
        <v>74656</v>
      </c>
      <c r="V32" s="197">
        <v>76395</v>
      </c>
      <c r="W32" s="197">
        <v>73184</v>
      </c>
      <c r="X32" s="198">
        <f t="shared" si="16"/>
        <v>-4.2031546567183664E-2</v>
      </c>
      <c r="Y32" s="214">
        <f t="shared" si="10"/>
        <v>0.50441968507174284</v>
      </c>
      <c r="Z32" s="198">
        <f t="shared" si="11"/>
        <v>1.8258372007481784E-2</v>
      </c>
    </row>
    <row r="33" spans="1:26" x14ac:dyDescent="0.25">
      <c r="A33" s="195" t="s">
        <v>133</v>
      </c>
      <c r="B33" s="196" t="s">
        <v>133</v>
      </c>
      <c r="C33" s="197">
        <v>590</v>
      </c>
      <c r="D33" s="197">
        <v>1708</v>
      </c>
      <c r="E33" s="197">
        <v>2116</v>
      </c>
      <c r="F33" s="197">
        <v>2577</v>
      </c>
      <c r="G33" s="197">
        <v>2806</v>
      </c>
      <c r="H33" s="198">
        <f t="shared" si="12"/>
        <v>8.886301901435778E-2</v>
      </c>
      <c r="I33" s="214">
        <f t="shared" si="1"/>
        <v>3.7559322033898308</v>
      </c>
      <c r="J33" s="198">
        <f t="shared" si="13"/>
        <v>3.6915612436062054E-3</v>
      </c>
      <c r="K33" s="197">
        <v>5697</v>
      </c>
      <c r="L33" s="197">
        <v>18357</v>
      </c>
      <c r="M33" s="197">
        <v>18855</v>
      </c>
      <c r="N33" s="197">
        <v>18273</v>
      </c>
      <c r="O33" s="197">
        <v>16305</v>
      </c>
      <c r="P33" s="198">
        <f t="shared" si="14"/>
        <v>-0.10769988507634209</v>
      </c>
      <c r="Q33" s="214">
        <f t="shared" si="9"/>
        <v>1.8620326487625065</v>
      </c>
      <c r="R33" s="198">
        <f t="shared" si="15"/>
        <v>4.7415664530320286E-3</v>
      </c>
      <c r="S33" s="197">
        <v>6287</v>
      </c>
      <c r="T33" s="197">
        <v>20065</v>
      </c>
      <c r="U33" s="197">
        <v>20971</v>
      </c>
      <c r="V33" s="197">
        <v>20850</v>
      </c>
      <c r="W33" s="197">
        <v>19111</v>
      </c>
      <c r="X33" s="198">
        <f t="shared" si="16"/>
        <v>-8.3405275779376509E-2</v>
      </c>
      <c r="Y33" s="214">
        <f t="shared" si="10"/>
        <v>2.0397645936058533</v>
      </c>
      <c r="Z33" s="198">
        <f t="shared" si="11"/>
        <v>5.1288083927467382E-3</v>
      </c>
    </row>
    <row r="34" spans="1:26" x14ac:dyDescent="0.25">
      <c r="A34" s="195" t="s">
        <v>136</v>
      </c>
      <c r="B34" s="196" t="s">
        <v>136</v>
      </c>
      <c r="C34" s="197">
        <v>195</v>
      </c>
      <c r="D34" s="197">
        <v>794</v>
      </c>
      <c r="E34" s="197">
        <v>833</v>
      </c>
      <c r="F34" s="197">
        <v>620</v>
      </c>
      <c r="G34" s="197">
        <v>522</v>
      </c>
      <c r="H34" s="198">
        <f t="shared" si="12"/>
        <v>-0.15806451612903227</v>
      </c>
      <c r="I34" s="214">
        <f t="shared" si="1"/>
        <v>1.6769230769230767</v>
      </c>
      <c r="J34" s="198">
        <f t="shared" si="13"/>
        <v>6.8674090134085506E-4</v>
      </c>
      <c r="K34" s="197">
        <v>4211</v>
      </c>
      <c r="L34" s="197">
        <v>16482</v>
      </c>
      <c r="M34" s="197">
        <v>21196</v>
      </c>
      <c r="N34" s="197">
        <v>19378</v>
      </c>
      <c r="O34" s="197">
        <v>16679</v>
      </c>
      <c r="P34" s="198">
        <f t="shared" si="14"/>
        <v>-0.1392816596139953</v>
      </c>
      <c r="Q34" s="214">
        <f t="shared" si="9"/>
        <v>2.960816908097839</v>
      </c>
      <c r="R34" s="198">
        <f t="shared" si="15"/>
        <v>4.8503273149415032E-3</v>
      </c>
      <c r="S34" s="197">
        <v>4406</v>
      </c>
      <c r="T34" s="197">
        <v>17276</v>
      </c>
      <c r="U34" s="197">
        <v>22029</v>
      </c>
      <c r="V34" s="197">
        <v>19998</v>
      </c>
      <c r="W34" s="197">
        <v>17201</v>
      </c>
      <c r="X34" s="198">
        <f t="shared" si="16"/>
        <v>-0.13986398639863984</v>
      </c>
      <c r="Y34" s="214">
        <f t="shared" si="10"/>
        <v>2.9039945528824331</v>
      </c>
      <c r="Z34" s="198">
        <f t="shared" si="11"/>
        <v>5.3875599677563257E-3</v>
      </c>
    </row>
    <row r="35" spans="1:26" x14ac:dyDescent="0.25">
      <c r="A35" s="200" t="s">
        <v>149</v>
      </c>
      <c r="B35" s="201" t="s">
        <v>149</v>
      </c>
      <c r="C35" s="202">
        <f>C27-SUM(C28:C34)</f>
        <v>13446</v>
      </c>
      <c r="D35" s="202">
        <f>D27-SUM(D28:D34)</f>
        <v>39275</v>
      </c>
      <c r="E35" s="202">
        <f>E27-SUM(E28:E34)</f>
        <v>41290</v>
      </c>
      <c r="F35" s="202">
        <f>F27-SUM(F28:F34)</f>
        <v>40124</v>
      </c>
      <c r="G35" s="202">
        <f>G27-SUM(G28:G34)</f>
        <v>43161</v>
      </c>
      <c r="H35" s="203">
        <f t="shared" si="12"/>
        <v>7.5690359884358571E-2</v>
      </c>
      <c r="I35" s="215">
        <f t="shared" si="1"/>
        <v>2.2099509147701917</v>
      </c>
      <c r="J35" s="203">
        <f t="shared" si="13"/>
        <v>5.678242153787863E-2</v>
      </c>
      <c r="K35" s="202">
        <f>K27-SUM(K28:K34)</f>
        <v>130178</v>
      </c>
      <c r="L35" s="202">
        <f>L27-SUM(L28:L34)</f>
        <v>232420</v>
      </c>
      <c r="M35" s="202">
        <f>M27-SUM(M28:M34)</f>
        <v>259907</v>
      </c>
      <c r="N35" s="202">
        <f>N27-SUM(N28:N34)</f>
        <v>284694</v>
      </c>
      <c r="O35" s="202">
        <f>O27-SUM(O28:O34)</f>
        <v>265459</v>
      </c>
      <c r="P35" s="203">
        <f t="shared" si="14"/>
        <v>-6.7563770223468045E-2</v>
      </c>
      <c r="Q35" s="215">
        <f t="shared" si="9"/>
        <v>1.039200172072086</v>
      </c>
      <c r="R35" s="203">
        <f t="shared" si="15"/>
        <v>7.7196656795794502E-2</v>
      </c>
      <c r="S35" s="202">
        <f>S27-SUM(S28:S34)</f>
        <v>143624</v>
      </c>
      <c r="T35" s="202">
        <f>T27-SUM(T28:T34)</f>
        <v>271695</v>
      </c>
      <c r="U35" s="202">
        <f>U27-SUM(U28:U34)</f>
        <v>301197</v>
      </c>
      <c r="V35" s="202">
        <f>V27-SUM(V28:V34)</f>
        <v>324818</v>
      </c>
      <c r="W35" s="202">
        <f>W27-SUM(W28:W34)</f>
        <v>308620</v>
      </c>
      <c r="X35" s="203">
        <f t="shared" si="16"/>
        <v>-4.9867926038581589E-2</v>
      </c>
      <c r="Y35" s="215">
        <f t="shared" si="10"/>
        <v>1.1488052136133238</v>
      </c>
      <c r="Z35" s="203">
        <f t="shared" si="11"/>
        <v>7.3662758164614914E-2</v>
      </c>
    </row>
    <row r="36" spans="1:26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</row>
    <row r="37" spans="1:26" x14ac:dyDescent="0.25">
      <c r="A37" s="1" t="s">
        <v>0</v>
      </c>
      <c r="B37" s="189" t="s">
        <v>73</v>
      </c>
      <c r="C37" s="211">
        <f>C38+C41</f>
        <v>50672</v>
      </c>
      <c r="D37" s="211">
        <f>D38+D41</f>
        <v>179190</v>
      </c>
      <c r="E37" s="211">
        <f>E38+E41</f>
        <v>201032</v>
      </c>
      <c r="F37" s="211">
        <f>F38+F41</f>
        <v>210205</v>
      </c>
      <c r="G37" s="211">
        <f>G38+G41</f>
        <v>189976</v>
      </c>
      <c r="H37" s="212">
        <f>IFERROR(G37/F37-1,"-")</f>
        <v>-9.6234628101139363E-2</v>
      </c>
      <c r="I37" s="212">
        <f t="shared" si="1"/>
        <v>2.7491316703504896</v>
      </c>
      <c r="J37" s="212">
        <f>G37/G$9</f>
        <v>0.24993158902898521</v>
      </c>
      <c r="K37" s="211">
        <f>K38+K41</f>
        <v>206077</v>
      </c>
      <c r="L37" s="211">
        <f>L38+L41</f>
        <v>573367</v>
      </c>
      <c r="M37" s="211">
        <f>M38+M41</f>
        <v>609879</v>
      </c>
      <c r="N37" s="211">
        <f>N38+N41</f>
        <v>651234</v>
      </c>
      <c r="O37" s="211">
        <f>O38+O41</f>
        <v>686791</v>
      </c>
      <c r="P37" s="212">
        <f>IFERROR(O37/N37-1,"-")</f>
        <v>5.4599422020348953E-2</v>
      </c>
      <c r="Q37" s="212">
        <f t="shared" si="9"/>
        <v>2.3326911785400601</v>
      </c>
      <c r="R37" s="212">
        <f>O37/O$9</f>
        <v>0.19972187463013311</v>
      </c>
      <c r="S37" s="211">
        <f>S38+S41</f>
        <v>256749</v>
      </c>
      <c r="T37" s="211">
        <f>T38+T41</f>
        <v>752557</v>
      </c>
      <c r="U37" s="211">
        <f>U38+U41</f>
        <v>810911</v>
      </c>
      <c r="V37" s="211">
        <f>V38+V41</f>
        <v>861439</v>
      </c>
      <c r="W37" s="211">
        <f>W38+W41</f>
        <v>876767</v>
      </c>
      <c r="X37" s="212">
        <f>IFERROR(W37/V37-1,"-")</f>
        <v>1.7793482765465773E-2</v>
      </c>
      <c r="Y37" s="212">
        <f t="shared" si="10"/>
        <v>2.4148799021612546</v>
      </c>
      <c r="Z37" s="212">
        <f t="shared" ref="Z37:Z49" si="17">U37/U$9</f>
        <v>0.19832183217636976</v>
      </c>
    </row>
    <row r="38" spans="1:26" x14ac:dyDescent="0.25">
      <c r="A38" s="1" t="s">
        <v>101</v>
      </c>
      <c r="B38" s="192" t="s">
        <v>102</v>
      </c>
      <c r="C38" s="193">
        <v>6062</v>
      </c>
      <c r="D38" s="193">
        <v>22234</v>
      </c>
      <c r="E38" s="193">
        <v>28199</v>
      </c>
      <c r="F38" s="193">
        <v>31522</v>
      </c>
      <c r="G38" s="193">
        <v>21772</v>
      </c>
      <c r="H38" s="194">
        <f>IFERROR(G38/F38-1,"-")</f>
        <v>-0.30930778503902034</v>
      </c>
      <c r="I38" s="213">
        <f t="shared" si="1"/>
        <v>2.5915539425932037</v>
      </c>
      <c r="J38" s="194">
        <f>G38/G$9</f>
        <v>2.8643147325657273E-2</v>
      </c>
      <c r="K38" s="193">
        <v>33772</v>
      </c>
      <c r="L38" s="193">
        <v>60854</v>
      </c>
      <c r="M38" s="193">
        <v>53463</v>
      </c>
      <c r="N38" s="193">
        <v>49257</v>
      </c>
      <c r="O38" s="193">
        <v>58204</v>
      </c>
      <c r="P38" s="194">
        <f>IFERROR(O38/N38-1,"-")</f>
        <v>0.18163915788618867</v>
      </c>
      <c r="Q38" s="213">
        <f t="shared" si="9"/>
        <v>0.72343953571005559</v>
      </c>
      <c r="R38" s="194">
        <f>O38/O$9</f>
        <v>1.6925981835772843E-2</v>
      </c>
      <c r="S38" s="193">
        <v>39834</v>
      </c>
      <c r="T38" s="193">
        <v>83088</v>
      </c>
      <c r="U38" s="193">
        <v>81662</v>
      </c>
      <c r="V38" s="193">
        <v>80779</v>
      </c>
      <c r="W38" s="193">
        <v>79976</v>
      </c>
      <c r="X38" s="194">
        <f>IFERROR(W38/V38-1,"-")</f>
        <v>-9.9407024102798891E-3</v>
      </c>
      <c r="Y38" s="213">
        <f t="shared" si="10"/>
        <v>1.0077320881658882</v>
      </c>
      <c r="Z38" s="194">
        <f t="shared" si="17"/>
        <v>1.9971806350125611E-2</v>
      </c>
    </row>
    <row r="39" spans="1:26" x14ac:dyDescent="0.25">
      <c r="A39" s="195" t="s">
        <v>108</v>
      </c>
      <c r="B39" s="196" t="s">
        <v>108</v>
      </c>
      <c r="C39" s="197">
        <v>4351</v>
      </c>
      <c r="D39" s="197">
        <v>9363</v>
      </c>
      <c r="E39" s="197">
        <v>15617</v>
      </c>
      <c r="F39" s="197">
        <v>21291</v>
      </c>
      <c r="G39" s="197">
        <v>11825</v>
      </c>
      <c r="H39" s="198">
        <f>IFERROR(G39/F39-1,"-")</f>
        <v>-0.44460100511953404</v>
      </c>
      <c r="I39" s="214">
        <f t="shared" si="1"/>
        <v>1.717766030797518</v>
      </c>
      <c r="J39" s="198">
        <f>G39/G$9</f>
        <v>1.5556917927884311E-2</v>
      </c>
      <c r="K39" s="197">
        <v>4726</v>
      </c>
      <c r="L39" s="197">
        <v>9315</v>
      </c>
      <c r="M39" s="197">
        <v>14016</v>
      </c>
      <c r="N39" s="197">
        <v>10087</v>
      </c>
      <c r="O39" s="197">
        <v>18014</v>
      </c>
      <c r="P39" s="198">
        <f>IFERROR(O39/N39-1,"-")</f>
        <v>0.78586299196986209</v>
      </c>
      <c r="Q39" s="214">
        <f t="shared" si="9"/>
        <v>2.8116800677105376</v>
      </c>
      <c r="R39" s="198">
        <f>O39/O$9</f>
        <v>5.238551247158477E-3</v>
      </c>
      <c r="S39" s="197">
        <v>9077</v>
      </c>
      <c r="T39" s="197">
        <v>18678</v>
      </c>
      <c r="U39" s="197">
        <v>29633</v>
      </c>
      <c r="V39" s="197">
        <v>31378</v>
      </c>
      <c r="W39" s="197">
        <v>29839</v>
      </c>
      <c r="X39" s="198">
        <f>IFERROR(W39/V39-1,"-")</f>
        <v>-4.9047103065842257E-2</v>
      </c>
      <c r="Y39" s="214">
        <f t="shared" si="10"/>
        <v>2.2873195989864494</v>
      </c>
      <c r="Z39" s="198">
        <f t="shared" si="17"/>
        <v>7.2472452006229603E-3</v>
      </c>
    </row>
    <row r="40" spans="1:26" x14ac:dyDescent="0.25">
      <c r="A40" s="195" t="s">
        <v>105</v>
      </c>
      <c r="B40" s="196" t="s">
        <v>105</v>
      </c>
      <c r="C40" s="197">
        <v>1711</v>
      </c>
      <c r="D40" s="197">
        <v>12871</v>
      </c>
      <c r="E40" s="197">
        <v>12582</v>
      </c>
      <c r="F40" s="197">
        <v>10231</v>
      </c>
      <c r="G40" s="197">
        <v>9947</v>
      </c>
      <c r="H40" s="198">
        <f>IFERROR(G40/F40-1,"-")</f>
        <v>-2.7758772358518202E-2</v>
      </c>
      <c r="I40" s="214">
        <f t="shared" si="1"/>
        <v>4.8135593220338979</v>
      </c>
      <c r="J40" s="198">
        <f>G40/G$9</f>
        <v>1.308622939777296E-2</v>
      </c>
      <c r="K40" s="197">
        <v>29046</v>
      </c>
      <c r="L40" s="197">
        <v>51539</v>
      </c>
      <c r="M40" s="197">
        <v>39447</v>
      </c>
      <c r="N40" s="197">
        <v>39170</v>
      </c>
      <c r="O40" s="197">
        <v>40190</v>
      </c>
      <c r="P40" s="198">
        <f>IFERROR(O40/N40-1,"-")</f>
        <v>2.6040336992596336E-2</v>
      </c>
      <c r="Q40" s="214">
        <f t="shared" si="9"/>
        <v>0.3836672863733388</v>
      </c>
      <c r="R40" s="198">
        <f>O40/O$9</f>
        <v>1.1687430588614366E-2</v>
      </c>
      <c r="S40" s="197">
        <v>30757</v>
      </c>
      <c r="T40" s="197">
        <v>64410</v>
      </c>
      <c r="U40" s="197">
        <v>52029</v>
      </c>
      <c r="V40" s="197">
        <v>49401</v>
      </c>
      <c r="W40" s="197">
        <v>50137</v>
      </c>
      <c r="X40" s="198">
        <f>IFERROR(W40/V40-1,"-")</f>
        <v>1.48984838363595E-2</v>
      </c>
      <c r="Y40" s="214">
        <f t="shared" si="10"/>
        <v>0.63010046493481164</v>
      </c>
      <c r="Z40" s="198">
        <f t="shared" si="17"/>
        <v>1.2724561149502649E-2</v>
      </c>
    </row>
    <row r="41" spans="1:26" x14ac:dyDescent="0.25">
      <c r="A41" s="1" t="s">
        <v>150</v>
      </c>
      <c r="B41" s="192" t="s">
        <v>112</v>
      </c>
      <c r="C41" s="193">
        <v>44610</v>
      </c>
      <c r="D41" s="193">
        <v>156956</v>
      </c>
      <c r="E41" s="193">
        <v>172833</v>
      </c>
      <c r="F41" s="193">
        <v>178683</v>
      </c>
      <c r="G41" s="193">
        <v>168204</v>
      </c>
      <c r="H41" s="194">
        <f>IFERROR(G41/F41-1,"-")</f>
        <v>-5.8645758130320136E-2</v>
      </c>
      <c r="I41" s="213">
        <f t="shared" si="1"/>
        <v>2.770544720914593</v>
      </c>
      <c r="J41" s="194">
        <f>G41/G$9</f>
        <v>0.22128844170332793</v>
      </c>
      <c r="K41" s="193">
        <v>172305</v>
      </c>
      <c r="L41" s="193">
        <v>512513</v>
      </c>
      <c r="M41" s="193">
        <v>556416</v>
      </c>
      <c r="N41" s="193">
        <v>601977</v>
      </c>
      <c r="O41" s="193">
        <v>628587</v>
      </c>
      <c r="P41" s="194">
        <f>IFERROR(O41/N41-1,"-")</f>
        <v>4.4204346677696904E-2</v>
      </c>
      <c r="Q41" s="213">
        <f t="shared" si="9"/>
        <v>2.6481065552363541</v>
      </c>
      <c r="R41" s="194">
        <f>O41/O$9</f>
        <v>0.18279589279436026</v>
      </c>
      <c r="S41" s="193">
        <v>216915</v>
      </c>
      <c r="T41" s="193">
        <v>669469</v>
      </c>
      <c r="U41" s="193">
        <v>729249</v>
      </c>
      <c r="V41" s="193">
        <v>780660</v>
      </c>
      <c r="W41" s="193">
        <v>796791</v>
      </c>
      <c r="X41" s="194">
        <f>IFERROR(W41/V41-1,"-")</f>
        <v>2.0663284912766144E-2</v>
      </c>
      <c r="Y41" s="213">
        <f t="shared" si="10"/>
        <v>2.6732867713159534</v>
      </c>
      <c r="Z41" s="194">
        <f t="shared" si="17"/>
        <v>0.17835002582624415</v>
      </c>
    </row>
    <row r="42" spans="1:26" x14ac:dyDescent="0.25">
      <c r="A42" s="195" t="s">
        <v>115</v>
      </c>
      <c r="B42" s="196" t="s">
        <v>115</v>
      </c>
      <c r="C42" s="197">
        <v>17021</v>
      </c>
      <c r="D42" s="197">
        <v>75160</v>
      </c>
      <c r="E42" s="197">
        <v>74704</v>
      </c>
      <c r="F42" s="197">
        <v>75962</v>
      </c>
      <c r="G42" s="197">
        <v>64357</v>
      </c>
      <c r="H42" s="198">
        <f t="shared" ref="H42:H49" si="18">IFERROR(G42/F42-1,"-")</f>
        <v>-0.15277375529870196</v>
      </c>
      <c r="I42" s="214">
        <f t="shared" si="1"/>
        <v>2.781035191821867</v>
      </c>
      <c r="J42" s="198">
        <f t="shared" ref="J42:J49" si="19">G42/G$9</f>
        <v>8.4667785799987363E-2</v>
      </c>
      <c r="K42" s="197">
        <v>63769</v>
      </c>
      <c r="L42" s="197">
        <v>269103</v>
      </c>
      <c r="M42" s="197">
        <v>299592</v>
      </c>
      <c r="N42" s="197">
        <v>337098</v>
      </c>
      <c r="O42" s="197">
        <v>344030</v>
      </c>
      <c r="P42" s="198">
        <f t="shared" ref="P42:P49" si="20">IFERROR(O42/N42-1,"-")</f>
        <v>2.0563752973912663E-2</v>
      </c>
      <c r="Q42" s="214">
        <f t="shared" si="9"/>
        <v>4.394941115589079</v>
      </c>
      <c r="R42" s="198">
        <f t="shared" ref="R42:R49" si="21">O42/O$9</f>
        <v>0.10004545273453597</v>
      </c>
      <c r="S42" s="197">
        <v>80790</v>
      </c>
      <c r="T42" s="197">
        <v>344263</v>
      </c>
      <c r="U42" s="197">
        <v>374296</v>
      </c>
      <c r="V42" s="197">
        <v>413060</v>
      </c>
      <c r="W42" s="197">
        <v>408387</v>
      </c>
      <c r="X42" s="198">
        <f t="shared" ref="X42:X49" si="22">IFERROR(W42/V42-1,"-")</f>
        <v>-1.1313126422311526E-2</v>
      </c>
      <c r="Y42" s="214">
        <f t="shared" si="10"/>
        <v>4.0549201633865577</v>
      </c>
      <c r="Z42" s="198">
        <f t="shared" si="17"/>
        <v>9.1540339810764065E-2</v>
      </c>
    </row>
    <row r="43" spans="1:26" x14ac:dyDescent="0.25">
      <c r="A43" s="195" t="s">
        <v>118</v>
      </c>
      <c r="B43" s="196" t="s">
        <v>118</v>
      </c>
      <c r="C43" s="197">
        <v>2578</v>
      </c>
      <c r="D43" s="197">
        <v>7845</v>
      </c>
      <c r="E43" s="197">
        <v>10851</v>
      </c>
      <c r="F43" s="197">
        <v>11127</v>
      </c>
      <c r="G43" s="197">
        <v>12948</v>
      </c>
      <c r="H43" s="198">
        <f t="shared" si="18"/>
        <v>0.16365597196009696</v>
      </c>
      <c r="I43" s="214">
        <f t="shared" si="1"/>
        <v>4.0224980605120244</v>
      </c>
      <c r="J43" s="198">
        <f t="shared" si="19"/>
        <v>1.7034331782684656E-2</v>
      </c>
      <c r="K43" s="197">
        <v>10918</v>
      </c>
      <c r="L43" s="197">
        <v>19949</v>
      </c>
      <c r="M43" s="197">
        <v>22563</v>
      </c>
      <c r="N43" s="197">
        <v>20333</v>
      </c>
      <c r="O43" s="197">
        <v>21621</v>
      </c>
      <c r="P43" s="198">
        <f t="shared" si="20"/>
        <v>6.3345300742635224E-2</v>
      </c>
      <c r="Q43" s="214">
        <f t="shared" si="9"/>
        <v>0.98030774867191783</v>
      </c>
      <c r="R43" s="198">
        <f t="shared" si="21"/>
        <v>6.2874828752533269E-3</v>
      </c>
      <c r="S43" s="197">
        <v>13496</v>
      </c>
      <c r="T43" s="197">
        <v>27794</v>
      </c>
      <c r="U43" s="197">
        <v>33414</v>
      </c>
      <c r="V43" s="197">
        <v>31460</v>
      </c>
      <c r="W43" s="197">
        <v>34569</v>
      </c>
      <c r="X43" s="198">
        <f t="shared" si="22"/>
        <v>9.8823903369357868E-2</v>
      </c>
      <c r="Y43" s="214">
        <f t="shared" si="10"/>
        <v>1.5614256075874331</v>
      </c>
      <c r="Z43" s="198">
        <f t="shared" si="17"/>
        <v>8.1719519162290546E-3</v>
      </c>
    </row>
    <row r="44" spans="1:26" x14ac:dyDescent="0.25">
      <c r="A44" s="195" t="s">
        <v>121</v>
      </c>
      <c r="B44" s="196" t="s">
        <v>121</v>
      </c>
      <c r="C44" s="197">
        <v>1781</v>
      </c>
      <c r="D44" s="197">
        <v>5675</v>
      </c>
      <c r="E44" s="197">
        <v>7845</v>
      </c>
      <c r="F44" s="197">
        <v>8232</v>
      </c>
      <c r="G44" s="197">
        <v>8794</v>
      </c>
      <c r="H44" s="198">
        <f t="shared" si="18"/>
        <v>6.8270165208940803E-2</v>
      </c>
      <c r="I44" s="214">
        <f t="shared" si="1"/>
        <v>3.9376754632229085</v>
      </c>
      <c r="J44" s="198">
        <f t="shared" si="19"/>
        <v>1.1569347675079462E-2</v>
      </c>
      <c r="K44" s="197">
        <v>8252</v>
      </c>
      <c r="L44" s="197">
        <v>12032</v>
      </c>
      <c r="M44" s="197">
        <v>11886</v>
      </c>
      <c r="N44" s="197">
        <v>11380</v>
      </c>
      <c r="O44" s="197">
        <v>13384</v>
      </c>
      <c r="P44" s="198">
        <f t="shared" si="20"/>
        <v>0.17609841827768014</v>
      </c>
      <c r="Q44" s="214">
        <f t="shared" si="9"/>
        <v>0.62190984003877858</v>
      </c>
      <c r="R44" s="198">
        <f t="shared" si="21"/>
        <v>3.8921266732524179E-3</v>
      </c>
      <c r="S44" s="197">
        <v>10033</v>
      </c>
      <c r="T44" s="197">
        <v>17707</v>
      </c>
      <c r="U44" s="197">
        <v>19731</v>
      </c>
      <c r="V44" s="197">
        <v>19612</v>
      </c>
      <c r="W44" s="197">
        <v>22178</v>
      </c>
      <c r="X44" s="198">
        <f t="shared" si="22"/>
        <v>0.13083826228839479</v>
      </c>
      <c r="Y44" s="214">
        <f t="shared" si="10"/>
        <v>1.2105053324030699</v>
      </c>
      <c r="Z44" s="198">
        <f t="shared" si="17"/>
        <v>4.8255456772345572E-3</v>
      </c>
    </row>
    <row r="45" spans="1:26" x14ac:dyDescent="0.25">
      <c r="A45" s="195" t="s">
        <v>128</v>
      </c>
      <c r="B45" s="196" t="s">
        <v>128</v>
      </c>
      <c r="C45" s="197">
        <v>1430</v>
      </c>
      <c r="D45" s="197">
        <v>3236</v>
      </c>
      <c r="E45" s="197">
        <v>3478</v>
      </c>
      <c r="F45" s="197">
        <v>3809</v>
      </c>
      <c r="G45" s="197">
        <v>3286</v>
      </c>
      <c r="H45" s="198">
        <f t="shared" si="18"/>
        <v>-0.13730637962719872</v>
      </c>
      <c r="I45" s="214">
        <f t="shared" si="1"/>
        <v>1.2979020979020981</v>
      </c>
      <c r="J45" s="198">
        <f t="shared" si="19"/>
        <v>4.3230471298966464E-3</v>
      </c>
      <c r="K45" s="197">
        <v>13570</v>
      </c>
      <c r="L45" s="197">
        <v>27358</v>
      </c>
      <c r="M45" s="197">
        <v>26160</v>
      </c>
      <c r="N45" s="197">
        <v>28369</v>
      </c>
      <c r="O45" s="197">
        <v>25403</v>
      </c>
      <c r="P45" s="198">
        <f t="shared" si="20"/>
        <v>-0.10455074200712045</v>
      </c>
      <c r="Q45" s="214">
        <f t="shared" si="9"/>
        <v>0.87199705232129698</v>
      </c>
      <c r="R45" s="198">
        <f t="shared" si="21"/>
        <v>7.3873052809796157E-3</v>
      </c>
      <c r="S45" s="197">
        <v>15000</v>
      </c>
      <c r="T45" s="197">
        <v>30594</v>
      </c>
      <c r="U45" s="197">
        <v>29638</v>
      </c>
      <c r="V45" s="197">
        <v>32178</v>
      </c>
      <c r="W45" s="197">
        <v>28689</v>
      </c>
      <c r="X45" s="198">
        <f t="shared" si="22"/>
        <v>-0.10842811859034118</v>
      </c>
      <c r="Y45" s="214">
        <f t="shared" si="10"/>
        <v>0.91260000000000008</v>
      </c>
      <c r="Z45" s="198">
        <f t="shared" si="17"/>
        <v>7.2484680341532515E-3</v>
      </c>
    </row>
    <row r="46" spans="1:26" x14ac:dyDescent="0.25">
      <c r="A46" s="195" t="s">
        <v>124</v>
      </c>
      <c r="B46" s="196" t="s">
        <v>124</v>
      </c>
      <c r="C46" s="197">
        <v>722</v>
      </c>
      <c r="D46" s="197">
        <v>1778</v>
      </c>
      <c r="E46" s="197">
        <v>2265</v>
      </c>
      <c r="F46" s="197">
        <v>2413</v>
      </c>
      <c r="G46" s="197">
        <v>3459</v>
      </c>
      <c r="H46" s="198">
        <f t="shared" si="18"/>
        <v>0.43348528802320763</v>
      </c>
      <c r="I46" s="214">
        <f t="shared" si="1"/>
        <v>3.7908587257617725</v>
      </c>
      <c r="J46" s="198">
        <f t="shared" si="19"/>
        <v>4.5506451680804938E-3</v>
      </c>
      <c r="K46" s="197">
        <v>16968</v>
      </c>
      <c r="L46" s="197">
        <v>29000</v>
      </c>
      <c r="M46" s="197">
        <v>33231</v>
      </c>
      <c r="N46" s="197">
        <v>33087</v>
      </c>
      <c r="O46" s="197">
        <v>29103</v>
      </c>
      <c r="P46" s="198">
        <f t="shared" si="20"/>
        <v>-0.12040982863360228</v>
      </c>
      <c r="Q46" s="214">
        <f t="shared" si="9"/>
        <v>0.71516973125884009</v>
      </c>
      <c r="R46" s="198">
        <f t="shared" si="21"/>
        <v>8.4632817223300304E-3</v>
      </c>
      <c r="S46" s="197">
        <v>17690</v>
      </c>
      <c r="T46" s="197">
        <v>30778</v>
      </c>
      <c r="U46" s="197">
        <v>35496</v>
      </c>
      <c r="V46" s="197">
        <v>35500</v>
      </c>
      <c r="W46" s="197">
        <v>32562</v>
      </c>
      <c r="X46" s="198">
        <f t="shared" si="22"/>
        <v>-8.2760563380281704E-2</v>
      </c>
      <c r="Y46" s="214">
        <f t="shared" si="10"/>
        <v>0.84070096099491232</v>
      </c>
      <c r="Z46" s="198">
        <f t="shared" si="17"/>
        <v>8.681139798242251E-3</v>
      </c>
    </row>
    <row r="47" spans="1:26" x14ac:dyDescent="0.25">
      <c r="A47" s="195" t="s">
        <v>133</v>
      </c>
      <c r="B47" s="196" t="s">
        <v>133</v>
      </c>
      <c r="C47" s="197">
        <v>749</v>
      </c>
      <c r="D47" s="197">
        <v>2218</v>
      </c>
      <c r="E47" s="197">
        <v>2217</v>
      </c>
      <c r="F47" s="197">
        <v>1673</v>
      </c>
      <c r="G47" s="197">
        <v>1722</v>
      </c>
      <c r="H47" s="198">
        <f t="shared" si="18"/>
        <v>2.9288702928870203E-2</v>
      </c>
      <c r="I47" s="214">
        <f t="shared" si="1"/>
        <v>1.2990654205607477</v>
      </c>
      <c r="J47" s="198">
        <f t="shared" si="19"/>
        <v>2.2654556170669587E-3</v>
      </c>
      <c r="K47" s="197">
        <v>2639</v>
      </c>
      <c r="L47" s="197">
        <v>6605</v>
      </c>
      <c r="M47" s="197">
        <v>7002</v>
      </c>
      <c r="N47" s="197">
        <v>6960</v>
      </c>
      <c r="O47" s="197">
        <v>8257</v>
      </c>
      <c r="P47" s="198">
        <f t="shared" si="20"/>
        <v>0.18635057471264371</v>
      </c>
      <c r="Q47" s="214">
        <f t="shared" si="9"/>
        <v>2.1288366805608185</v>
      </c>
      <c r="R47" s="198">
        <f t="shared" si="21"/>
        <v>2.4011722908730735E-3</v>
      </c>
      <c r="S47" s="197">
        <v>3388</v>
      </c>
      <c r="T47" s="197">
        <v>8823</v>
      </c>
      <c r="U47" s="197">
        <v>9219</v>
      </c>
      <c r="V47" s="197">
        <v>8633</v>
      </c>
      <c r="W47" s="197">
        <v>9979</v>
      </c>
      <c r="X47" s="198">
        <f t="shared" si="22"/>
        <v>0.15591335572802034</v>
      </c>
      <c r="Y47" s="214">
        <f t="shared" si="10"/>
        <v>1.9453955135773318</v>
      </c>
      <c r="Z47" s="198">
        <f t="shared" si="17"/>
        <v>2.2546604631506454E-3</v>
      </c>
    </row>
    <row r="48" spans="1:26" x14ac:dyDescent="0.25">
      <c r="A48" s="195" t="s">
        <v>136</v>
      </c>
      <c r="B48" s="196" t="s">
        <v>136</v>
      </c>
      <c r="C48" s="197">
        <v>761</v>
      </c>
      <c r="D48" s="197">
        <v>1311</v>
      </c>
      <c r="E48" s="197">
        <v>1982</v>
      </c>
      <c r="F48" s="197">
        <v>1393</v>
      </c>
      <c r="G48" s="197">
        <v>1019</v>
      </c>
      <c r="H48" s="198">
        <f t="shared" si="18"/>
        <v>-0.26848528356066048</v>
      </c>
      <c r="I48" s="214">
        <f t="shared" si="1"/>
        <v>0.33902759526938242</v>
      </c>
      <c r="J48" s="198">
        <f t="shared" si="19"/>
        <v>1.3405919127707495E-3</v>
      </c>
      <c r="K48" s="197">
        <v>3019</v>
      </c>
      <c r="L48" s="197">
        <v>6804</v>
      </c>
      <c r="M48" s="197">
        <v>8431</v>
      </c>
      <c r="N48" s="197">
        <v>7038</v>
      </c>
      <c r="O48" s="197">
        <v>6780</v>
      </c>
      <c r="P48" s="198">
        <f t="shared" si="20"/>
        <v>-3.6658141517476595E-2</v>
      </c>
      <c r="Q48" s="214">
        <f t="shared" si="9"/>
        <v>1.2457767472673069</v>
      </c>
      <c r="R48" s="198">
        <f t="shared" si="21"/>
        <v>1.9716541276637322E-3</v>
      </c>
      <c r="S48" s="197">
        <v>3780</v>
      </c>
      <c r="T48" s="197">
        <v>8115</v>
      </c>
      <c r="U48" s="197">
        <v>10413</v>
      </c>
      <c r="V48" s="197">
        <v>8431</v>
      </c>
      <c r="W48" s="197">
        <v>7799</v>
      </c>
      <c r="X48" s="198">
        <f t="shared" si="22"/>
        <v>-7.4961451785078848E-2</v>
      </c>
      <c r="Y48" s="214">
        <f t="shared" si="10"/>
        <v>1.0632275132275133</v>
      </c>
      <c r="Z48" s="198">
        <f t="shared" si="17"/>
        <v>2.5466731101841489E-3</v>
      </c>
    </row>
    <row r="49" spans="1:26" x14ac:dyDescent="0.25">
      <c r="A49" s="200" t="s">
        <v>149</v>
      </c>
      <c r="B49" s="201" t="s">
        <v>149</v>
      </c>
      <c r="C49" s="202">
        <f>C41-SUM(C42:C48)</f>
        <v>19568</v>
      </c>
      <c r="D49" s="202">
        <f>D41-SUM(D42:D48)</f>
        <v>59733</v>
      </c>
      <c r="E49" s="202">
        <f>E41-SUM(E42:E48)</f>
        <v>69491</v>
      </c>
      <c r="F49" s="202">
        <f>F41-SUM(F42:F48)</f>
        <v>74074</v>
      </c>
      <c r="G49" s="202">
        <f>G41-SUM(G42:G48)</f>
        <v>72619</v>
      </c>
      <c r="H49" s="203">
        <f t="shared" si="18"/>
        <v>-1.9642519642519618E-2</v>
      </c>
      <c r="I49" s="215">
        <f t="shared" si="1"/>
        <v>2.7111099754701553</v>
      </c>
      <c r="J49" s="203">
        <f t="shared" si="19"/>
        <v>9.5537236617761589E-2</v>
      </c>
      <c r="K49" s="202">
        <f>K41-SUM(K42:K48)</f>
        <v>53170</v>
      </c>
      <c r="L49" s="202">
        <f>L41-SUM(L42:L48)</f>
        <v>141662</v>
      </c>
      <c r="M49" s="202">
        <f>M41-SUM(M42:M48)</f>
        <v>147551</v>
      </c>
      <c r="N49" s="202">
        <f>N41-SUM(N42:N48)</f>
        <v>157712</v>
      </c>
      <c r="O49" s="202">
        <f>O41-SUM(O42:O48)</f>
        <v>180009</v>
      </c>
      <c r="P49" s="203">
        <f t="shared" si="20"/>
        <v>0.14137795475296744</v>
      </c>
      <c r="Q49" s="215">
        <f t="shared" si="9"/>
        <v>2.3855369569305998</v>
      </c>
      <c r="R49" s="203">
        <f t="shared" si="21"/>
        <v>5.2347417089472097E-2</v>
      </c>
      <c r="S49" s="202">
        <f>S41-SUM(S42:S48)</f>
        <v>72738</v>
      </c>
      <c r="T49" s="202">
        <f>T41-SUM(T42:T48)</f>
        <v>201395</v>
      </c>
      <c r="U49" s="202">
        <f>U41-SUM(U42:U48)</f>
        <v>217042</v>
      </c>
      <c r="V49" s="202">
        <f>V41-SUM(V42:V48)</f>
        <v>231786</v>
      </c>
      <c r="W49" s="202">
        <f>W41-SUM(W42:W48)</f>
        <v>252628</v>
      </c>
      <c r="X49" s="203">
        <f t="shared" si="22"/>
        <v>8.9919149560370393E-2</v>
      </c>
      <c r="Y49" s="215">
        <f t="shared" si="10"/>
        <v>2.4731227143996262</v>
      </c>
      <c r="Z49" s="203">
        <f t="shared" si="17"/>
        <v>5.3081247016286186E-2</v>
      </c>
    </row>
    <row r="50" spans="1:26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</row>
    <row r="51" spans="1:26" x14ac:dyDescent="0.25">
      <c r="A51" s="1" t="s">
        <v>0</v>
      </c>
      <c r="B51" s="189" t="s">
        <v>73</v>
      </c>
      <c r="C51" s="211">
        <f>C52+C55</f>
        <v>0</v>
      </c>
      <c r="D51" s="211">
        <f>D52+D55</f>
        <v>0</v>
      </c>
      <c r="E51" s="211">
        <f>E52+E55</f>
        <v>0</v>
      </c>
      <c r="F51" s="211">
        <f>F52+F55</f>
        <v>0</v>
      </c>
      <c r="G51" s="211">
        <f>G52+G55</f>
        <v>0</v>
      </c>
      <c r="H51" s="212" t="str">
        <f>IFERROR(G51/F51-1,"-")</f>
        <v>-</v>
      </c>
      <c r="I51" s="212" t="str">
        <f t="shared" si="1"/>
        <v>-</v>
      </c>
      <c r="J51" s="212">
        <f>G51/G$9</f>
        <v>0</v>
      </c>
      <c r="K51" s="211">
        <f>K52+K55</f>
        <v>0</v>
      </c>
      <c r="L51" s="211">
        <f>L52+L55</f>
        <v>0</v>
      </c>
      <c r="M51" s="211">
        <f>M52+M55</f>
        <v>0</v>
      </c>
      <c r="N51" s="211">
        <f>N52+N55</f>
        <v>0</v>
      </c>
      <c r="O51" s="211">
        <f>O52+O55</f>
        <v>0</v>
      </c>
      <c r="P51" s="212" t="str">
        <f>IFERROR(O51/N51-1,"-")</f>
        <v>-</v>
      </c>
      <c r="Q51" s="212" t="str">
        <f t="shared" si="9"/>
        <v>-</v>
      </c>
      <c r="R51" s="212">
        <f>O51/O$9</f>
        <v>0</v>
      </c>
      <c r="S51" s="211">
        <f>S52+S55</f>
        <v>20161</v>
      </c>
      <c r="T51" s="211">
        <f>T52+T55</f>
        <v>37638</v>
      </c>
      <c r="U51" s="211">
        <f>U52+U55</f>
        <v>50566</v>
      </c>
      <c r="V51" s="211">
        <f>V52+V55</f>
        <v>44389</v>
      </c>
      <c r="W51" s="211">
        <f>W52+W55</f>
        <v>43817</v>
      </c>
      <c r="X51" s="212">
        <f>IFERROR(W51/V51-1,"-")</f>
        <v>-1.28860753790353E-2</v>
      </c>
      <c r="Y51" s="212">
        <f t="shared" si="10"/>
        <v>1.1733544963047469</v>
      </c>
      <c r="Z51" s="212">
        <f t="shared" ref="Z51:Z63" si="23">U51/U$9</f>
        <v>1.2366760058539487E-2</v>
      </c>
    </row>
    <row r="52" spans="1:26" x14ac:dyDescent="0.25">
      <c r="A52" s="1" t="s">
        <v>101</v>
      </c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4" t="str">
        <f>IFERROR(G52/F52-1,"-")</f>
        <v>-</v>
      </c>
      <c r="I52" s="213" t="str">
        <f t="shared" si="1"/>
        <v>-</v>
      </c>
      <c r="J52" s="194">
        <f>G52/G$9</f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4" t="str">
        <f>IFERROR(O52/N52-1,"-")</f>
        <v>-</v>
      </c>
      <c r="Q52" s="213" t="str">
        <f t="shared" si="9"/>
        <v>-</v>
      </c>
      <c r="R52" s="194">
        <f>O52/O$9</f>
        <v>0</v>
      </c>
      <c r="S52" s="193">
        <v>4950</v>
      </c>
      <c r="T52" s="193">
        <v>6738</v>
      </c>
      <c r="U52" s="193">
        <v>20123</v>
      </c>
      <c r="V52" s="193">
        <v>11822</v>
      </c>
      <c r="W52" s="193">
        <v>9889</v>
      </c>
      <c r="X52" s="194">
        <f>IFERROR(W52/V52-1,"-")</f>
        <v>-0.16350871256978516</v>
      </c>
      <c r="Y52" s="213">
        <f t="shared" si="10"/>
        <v>0.99777777777777787</v>
      </c>
      <c r="Z52" s="194">
        <f t="shared" si="23"/>
        <v>4.9214158260093756E-3</v>
      </c>
    </row>
    <row r="53" spans="1:26" x14ac:dyDescent="0.25">
      <c r="A53" s="195" t="s">
        <v>108</v>
      </c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8" t="str">
        <f>IFERROR(G53/F53-1,"-")</f>
        <v>-</v>
      </c>
      <c r="I53" s="214" t="str">
        <f t="shared" si="1"/>
        <v>-</v>
      </c>
      <c r="J53" s="198">
        <f>G53/G$9</f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8" t="str">
        <f>IFERROR(O53/N53-1,"-")</f>
        <v>-</v>
      </c>
      <c r="Q53" s="214" t="str">
        <f t="shared" si="9"/>
        <v>-</v>
      </c>
      <c r="R53" s="198">
        <f>O53/O$9</f>
        <v>0</v>
      </c>
      <c r="S53" s="197">
        <v>2415</v>
      </c>
      <c r="T53" s="197">
        <v>3508</v>
      </c>
      <c r="U53" s="197">
        <v>14745</v>
      </c>
      <c r="V53" s="197">
        <v>7661</v>
      </c>
      <c r="W53" s="197">
        <v>5821</v>
      </c>
      <c r="X53" s="198">
        <f>IFERROR(W53/V53-1,"-")</f>
        <v>-0.24017752251664271</v>
      </c>
      <c r="Y53" s="214">
        <f t="shared" si="10"/>
        <v>1.4103519668737059</v>
      </c>
      <c r="Z53" s="198">
        <f t="shared" si="23"/>
        <v>3.6061360808283182E-3</v>
      </c>
    </row>
    <row r="54" spans="1:26" x14ac:dyDescent="0.25">
      <c r="A54" s="195" t="s">
        <v>105</v>
      </c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8" t="str">
        <f>IFERROR(G54/F54-1,"-")</f>
        <v>-</v>
      </c>
      <c r="I54" s="214" t="str">
        <f t="shared" si="1"/>
        <v>-</v>
      </c>
      <c r="J54" s="198">
        <f>G54/G$9</f>
        <v>0</v>
      </c>
      <c r="K54" s="197">
        <v>0</v>
      </c>
      <c r="L54" s="197">
        <v>0</v>
      </c>
      <c r="M54" s="197">
        <v>0</v>
      </c>
      <c r="N54" s="197">
        <v>0</v>
      </c>
      <c r="O54" s="197">
        <v>0</v>
      </c>
      <c r="P54" s="198" t="str">
        <f>IFERROR(O54/N54-1,"-")</f>
        <v>-</v>
      </c>
      <c r="Q54" s="214" t="str">
        <f t="shared" si="9"/>
        <v>-</v>
      </c>
      <c r="R54" s="198">
        <f>O54/O$9</f>
        <v>0</v>
      </c>
      <c r="S54" s="197">
        <v>2535</v>
      </c>
      <c r="T54" s="197">
        <v>3230</v>
      </c>
      <c r="U54" s="197">
        <v>5378</v>
      </c>
      <c r="V54" s="197">
        <v>4161</v>
      </c>
      <c r="W54" s="197">
        <v>4068</v>
      </c>
      <c r="X54" s="198">
        <f>IFERROR(W54/V54-1,"-")</f>
        <v>-2.2350396539293493E-2</v>
      </c>
      <c r="Y54" s="214">
        <f t="shared" si="10"/>
        <v>0.60473372781065082</v>
      </c>
      <c r="Z54" s="198">
        <f t="shared" si="23"/>
        <v>1.3152797451810576E-3</v>
      </c>
    </row>
    <row r="55" spans="1:26" x14ac:dyDescent="0.25">
      <c r="A55" s="1" t="s">
        <v>150</v>
      </c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4" t="str">
        <f>IFERROR(G55/F55-1,"-")</f>
        <v>-</v>
      </c>
      <c r="I55" s="213" t="str">
        <f t="shared" si="1"/>
        <v>-</v>
      </c>
      <c r="J55" s="194">
        <f>G55/G$9</f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4" t="str">
        <f>IFERROR(O55/N55-1,"-")</f>
        <v>-</v>
      </c>
      <c r="Q55" s="213" t="str">
        <f t="shared" si="9"/>
        <v>-</v>
      </c>
      <c r="R55" s="194">
        <f>O55/O$9</f>
        <v>0</v>
      </c>
      <c r="S55" s="193">
        <v>15211</v>
      </c>
      <c r="T55" s="193">
        <v>30900</v>
      </c>
      <c r="U55" s="193">
        <v>30443</v>
      </c>
      <c r="V55" s="193">
        <v>32567</v>
      </c>
      <c r="W55" s="193">
        <v>33928</v>
      </c>
      <c r="X55" s="194">
        <f>IFERROR(W55/V55-1,"-")</f>
        <v>4.1790769797647842E-2</v>
      </c>
      <c r="Y55" s="213">
        <f t="shared" si="10"/>
        <v>1.2304910919729144</v>
      </c>
      <c r="Z55" s="194">
        <f t="shared" si="23"/>
        <v>7.4453442325301111E-3</v>
      </c>
    </row>
    <row r="56" spans="1:26" x14ac:dyDescent="0.25">
      <c r="A56" s="195" t="s">
        <v>115</v>
      </c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8" t="str">
        <f t="shared" ref="H56:H63" si="24">IFERROR(G56/F56-1,"-")</f>
        <v>-</v>
      </c>
      <c r="I56" s="214" t="str">
        <f t="shared" si="1"/>
        <v>-</v>
      </c>
      <c r="J56" s="198">
        <f t="shared" ref="J56:J63" si="25">G56/G$9</f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8" t="str">
        <f t="shared" ref="P56:P63" si="26">IFERROR(O56/N56-1,"-")</f>
        <v>-</v>
      </c>
      <c r="Q56" s="214" t="str">
        <f t="shared" si="9"/>
        <v>-</v>
      </c>
      <c r="R56" s="198">
        <f t="shared" ref="R56:R63" si="27">O56/O$9</f>
        <v>0</v>
      </c>
      <c r="S56" s="197">
        <v>3030</v>
      </c>
      <c r="T56" s="197">
        <v>10329</v>
      </c>
      <c r="U56" s="197">
        <v>9247</v>
      </c>
      <c r="V56" s="197">
        <v>10964</v>
      </c>
      <c r="W56" s="197">
        <v>11677</v>
      </c>
      <c r="X56" s="198">
        <f t="shared" ref="X56:X63" si="28">IFERROR(W56/V56-1,"-")</f>
        <v>6.5031010580080206E-2</v>
      </c>
      <c r="Y56" s="214">
        <f t="shared" si="10"/>
        <v>2.8537953795379538</v>
      </c>
      <c r="Z56" s="198">
        <f t="shared" si="23"/>
        <v>2.2615083309202753E-3</v>
      </c>
    </row>
    <row r="57" spans="1:26" x14ac:dyDescent="0.25">
      <c r="A57" s="195" t="s">
        <v>118</v>
      </c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8" t="str">
        <f t="shared" si="24"/>
        <v>-</v>
      </c>
      <c r="I57" s="214" t="str">
        <f t="shared" si="1"/>
        <v>-</v>
      </c>
      <c r="J57" s="198">
        <f t="shared" si="25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8" t="str">
        <f t="shared" si="26"/>
        <v>-</v>
      </c>
      <c r="Q57" s="214" t="str">
        <f t="shared" si="9"/>
        <v>-</v>
      </c>
      <c r="R57" s="198">
        <f t="shared" si="27"/>
        <v>0</v>
      </c>
      <c r="S57" s="197">
        <v>5150</v>
      </c>
      <c r="T57" s="197">
        <v>6783</v>
      </c>
      <c r="U57" s="197">
        <v>6068</v>
      </c>
      <c r="V57" s="197">
        <v>6166</v>
      </c>
      <c r="W57" s="197">
        <v>6797</v>
      </c>
      <c r="X57" s="198">
        <f t="shared" si="28"/>
        <v>0.10233538760947125</v>
      </c>
      <c r="Y57" s="214">
        <f t="shared" si="10"/>
        <v>0.3198058252427185</v>
      </c>
      <c r="Z57" s="198">
        <f t="shared" si="23"/>
        <v>1.4840307723612231E-3</v>
      </c>
    </row>
    <row r="58" spans="1:26" x14ac:dyDescent="0.25">
      <c r="A58" s="195" t="s">
        <v>121</v>
      </c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8" t="str">
        <f t="shared" si="24"/>
        <v>-</v>
      </c>
      <c r="I58" s="214" t="str">
        <f t="shared" si="1"/>
        <v>-</v>
      </c>
      <c r="J58" s="198">
        <f t="shared" si="25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8" t="str">
        <f t="shared" si="26"/>
        <v>-</v>
      </c>
      <c r="Q58" s="214" t="str">
        <f t="shared" si="9"/>
        <v>-</v>
      </c>
      <c r="R58" s="198">
        <f t="shared" si="27"/>
        <v>0</v>
      </c>
      <c r="S58" s="197">
        <v>1642</v>
      </c>
      <c r="T58" s="197">
        <v>2739</v>
      </c>
      <c r="U58" s="197">
        <v>2907</v>
      </c>
      <c r="V58" s="197">
        <v>2482</v>
      </c>
      <c r="W58" s="197">
        <v>2768</v>
      </c>
      <c r="X58" s="198">
        <f t="shared" si="28"/>
        <v>0.11522965350523773</v>
      </c>
      <c r="Y58" s="214">
        <f t="shared" si="10"/>
        <v>0.68574908647990251</v>
      </c>
      <c r="Z58" s="198">
        <f t="shared" si="23"/>
        <v>7.1095541451121874E-4</v>
      </c>
    </row>
    <row r="59" spans="1:26" x14ac:dyDescent="0.25">
      <c r="A59" s="195" t="s">
        <v>128</v>
      </c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8" t="str">
        <f t="shared" si="24"/>
        <v>-</v>
      </c>
      <c r="I59" s="214" t="str">
        <f t="shared" si="1"/>
        <v>-</v>
      </c>
      <c r="J59" s="198">
        <f t="shared" si="25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8" t="str">
        <f t="shared" si="26"/>
        <v>-</v>
      </c>
      <c r="Q59" s="214" t="str">
        <f t="shared" si="9"/>
        <v>-</v>
      </c>
      <c r="R59" s="198">
        <f t="shared" si="27"/>
        <v>0</v>
      </c>
      <c r="S59" s="197">
        <v>377</v>
      </c>
      <c r="T59" s="197">
        <v>866</v>
      </c>
      <c r="U59" s="197">
        <v>806</v>
      </c>
      <c r="V59" s="197">
        <v>1053</v>
      </c>
      <c r="W59" s="197">
        <v>1113</v>
      </c>
      <c r="X59" s="198">
        <f t="shared" si="28"/>
        <v>5.6980056980056926E-2</v>
      </c>
      <c r="Y59" s="214">
        <f t="shared" si="10"/>
        <v>1.9522546419098141</v>
      </c>
      <c r="Z59" s="198">
        <f t="shared" si="23"/>
        <v>1.971207650829179E-4</v>
      </c>
    </row>
    <row r="60" spans="1:26" x14ac:dyDescent="0.25">
      <c r="A60" s="195" t="s">
        <v>124</v>
      </c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8" t="str">
        <f t="shared" si="24"/>
        <v>-</v>
      </c>
      <c r="I60" s="214" t="str">
        <f t="shared" si="1"/>
        <v>-</v>
      </c>
      <c r="J60" s="198">
        <f t="shared" si="25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8" t="str">
        <f t="shared" si="26"/>
        <v>-</v>
      </c>
      <c r="Q60" s="214" t="str">
        <f t="shared" si="9"/>
        <v>-</v>
      </c>
      <c r="R60" s="198">
        <f t="shared" si="27"/>
        <v>0</v>
      </c>
      <c r="S60" s="197">
        <v>476</v>
      </c>
      <c r="T60" s="197">
        <v>649</v>
      </c>
      <c r="U60" s="197">
        <v>683</v>
      </c>
      <c r="V60" s="197">
        <v>736</v>
      </c>
      <c r="W60" s="197">
        <v>908</v>
      </c>
      <c r="X60" s="198">
        <f t="shared" si="28"/>
        <v>0.23369565217391308</v>
      </c>
      <c r="Y60" s="214">
        <f t="shared" si="10"/>
        <v>0.90756302521008414</v>
      </c>
      <c r="Z60" s="198">
        <f t="shared" si="23"/>
        <v>1.6703906023775796E-4</v>
      </c>
    </row>
    <row r="61" spans="1:26" x14ac:dyDescent="0.25">
      <c r="A61" s="195" t="s">
        <v>133</v>
      </c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8" t="str">
        <f t="shared" si="24"/>
        <v>-</v>
      </c>
      <c r="I61" s="214" t="str">
        <f t="shared" si="1"/>
        <v>-</v>
      </c>
      <c r="J61" s="198">
        <f t="shared" si="25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8" t="str">
        <f t="shared" si="26"/>
        <v>-</v>
      </c>
      <c r="Q61" s="214" t="str">
        <f t="shared" si="9"/>
        <v>-</v>
      </c>
      <c r="R61" s="198">
        <f t="shared" si="27"/>
        <v>0</v>
      </c>
      <c r="S61" s="197">
        <v>98</v>
      </c>
      <c r="T61" s="197">
        <v>132</v>
      </c>
      <c r="U61" s="197">
        <v>239</v>
      </c>
      <c r="V61" s="197">
        <v>145</v>
      </c>
      <c r="W61" s="197">
        <v>206</v>
      </c>
      <c r="X61" s="198">
        <f t="shared" si="28"/>
        <v>0.42068965517241375</v>
      </c>
      <c r="Y61" s="214">
        <f t="shared" si="10"/>
        <v>1.1020408163265305</v>
      </c>
      <c r="Z61" s="198">
        <f t="shared" si="23"/>
        <v>5.8451442747912382E-5</v>
      </c>
    </row>
    <row r="62" spans="1:26" x14ac:dyDescent="0.25">
      <c r="A62" s="195" t="s">
        <v>136</v>
      </c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8" t="str">
        <f t="shared" si="24"/>
        <v>-</v>
      </c>
      <c r="I62" s="214" t="str">
        <f t="shared" si="1"/>
        <v>-</v>
      </c>
      <c r="J62" s="198">
        <f t="shared" si="25"/>
        <v>0</v>
      </c>
      <c r="K62" s="197">
        <v>0</v>
      </c>
      <c r="L62" s="197">
        <v>0</v>
      </c>
      <c r="M62" s="197">
        <v>0</v>
      </c>
      <c r="N62" s="197">
        <v>0</v>
      </c>
      <c r="O62" s="197">
        <v>0</v>
      </c>
      <c r="P62" s="198" t="str">
        <f t="shared" si="26"/>
        <v>-</v>
      </c>
      <c r="Q62" s="214" t="str">
        <f t="shared" si="9"/>
        <v>-</v>
      </c>
      <c r="R62" s="198">
        <f t="shared" si="27"/>
        <v>0</v>
      </c>
      <c r="S62" s="197">
        <v>91</v>
      </c>
      <c r="T62" s="197">
        <v>153</v>
      </c>
      <c r="U62" s="197">
        <v>195</v>
      </c>
      <c r="V62" s="197">
        <v>158</v>
      </c>
      <c r="W62" s="197">
        <v>477</v>
      </c>
      <c r="X62" s="198">
        <f t="shared" si="28"/>
        <v>2.018987341772152</v>
      </c>
      <c r="Y62" s="214">
        <f t="shared" si="10"/>
        <v>4.2417582417582418</v>
      </c>
      <c r="Z62" s="198">
        <f t="shared" si="23"/>
        <v>4.7690507681351107E-5</v>
      </c>
    </row>
    <row r="63" spans="1:26" x14ac:dyDescent="0.25">
      <c r="A63" s="200" t="s">
        <v>149</v>
      </c>
      <c r="B63" s="201" t="s">
        <v>149</v>
      </c>
      <c r="C63" s="202">
        <f>C55-SUM(C56:C62)</f>
        <v>0</v>
      </c>
      <c r="D63" s="202">
        <f>D55-SUM(D56:D62)</f>
        <v>0</v>
      </c>
      <c r="E63" s="202">
        <f>E55-SUM(E56:E62)</f>
        <v>0</v>
      </c>
      <c r="F63" s="202">
        <f>F55-SUM(F56:F62)</f>
        <v>0</v>
      </c>
      <c r="G63" s="202">
        <f>G55-SUM(G56:G62)</f>
        <v>0</v>
      </c>
      <c r="H63" s="203" t="str">
        <f t="shared" si="24"/>
        <v>-</v>
      </c>
      <c r="I63" s="215" t="str">
        <f t="shared" si="1"/>
        <v>-</v>
      </c>
      <c r="J63" s="203">
        <f t="shared" si="25"/>
        <v>0</v>
      </c>
      <c r="K63" s="202">
        <f>K55-SUM(K56:K62)</f>
        <v>0</v>
      </c>
      <c r="L63" s="202">
        <f>L55-SUM(L56:L62)</f>
        <v>0</v>
      </c>
      <c r="M63" s="202">
        <f>M55-SUM(M56:M62)</f>
        <v>0</v>
      </c>
      <c r="N63" s="202">
        <f>N55-SUM(N56:N62)</f>
        <v>0</v>
      </c>
      <c r="O63" s="202">
        <f>O55-SUM(O56:O62)</f>
        <v>0</v>
      </c>
      <c r="P63" s="203" t="str">
        <f t="shared" si="26"/>
        <v>-</v>
      </c>
      <c r="Q63" s="215" t="str">
        <f t="shared" si="9"/>
        <v>-</v>
      </c>
      <c r="R63" s="203">
        <f t="shared" si="27"/>
        <v>0</v>
      </c>
      <c r="S63" s="202">
        <f>S55-SUM(S56:S62)</f>
        <v>4347</v>
      </c>
      <c r="T63" s="202">
        <f>T55-SUM(T56:T62)</f>
        <v>9249</v>
      </c>
      <c r="U63" s="202">
        <f>U55-SUM(U56:U62)</f>
        <v>10298</v>
      </c>
      <c r="V63" s="202">
        <f>V55-SUM(V56:V62)</f>
        <v>10863</v>
      </c>
      <c r="W63" s="202">
        <f>W55-SUM(W56:W62)</f>
        <v>9982</v>
      </c>
      <c r="X63" s="203">
        <f t="shared" si="28"/>
        <v>-8.1100984994936898E-2</v>
      </c>
      <c r="Y63" s="215">
        <f t="shared" si="10"/>
        <v>1.2962962962962963</v>
      </c>
      <c r="Z63" s="203">
        <f t="shared" si="23"/>
        <v>2.5185479389874545E-3</v>
      </c>
    </row>
    <row r="64" spans="1:26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</row>
    <row r="65" spans="1:26" x14ac:dyDescent="0.25">
      <c r="A65" s="1" t="s">
        <v>0</v>
      </c>
      <c r="B65" s="189" t="s">
        <v>73</v>
      </c>
      <c r="C65" s="211">
        <f>C66+C69</f>
        <v>0</v>
      </c>
      <c r="D65" s="211">
        <f>D66+D69</f>
        <v>0</v>
      </c>
      <c r="E65" s="211">
        <f>E66+E69</f>
        <v>0</v>
      </c>
      <c r="F65" s="211">
        <f>F66+F69</f>
        <v>0</v>
      </c>
      <c r="G65" s="211">
        <f>G66+G69</f>
        <v>0</v>
      </c>
      <c r="H65" s="212" t="str">
        <f>IFERROR(G65/F65-1,"-")</f>
        <v>-</v>
      </c>
      <c r="I65" s="212" t="str">
        <f t="shared" si="1"/>
        <v>-</v>
      </c>
      <c r="J65" s="212">
        <f>G65/G$9</f>
        <v>0</v>
      </c>
      <c r="K65" s="211">
        <f>K66+K69</f>
        <v>0</v>
      </c>
      <c r="L65" s="211">
        <f>L66+L69</f>
        <v>0</v>
      </c>
      <c r="M65" s="211">
        <f>M66+M69</f>
        <v>0</v>
      </c>
      <c r="N65" s="211">
        <f>N66+N69</f>
        <v>0</v>
      </c>
      <c r="O65" s="211">
        <f>O66+O69</f>
        <v>0</v>
      </c>
      <c r="P65" s="212" t="str">
        <f>IFERROR(O65/N65-1,"-")</f>
        <v>-</v>
      </c>
      <c r="Q65" s="212" t="str">
        <f t="shared" si="9"/>
        <v>-</v>
      </c>
      <c r="R65" s="212">
        <f>O65/O$9</f>
        <v>0</v>
      </c>
      <c r="S65" s="211">
        <f>S66+S69</f>
        <v>62020</v>
      </c>
      <c r="T65" s="211">
        <f>T66+T69</f>
        <v>151473</v>
      </c>
      <c r="U65" s="211">
        <f>U66+U69</f>
        <v>164769</v>
      </c>
      <c r="V65" s="211">
        <f>V66+V69</f>
        <v>191595</v>
      </c>
      <c r="W65" s="211">
        <f>W66+W69</f>
        <v>151475</v>
      </c>
      <c r="X65" s="212">
        <f>IFERROR(W65/V65-1,"-")</f>
        <v>-0.20940003653540018</v>
      </c>
      <c r="Y65" s="212">
        <f t="shared" si="10"/>
        <v>1.4423573040954532</v>
      </c>
      <c r="Z65" s="212">
        <f t="shared" ref="Z65:Z77" si="29">U65/U$9</f>
        <v>4.0297011590505333E-2</v>
      </c>
    </row>
    <row r="66" spans="1:26" x14ac:dyDescent="0.25">
      <c r="A66" s="1" t="s">
        <v>101</v>
      </c>
      <c r="B66" s="192" t="s">
        <v>102</v>
      </c>
      <c r="C66" s="193">
        <v>0</v>
      </c>
      <c r="D66" s="193">
        <v>0</v>
      </c>
      <c r="E66" s="193">
        <v>0</v>
      </c>
      <c r="F66" s="193">
        <v>0</v>
      </c>
      <c r="G66" s="193">
        <v>0</v>
      </c>
      <c r="H66" s="194" t="str">
        <f>IFERROR(G66/F66-1,"-")</f>
        <v>-</v>
      </c>
      <c r="I66" s="213" t="str">
        <f t="shared" si="1"/>
        <v>-</v>
      </c>
      <c r="J66" s="194">
        <f>G66/G$9</f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4" t="str">
        <f>IFERROR(O66/N66-1,"-")</f>
        <v>-</v>
      </c>
      <c r="Q66" s="213" t="str">
        <f t="shared" si="9"/>
        <v>-</v>
      </c>
      <c r="R66" s="194">
        <f>O66/O$9</f>
        <v>0</v>
      </c>
      <c r="S66" s="193">
        <v>25803</v>
      </c>
      <c r="T66" s="193">
        <v>30941</v>
      </c>
      <c r="U66" s="193">
        <v>42327</v>
      </c>
      <c r="V66" s="193">
        <v>58550</v>
      </c>
      <c r="W66" s="193">
        <v>40777</v>
      </c>
      <c r="X66" s="194">
        <f>IFERROR(W66/V66-1,"-")</f>
        <v>-0.30355251921434667</v>
      </c>
      <c r="Y66" s="213">
        <f t="shared" si="10"/>
        <v>0.58032011781575776</v>
      </c>
      <c r="Z66" s="194">
        <f t="shared" si="29"/>
        <v>1.0351774967325889E-2</v>
      </c>
    </row>
    <row r="67" spans="1:26" x14ac:dyDescent="0.25">
      <c r="A67" s="195" t="s">
        <v>108</v>
      </c>
      <c r="B67" s="196" t="s">
        <v>108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8" t="str">
        <f>IFERROR(G67/F67-1,"-")</f>
        <v>-</v>
      </c>
      <c r="I67" s="214" t="str">
        <f t="shared" si="1"/>
        <v>-</v>
      </c>
      <c r="J67" s="198">
        <f>G67/G$9</f>
        <v>0</v>
      </c>
      <c r="K67" s="197">
        <v>0</v>
      </c>
      <c r="L67" s="197">
        <v>0</v>
      </c>
      <c r="M67" s="197">
        <v>0</v>
      </c>
      <c r="N67" s="197">
        <v>0</v>
      </c>
      <c r="O67" s="197">
        <v>0</v>
      </c>
      <c r="P67" s="198" t="str">
        <f>IFERROR(O67/N67-1,"-")</f>
        <v>-</v>
      </c>
      <c r="Q67" s="214" t="str">
        <f t="shared" si="9"/>
        <v>-</v>
      </c>
      <c r="R67" s="198">
        <f>O67/O$9</f>
        <v>0</v>
      </c>
      <c r="S67" s="197">
        <v>21207</v>
      </c>
      <c r="T67" s="197">
        <v>22920</v>
      </c>
      <c r="U67" s="197">
        <v>28864</v>
      </c>
      <c r="V67" s="197">
        <v>34800</v>
      </c>
      <c r="W67" s="197">
        <v>14323</v>
      </c>
      <c r="X67" s="198">
        <f>IFERROR(W67/V67-1,"-")</f>
        <v>-0.58841954022988507</v>
      </c>
      <c r="Y67" s="214">
        <f t="shared" si="10"/>
        <v>-0.32460979865138873</v>
      </c>
      <c r="Z67" s="198">
        <f t="shared" si="29"/>
        <v>7.059173403664196E-3</v>
      </c>
    </row>
    <row r="68" spans="1:26" x14ac:dyDescent="0.25">
      <c r="A68" s="195" t="s">
        <v>105</v>
      </c>
      <c r="B68" s="196" t="s">
        <v>105</v>
      </c>
      <c r="C68" s="197">
        <v>0</v>
      </c>
      <c r="D68" s="197">
        <v>0</v>
      </c>
      <c r="E68" s="197">
        <v>0</v>
      </c>
      <c r="F68" s="197">
        <v>0</v>
      </c>
      <c r="G68" s="197">
        <v>0</v>
      </c>
      <c r="H68" s="198" t="str">
        <f>IFERROR(G68/F68-1,"-")</f>
        <v>-</v>
      </c>
      <c r="I68" s="214" t="str">
        <f t="shared" si="1"/>
        <v>-</v>
      </c>
      <c r="J68" s="198">
        <f>G68/G$9</f>
        <v>0</v>
      </c>
      <c r="K68" s="197">
        <v>0</v>
      </c>
      <c r="L68" s="197">
        <v>0</v>
      </c>
      <c r="M68" s="197">
        <v>0</v>
      </c>
      <c r="N68" s="197">
        <v>0</v>
      </c>
      <c r="O68" s="197">
        <v>0</v>
      </c>
      <c r="P68" s="198" t="str">
        <f>IFERROR(O68/N68-1,"-")</f>
        <v>-</v>
      </c>
      <c r="Q68" s="214" t="str">
        <f t="shared" si="9"/>
        <v>-</v>
      </c>
      <c r="R68" s="198">
        <f>O68/O$9</f>
        <v>0</v>
      </c>
      <c r="S68" s="197">
        <v>4596</v>
      </c>
      <c r="T68" s="197">
        <v>8021</v>
      </c>
      <c r="U68" s="197">
        <v>13463</v>
      </c>
      <c r="V68" s="197">
        <v>23750</v>
      </c>
      <c r="W68" s="197">
        <v>26454</v>
      </c>
      <c r="X68" s="198">
        <f>IFERROR(W68/V68-1,"-")</f>
        <v>0.11385263157894743</v>
      </c>
      <c r="Y68" s="214">
        <f t="shared" si="10"/>
        <v>4.7558746736292425</v>
      </c>
      <c r="Z68" s="198">
        <f t="shared" si="29"/>
        <v>3.292601563661692E-3</v>
      </c>
    </row>
    <row r="69" spans="1:26" x14ac:dyDescent="0.25">
      <c r="A69" s="1" t="s">
        <v>150</v>
      </c>
      <c r="B69" s="192" t="s">
        <v>112</v>
      </c>
      <c r="C69" s="193">
        <v>0</v>
      </c>
      <c r="D69" s="193">
        <v>0</v>
      </c>
      <c r="E69" s="193">
        <v>0</v>
      </c>
      <c r="F69" s="193">
        <v>0</v>
      </c>
      <c r="G69" s="193">
        <v>0</v>
      </c>
      <c r="H69" s="194" t="str">
        <f>IFERROR(G69/F69-1,"-")</f>
        <v>-</v>
      </c>
      <c r="I69" s="213" t="str">
        <f t="shared" si="1"/>
        <v>-</v>
      </c>
      <c r="J69" s="194">
        <f>G69/G$9</f>
        <v>0</v>
      </c>
      <c r="K69" s="193">
        <v>0</v>
      </c>
      <c r="L69" s="193">
        <v>0</v>
      </c>
      <c r="M69" s="193">
        <v>0</v>
      </c>
      <c r="N69" s="193">
        <v>0</v>
      </c>
      <c r="O69" s="193">
        <v>0</v>
      </c>
      <c r="P69" s="194" t="str">
        <f>IFERROR(O69/N69-1,"-")</f>
        <v>-</v>
      </c>
      <c r="Q69" s="213" t="str">
        <f t="shared" si="9"/>
        <v>-</v>
      </c>
      <c r="R69" s="194">
        <f>O69/O$9</f>
        <v>0</v>
      </c>
      <c r="S69" s="193">
        <v>36217</v>
      </c>
      <c r="T69" s="193">
        <v>120532</v>
      </c>
      <c r="U69" s="193">
        <v>122442</v>
      </c>
      <c r="V69" s="193">
        <v>133045</v>
      </c>
      <c r="W69" s="193">
        <v>110698</v>
      </c>
      <c r="X69" s="194">
        <f>IFERROR(W69/V69-1,"-")</f>
        <v>-0.16796572588222025</v>
      </c>
      <c r="Y69" s="213">
        <f t="shared" si="10"/>
        <v>2.0565204185879558</v>
      </c>
      <c r="Z69" s="194">
        <f t="shared" si="29"/>
        <v>2.9945236623179446E-2</v>
      </c>
    </row>
    <row r="70" spans="1:26" x14ac:dyDescent="0.25">
      <c r="A70" s="195" t="s">
        <v>115</v>
      </c>
      <c r="B70" s="196" t="s">
        <v>115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8" t="str">
        <f t="shared" ref="H70:H77" si="30">IFERROR(G70/F70-1,"-")</f>
        <v>-</v>
      </c>
      <c r="I70" s="214" t="str">
        <f t="shared" si="1"/>
        <v>-</v>
      </c>
      <c r="J70" s="198">
        <f t="shared" ref="J70:J77" si="31">G70/G$9</f>
        <v>0</v>
      </c>
      <c r="K70" s="197">
        <v>0</v>
      </c>
      <c r="L70" s="197">
        <v>0</v>
      </c>
      <c r="M70" s="197">
        <v>0</v>
      </c>
      <c r="N70" s="197">
        <v>0</v>
      </c>
      <c r="O70" s="197">
        <v>0</v>
      </c>
      <c r="P70" s="198" t="str">
        <f t="shared" ref="P70:P77" si="32">IFERROR(O70/N70-1,"-")</f>
        <v>-</v>
      </c>
      <c r="Q70" s="214" t="str">
        <f t="shared" si="9"/>
        <v>-</v>
      </c>
      <c r="R70" s="198">
        <f t="shared" ref="R70:R77" si="33">O70/O$9</f>
        <v>0</v>
      </c>
      <c r="S70" s="197">
        <v>7549</v>
      </c>
      <c r="T70" s="197">
        <v>52809</v>
      </c>
      <c r="U70" s="197">
        <v>47522</v>
      </c>
      <c r="V70" s="197">
        <v>45250</v>
      </c>
      <c r="W70" s="197">
        <v>46430</v>
      </c>
      <c r="X70" s="198">
        <f t="shared" ref="X70:X77" si="34">IFERROR(W70/V70-1,"-")</f>
        <v>2.6077348066298356E-2</v>
      </c>
      <c r="Y70" s="214">
        <f t="shared" si="10"/>
        <v>5.1504835077493709</v>
      </c>
      <c r="Z70" s="198">
        <f t="shared" si="29"/>
        <v>1.1622299005298294E-2</v>
      </c>
    </row>
    <row r="71" spans="1:26" x14ac:dyDescent="0.25">
      <c r="A71" s="195" t="s">
        <v>118</v>
      </c>
      <c r="B71" s="196" t="s">
        <v>118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8" t="str">
        <f t="shared" si="30"/>
        <v>-</v>
      </c>
      <c r="I71" s="214" t="str">
        <f t="shared" si="1"/>
        <v>-</v>
      </c>
      <c r="J71" s="198">
        <f t="shared" si="31"/>
        <v>0</v>
      </c>
      <c r="K71" s="197">
        <v>0</v>
      </c>
      <c r="L71" s="197">
        <v>0</v>
      </c>
      <c r="M71" s="197">
        <v>0</v>
      </c>
      <c r="N71" s="197">
        <v>0</v>
      </c>
      <c r="O71" s="197">
        <v>0</v>
      </c>
      <c r="P71" s="198" t="str">
        <f t="shared" si="32"/>
        <v>-</v>
      </c>
      <c r="Q71" s="214" t="str">
        <f t="shared" si="9"/>
        <v>-</v>
      </c>
      <c r="R71" s="198">
        <f t="shared" si="33"/>
        <v>0</v>
      </c>
      <c r="S71" s="197">
        <v>3513</v>
      </c>
      <c r="T71" s="197">
        <v>7009</v>
      </c>
      <c r="U71" s="197">
        <v>10647</v>
      </c>
      <c r="V71" s="197">
        <v>9892</v>
      </c>
      <c r="W71" s="197">
        <v>10514</v>
      </c>
      <c r="X71" s="198">
        <f t="shared" si="34"/>
        <v>6.2879094217549447E-2</v>
      </c>
      <c r="Y71" s="214">
        <f t="shared" si="10"/>
        <v>1.9928835752917733</v>
      </c>
      <c r="Z71" s="198">
        <f t="shared" si="29"/>
        <v>2.6039017194017704E-3</v>
      </c>
    </row>
    <row r="72" spans="1:26" x14ac:dyDescent="0.25">
      <c r="A72" s="195" t="s">
        <v>121</v>
      </c>
      <c r="B72" s="196" t="s">
        <v>121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8" t="str">
        <f t="shared" si="30"/>
        <v>-</v>
      </c>
      <c r="I72" s="214" t="str">
        <f t="shared" si="1"/>
        <v>-</v>
      </c>
      <c r="J72" s="198">
        <f t="shared" si="31"/>
        <v>0</v>
      </c>
      <c r="K72" s="197">
        <v>0</v>
      </c>
      <c r="L72" s="197">
        <v>0</v>
      </c>
      <c r="M72" s="197">
        <v>0</v>
      </c>
      <c r="N72" s="197">
        <v>0</v>
      </c>
      <c r="O72" s="197">
        <v>0</v>
      </c>
      <c r="P72" s="198" t="str">
        <f t="shared" si="32"/>
        <v>-</v>
      </c>
      <c r="Q72" s="214" t="str">
        <f t="shared" si="9"/>
        <v>-</v>
      </c>
      <c r="R72" s="198">
        <f t="shared" si="33"/>
        <v>0</v>
      </c>
      <c r="S72" s="197">
        <v>6247</v>
      </c>
      <c r="T72" s="197">
        <v>17604</v>
      </c>
      <c r="U72" s="197">
        <v>14089</v>
      </c>
      <c r="V72" s="197">
        <v>19078</v>
      </c>
      <c r="W72" s="197">
        <v>9779</v>
      </c>
      <c r="X72" s="198">
        <f t="shared" si="34"/>
        <v>-0.48742006499633084</v>
      </c>
      <c r="Y72" s="214">
        <f t="shared" si="10"/>
        <v>0.56539138786617582</v>
      </c>
      <c r="Z72" s="198">
        <f t="shared" si="29"/>
        <v>3.4457003216541316E-3</v>
      </c>
    </row>
    <row r="73" spans="1:26" x14ac:dyDescent="0.25">
      <c r="A73" s="195" t="s">
        <v>128</v>
      </c>
      <c r="B73" s="196" t="s">
        <v>128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8" t="str">
        <f t="shared" si="30"/>
        <v>-</v>
      </c>
      <c r="I73" s="214" t="str">
        <f t="shared" si="1"/>
        <v>-</v>
      </c>
      <c r="J73" s="198">
        <f t="shared" si="31"/>
        <v>0</v>
      </c>
      <c r="K73" s="197">
        <v>0</v>
      </c>
      <c r="L73" s="197">
        <v>0</v>
      </c>
      <c r="M73" s="197">
        <v>0</v>
      </c>
      <c r="N73" s="197">
        <v>0</v>
      </c>
      <c r="O73" s="197">
        <v>0</v>
      </c>
      <c r="P73" s="198" t="str">
        <f t="shared" si="32"/>
        <v>-</v>
      </c>
      <c r="Q73" s="214" t="str">
        <f t="shared" si="9"/>
        <v>-</v>
      </c>
      <c r="R73" s="198">
        <f t="shared" si="33"/>
        <v>0</v>
      </c>
      <c r="S73" s="197">
        <v>1777</v>
      </c>
      <c r="T73" s="197">
        <v>2468</v>
      </c>
      <c r="U73" s="197">
        <v>3450</v>
      </c>
      <c r="V73" s="197">
        <v>4281</v>
      </c>
      <c r="W73" s="197">
        <v>2636</v>
      </c>
      <c r="X73" s="198">
        <f t="shared" si="34"/>
        <v>-0.38425601494977812</v>
      </c>
      <c r="Y73" s="214">
        <f t="shared" si="10"/>
        <v>0.48339898705683737</v>
      </c>
      <c r="Z73" s="198">
        <f t="shared" si="29"/>
        <v>8.4375513590082723E-4</v>
      </c>
    </row>
    <row r="74" spans="1:26" x14ac:dyDescent="0.25">
      <c r="A74" s="195" t="s">
        <v>124</v>
      </c>
      <c r="B74" s="196" t="s">
        <v>124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8" t="str">
        <f t="shared" si="30"/>
        <v>-</v>
      </c>
      <c r="I74" s="214" t="str">
        <f t="shared" ref="I74:I137" si="35">IFERROR(G74/C74-1,"-")</f>
        <v>-</v>
      </c>
      <c r="J74" s="198">
        <f t="shared" si="31"/>
        <v>0</v>
      </c>
      <c r="K74" s="197">
        <v>0</v>
      </c>
      <c r="L74" s="197">
        <v>0</v>
      </c>
      <c r="M74" s="197">
        <v>0</v>
      </c>
      <c r="N74" s="197">
        <v>0</v>
      </c>
      <c r="O74" s="197">
        <v>0</v>
      </c>
      <c r="P74" s="198" t="str">
        <f t="shared" si="32"/>
        <v>-</v>
      </c>
      <c r="Q74" s="214" t="str">
        <f t="shared" si="9"/>
        <v>-</v>
      </c>
      <c r="R74" s="198">
        <f t="shared" si="33"/>
        <v>0</v>
      </c>
      <c r="S74" s="197">
        <v>1607</v>
      </c>
      <c r="T74" s="197">
        <v>2853</v>
      </c>
      <c r="U74" s="197">
        <v>1813</v>
      </c>
      <c r="V74" s="197">
        <v>3870</v>
      </c>
      <c r="W74" s="197">
        <v>3064</v>
      </c>
      <c r="X74" s="198">
        <f t="shared" si="34"/>
        <v>-0.20826873385012923</v>
      </c>
      <c r="Y74" s="214">
        <f t="shared" si="10"/>
        <v>0.90665836963285629</v>
      </c>
      <c r="Z74" s="198">
        <f t="shared" si="29"/>
        <v>4.4339943808353616E-4</v>
      </c>
    </row>
    <row r="75" spans="1:26" x14ac:dyDescent="0.25">
      <c r="A75" s="195" t="s">
        <v>133</v>
      </c>
      <c r="B75" s="196" t="s">
        <v>133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8" t="str">
        <f t="shared" si="30"/>
        <v>-</v>
      </c>
      <c r="I75" s="214" t="str">
        <f t="shared" si="35"/>
        <v>-</v>
      </c>
      <c r="J75" s="198">
        <f t="shared" si="31"/>
        <v>0</v>
      </c>
      <c r="K75" s="197">
        <v>0</v>
      </c>
      <c r="L75" s="197">
        <v>0</v>
      </c>
      <c r="M75" s="197">
        <v>0</v>
      </c>
      <c r="N75" s="197">
        <v>0</v>
      </c>
      <c r="O75" s="197">
        <v>0</v>
      </c>
      <c r="P75" s="198" t="str">
        <f t="shared" si="32"/>
        <v>-</v>
      </c>
      <c r="Q75" s="214" t="str">
        <f t="shared" si="9"/>
        <v>-</v>
      </c>
      <c r="R75" s="198">
        <f t="shared" si="33"/>
        <v>0</v>
      </c>
      <c r="S75" s="197">
        <v>1674</v>
      </c>
      <c r="T75" s="197">
        <v>2685</v>
      </c>
      <c r="U75" s="197">
        <v>3726</v>
      </c>
      <c r="V75" s="197">
        <v>2300</v>
      </c>
      <c r="W75" s="197">
        <v>1042</v>
      </c>
      <c r="X75" s="198">
        <f t="shared" si="34"/>
        <v>-0.54695652173913045</v>
      </c>
      <c r="Y75" s="214">
        <f t="shared" si="10"/>
        <v>-0.37753882915173242</v>
      </c>
      <c r="Z75" s="198">
        <f t="shared" si="29"/>
        <v>9.1125554677289338E-4</v>
      </c>
    </row>
    <row r="76" spans="1:26" x14ac:dyDescent="0.25">
      <c r="A76" s="195" t="s">
        <v>136</v>
      </c>
      <c r="B76" s="196" t="s">
        <v>136</v>
      </c>
      <c r="C76" s="197">
        <v>0</v>
      </c>
      <c r="D76" s="197">
        <v>0</v>
      </c>
      <c r="E76" s="197">
        <v>0</v>
      </c>
      <c r="F76" s="197">
        <v>0</v>
      </c>
      <c r="G76" s="197">
        <v>0</v>
      </c>
      <c r="H76" s="198" t="str">
        <f t="shared" si="30"/>
        <v>-</v>
      </c>
      <c r="I76" s="214" t="str">
        <f t="shared" si="35"/>
        <v>-</v>
      </c>
      <c r="J76" s="198">
        <f t="shared" si="31"/>
        <v>0</v>
      </c>
      <c r="K76" s="197">
        <v>0</v>
      </c>
      <c r="L76" s="197">
        <v>0</v>
      </c>
      <c r="M76" s="197">
        <v>0</v>
      </c>
      <c r="N76" s="197">
        <v>0</v>
      </c>
      <c r="O76" s="197">
        <v>0</v>
      </c>
      <c r="P76" s="198" t="str">
        <f t="shared" si="32"/>
        <v>-</v>
      </c>
      <c r="Q76" s="214" t="str">
        <f t="shared" si="9"/>
        <v>-</v>
      </c>
      <c r="R76" s="198">
        <f t="shared" si="33"/>
        <v>0</v>
      </c>
      <c r="S76" s="197">
        <v>154</v>
      </c>
      <c r="T76" s="197">
        <v>799</v>
      </c>
      <c r="U76" s="197">
        <v>1020</v>
      </c>
      <c r="V76" s="197">
        <v>628</v>
      </c>
      <c r="W76" s="197">
        <v>935</v>
      </c>
      <c r="X76" s="198">
        <f t="shared" si="34"/>
        <v>0.48885350318471343</v>
      </c>
      <c r="Y76" s="214">
        <f t="shared" si="10"/>
        <v>5.0714285714285712</v>
      </c>
      <c r="Z76" s="198">
        <f t="shared" si="29"/>
        <v>2.49458040179375E-4</v>
      </c>
    </row>
    <row r="77" spans="1:26" x14ac:dyDescent="0.25">
      <c r="A77" s="200" t="s">
        <v>149</v>
      </c>
      <c r="B77" s="201" t="s">
        <v>149</v>
      </c>
      <c r="C77" s="202">
        <f>C69-SUM(C70:C76)</f>
        <v>0</v>
      </c>
      <c r="D77" s="202">
        <f>D69-SUM(D70:D76)</f>
        <v>0</v>
      </c>
      <c r="E77" s="202">
        <f>E69-SUM(E70:E76)</f>
        <v>0</v>
      </c>
      <c r="F77" s="202">
        <f>F69-SUM(F70:F76)</f>
        <v>0</v>
      </c>
      <c r="G77" s="202">
        <f>G69-SUM(G70:G76)</f>
        <v>0</v>
      </c>
      <c r="H77" s="203" t="str">
        <f t="shared" si="30"/>
        <v>-</v>
      </c>
      <c r="I77" s="215" t="str">
        <f t="shared" si="35"/>
        <v>-</v>
      </c>
      <c r="J77" s="203">
        <f t="shared" si="31"/>
        <v>0</v>
      </c>
      <c r="K77" s="202">
        <f>K69-SUM(K70:K76)</f>
        <v>0</v>
      </c>
      <c r="L77" s="202">
        <f>L69-SUM(L70:L76)</f>
        <v>0</v>
      </c>
      <c r="M77" s="202">
        <f>M69-SUM(M70:M76)</f>
        <v>0</v>
      </c>
      <c r="N77" s="202">
        <f>N69-SUM(N70:N76)</f>
        <v>0</v>
      </c>
      <c r="O77" s="202">
        <f>O69-SUM(O70:O76)</f>
        <v>0</v>
      </c>
      <c r="P77" s="203" t="str">
        <f t="shared" si="32"/>
        <v>-</v>
      </c>
      <c r="Q77" s="215" t="str">
        <f t="shared" si="9"/>
        <v>-</v>
      </c>
      <c r="R77" s="203">
        <f t="shared" si="33"/>
        <v>0</v>
      </c>
      <c r="S77" s="202">
        <f>S69-SUM(S70:S76)</f>
        <v>13696</v>
      </c>
      <c r="T77" s="202">
        <f>T69-SUM(T70:T76)</f>
        <v>34305</v>
      </c>
      <c r="U77" s="202">
        <f>U69-SUM(U70:U76)</f>
        <v>40175</v>
      </c>
      <c r="V77" s="202">
        <f>V69-SUM(V70:V76)</f>
        <v>47746</v>
      </c>
      <c r="W77" s="202">
        <f>W69-SUM(W70:W76)</f>
        <v>36298</v>
      </c>
      <c r="X77" s="203">
        <f t="shared" si="34"/>
        <v>-0.23976877644200556</v>
      </c>
      <c r="Y77" s="215">
        <f t="shared" si="10"/>
        <v>1.6502628504672896</v>
      </c>
      <c r="Z77" s="203">
        <f t="shared" si="29"/>
        <v>9.8254674158886179E-3</v>
      </c>
    </row>
    <row r="78" spans="1:26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</row>
    <row r="79" spans="1:26" x14ac:dyDescent="0.25">
      <c r="A79" s="1" t="s">
        <v>0</v>
      </c>
      <c r="B79" s="189" t="s">
        <v>73</v>
      </c>
      <c r="C79" s="211">
        <f>C80+C83</f>
        <v>70827</v>
      </c>
      <c r="D79" s="211">
        <f>D80+D83</f>
        <v>98456</v>
      </c>
      <c r="E79" s="211">
        <f>E80+E83</f>
        <v>104893</v>
      </c>
      <c r="F79" s="211">
        <f>F80+F83</f>
        <v>118842</v>
      </c>
      <c r="G79" s="211">
        <f>G80+G83</f>
        <v>127700</v>
      </c>
      <c r="H79" s="212">
        <f>IFERROR(G79/F79-1,"-")</f>
        <v>7.4535938472930496E-2</v>
      </c>
      <c r="I79" s="212">
        <f t="shared" si="35"/>
        <v>0.80298473745887877</v>
      </c>
      <c r="J79" s="212">
        <f>G79/G$9</f>
        <v>0.16800155766518618</v>
      </c>
      <c r="K79" s="211">
        <f>K80+K83</f>
        <v>214429</v>
      </c>
      <c r="L79" s="211">
        <f>L80+L83</f>
        <v>476344</v>
      </c>
      <c r="M79" s="211">
        <f>M80+M83</f>
        <v>550170</v>
      </c>
      <c r="N79" s="211">
        <f>N80+N83</f>
        <v>623703</v>
      </c>
      <c r="O79" s="211">
        <f>O80+O83</f>
        <v>619427</v>
      </c>
      <c r="P79" s="212">
        <f>IFERROR(O79/N79-1,"-")</f>
        <v>-6.8558272126316711E-3</v>
      </c>
      <c r="Q79" s="212">
        <f t="shared" si="9"/>
        <v>1.8887277373862679</v>
      </c>
      <c r="R79" s="212">
        <f>O79/O$9</f>
        <v>0.18013212409090895</v>
      </c>
      <c r="S79" s="211">
        <f>S80+S83</f>
        <v>285256</v>
      </c>
      <c r="T79" s="211">
        <f>T80+T83</f>
        <v>574800</v>
      </c>
      <c r="U79" s="211">
        <f>U80+U83</f>
        <v>655063</v>
      </c>
      <c r="V79" s="211">
        <f>V80+V83</f>
        <v>742545</v>
      </c>
      <c r="W79" s="211">
        <f>W80+W83</f>
        <v>747127</v>
      </c>
      <c r="X79" s="212">
        <f>IFERROR(W79/V79-1,"-")</f>
        <v>6.1706697910564046E-3</v>
      </c>
      <c r="Y79" s="212">
        <f t="shared" si="10"/>
        <v>1.6191456095577306</v>
      </c>
      <c r="Z79" s="212">
        <f t="shared" ref="Z79:Z91" si="36">U79/U$9</f>
        <v>0.16020660017060973</v>
      </c>
    </row>
    <row r="80" spans="1:26" x14ac:dyDescent="0.25">
      <c r="A80" s="1" t="s">
        <v>101</v>
      </c>
      <c r="B80" s="192" t="s">
        <v>102</v>
      </c>
      <c r="C80" s="193">
        <v>38077</v>
      </c>
      <c r="D80" s="193">
        <v>48839</v>
      </c>
      <c r="E80" s="193">
        <v>50783</v>
      </c>
      <c r="F80" s="193">
        <v>56114</v>
      </c>
      <c r="G80" s="193">
        <v>64071</v>
      </c>
      <c r="H80" s="194">
        <f>IFERROR(G80/F80-1,"-")</f>
        <v>0.14180062016609041</v>
      </c>
      <c r="I80" s="213">
        <f t="shared" si="35"/>
        <v>0.68266932794075164</v>
      </c>
      <c r="J80" s="194">
        <f>G80/G$9</f>
        <v>8.4291525459405978E-2</v>
      </c>
      <c r="K80" s="193">
        <v>109519</v>
      </c>
      <c r="L80" s="193">
        <v>230615</v>
      </c>
      <c r="M80" s="193">
        <v>229750</v>
      </c>
      <c r="N80" s="193">
        <v>243834</v>
      </c>
      <c r="O80" s="193">
        <v>244197</v>
      </c>
      <c r="P80" s="194">
        <f>IFERROR(O80/N80-1,"-")</f>
        <v>1.4887177341962321E-3</v>
      </c>
      <c r="Q80" s="213">
        <f t="shared" si="9"/>
        <v>1.2297226965184125</v>
      </c>
      <c r="R80" s="194">
        <f>O80/O$9</f>
        <v>7.101357271579653E-2</v>
      </c>
      <c r="S80" s="193">
        <v>147596</v>
      </c>
      <c r="T80" s="193">
        <v>279454</v>
      </c>
      <c r="U80" s="193">
        <v>280533</v>
      </c>
      <c r="V80" s="193">
        <v>299948</v>
      </c>
      <c r="W80" s="193">
        <v>308268</v>
      </c>
      <c r="X80" s="194">
        <f>IFERROR(W80/V80-1,"-")</f>
        <v>2.7738141277821482E-2</v>
      </c>
      <c r="Y80" s="213">
        <f t="shared" si="10"/>
        <v>1.0885931868072305</v>
      </c>
      <c r="Z80" s="194">
        <f t="shared" si="36"/>
        <v>6.8609031750628047E-2</v>
      </c>
    </row>
    <row r="81" spans="1:26" x14ac:dyDescent="0.25">
      <c r="A81" s="195" t="s">
        <v>108</v>
      </c>
      <c r="B81" s="196" t="s">
        <v>108</v>
      </c>
      <c r="C81" s="197">
        <v>24218</v>
      </c>
      <c r="D81" s="197">
        <v>29828</v>
      </c>
      <c r="E81" s="197">
        <v>31545</v>
      </c>
      <c r="F81" s="197">
        <v>30462</v>
      </c>
      <c r="G81" s="197">
        <v>32705</v>
      </c>
      <c r="H81" s="198">
        <f>IFERROR(G81/F81-1,"-")</f>
        <v>7.3632722736524103E-2</v>
      </c>
      <c r="I81" s="214">
        <f t="shared" si="35"/>
        <v>0.35044182013378489</v>
      </c>
      <c r="J81" s="198">
        <f>G81/G$9</f>
        <v>4.3026553981518514E-2</v>
      </c>
      <c r="K81" s="197">
        <v>24585</v>
      </c>
      <c r="L81" s="197">
        <v>36378</v>
      </c>
      <c r="M81" s="197">
        <v>29406</v>
      </c>
      <c r="N81" s="197">
        <v>41998</v>
      </c>
      <c r="O81" s="197">
        <v>39469</v>
      </c>
      <c r="P81" s="198">
        <f>IFERROR(O81/N81-1,"-")</f>
        <v>-6.0217153197771323E-2</v>
      </c>
      <c r="Q81" s="214">
        <f t="shared" si="9"/>
        <v>0.60540980272523903</v>
      </c>
      <c r="R81" s="198">
        <f>O81/O$9</f>
        <v>1.147776058477284E-2</v>
      </c>
      <c r="S81" s="197">
        <v>48803</v>
      </c>
      <c r="T81" s="197">
        <v>66206</v>
      </c>
      <c r="U81" s="197">
        <v>60951</v>
      </c>
      <c r="V81" s="197">
        <v>72460</v>
      </c>
      <c r="W81" s="197">
        <v>72174</v>
      </c>
      <c r="X81" s="198">
        <f>IFERROR(W81/V81-1,"-")</f>
        <v>-3.9470052442727166E-3</v>
      </c>
      <c r="Y81" s="214">
        <f t="shared" si="10"/>
        <v>0.47888449480564721</v>
      </c>
      <c r="Z81" s="198">
        <f t="shared" si="36"/>
        <v>1.4906585300954006E-2</v>
      </c>
    </row>
    <row r="82" spans="1:26" x14ac:dyDescent="0.25">
      <c r="A82" s="195" t="s">
        <v>105</v>
      </c>
      <c r="B82" s="196" t="s">
        <v>105</v>
      </c>
      <c r="C82" s="197">
        <v>13859</v>
      </c>
      <c r="D82" s="197">
        <v>19011</v>
      </c>
      <c r="E82" s="197">
        <v>19238</v>
      </c>
      <c r="F82" s="197">
        <v>25652</v>
      </c>
      <c r="G82" s="197">
        <v>31366</v>
      </c>
      <c r="H82" s="198">
        <f>IFERROR(G82/F82-1,"-")</f>
        <v>0.22275066271635735</v>
      </c>
      <c r="I82" s="214">
        <f t="shared" si="35"/>
        <v>1.263222454722563</v>
      </c>
      <c r="J82" s="198">
        <f>G82/G$9</f>
        <v>4.126497147788747E-2</v>
      </c>
      <c r="K82" s="197">
        <v>84934</v>
      </c>
      <c r="L82" s="197">
        <v>194237</v>
      </c>
      <c r="M82" s="197">
        <v>200344</v>
      </c>
      <c r="N82" s="197">
        <v>201836</v>
      </c>
      <c r="O82" s="197">
        <v>204728</v>
      </c>
      <c r="P82" s="198">
        <f>IFERROR(O82/N82-1,"-")</f>
        <v>1.4328464694107979E-2</v>
      </c>
      <c r="Q82" s="214">
        <f t="shared" si="9"/>
        <v>1.410436338804248</v>
      </c>
      <c r="R82" s="198">
        <f>O82/O$9</f>
        <v>5.9535812131023685E-2</v>
      </c>
      <c r="S82" s="197">
        <v>98793</v>
      </c>
      <c r="T82" s="197">
        <v>213248</v>
      </c>
      <c r="U82" s="197">
        <v>219582</v>
      </c>
      <c r="V82" s="197">
        <v>227488</v>
      </c>
      <c r="W82" s="197">
        <v>236094</v>
      </c>
      <c r="X82" s="198">
        <f>IFERROR(W82/V82-1,"-")</f>
        <v>3.783056688704467E-2</v>
      </c>
      <c r="Y82" s="214">
        <f t="shared" si="10"/>
        <v>1.3897847013452371</v>
      </c>
      <c r="Z82" s="198">
        <f t="shared" si="36"/>
        <v>5.3702446449674042E-2</v>
      </c>
    </row>
    <row r="83" spans="1:26" x14ac:dyDescent="0.25">
      <c r="A83" s="1" t="s">
        <v>150</v>
      </c>
      <c r="B83" s="192" t="s">
        <v>112</v>
      </c>
      <c r="C83" s="193">
        <v>32750</v>
      </c>
      <c r="D83" s="193">
        <v>49617</v>
      </c>
      <c r="E83" s="193">
        <v>54110</v>
      </c>
      <c r="F83" s="193">
        <v>62728</v>
      </c>
      <c r="G83" s="193">
        <v>63629</v>
      </c>
      <c r="H83" s="194">
        <f>IFERROR(G83/F83-1,"-")</f>
        <v>1.4363601581431018E-2</v>
      </c>
      <c r="I83" s="213">
        <f t="shared" si="35"/>
        <v>0.94287022900763362</v>
      </c>
      <c r="J83" s="194">
        <f>G83/G$9</f>
        <v>8.3710032205780202E-2</v>
      </c>
      <c r="K83" s="193">
        <v>104910</v>
      </c>
      <c r="L83" s="193">
        <v>245729</v>
      </c>
      <c r="M83" s="193">
        <v>320420</v>
      </c>
      <c r="N83" s="193">
        <v>379869</v>
      </c>
      <c r="O83" s="193">
        <v>375230</v>
      </c>
      <c r="P83" s="194">
        <f>IFERROR(O83/N83-1,"-")</f>
        <v>-1.2212104699251602E-2</v>
      </c>
      <c r="Q83" s="213">
        <f t="shared" si="9"/>
        <v>2.5766847774282717</v>
      </c>
      <c r="R83" s="194">
        <f>O83/O$9</f>
        <v>0.10911855137511244</v>
      </c>
      <c r="S83" s="193">
        <v>137660</v>
      </c>
      <c r="T83" s="193">
        <v>295346</v>
      </c>
      <c r="U83" s="193">
        <v>374530</v>
      </c>
      <c r="V83" s="193">
        <v>442597</v>
      </c>
      <c r="W83" s="193">
        <v>438859</v>
      </c>
      <c r="X83" s="194">
        <f>IFERROR(W83/V83-1,"-")</f>
        <v>-8.4456062738789139E-3</v>
      </c>
      <c r="Y83" s="213">
        <f t="shared" si="10"/>
        <v>2.1879921545837573</v>
      </c>
      <c r="Z83" s="194">
        <f t="shared" si="36"/>
        <v>9.1597568419981693E-2</v>
      </c>
    </row>
    <row r="84" spans="1:26" x14ac:dyDescent="0.25">
      <c r="A84" s="195" t="s">
        <v>115</v>
      </c>
      <c r="B84" s="196" t="s">
        <v>115</v>
      </c>
      <c r="C84" s="197">
        <v>3228</v>
      </c>
      <c r="D84" s="197">
        <v>5828</v>
      </c>
      <c r="E84" s="197">
        <v>7066</v>
      </c>
      <c r="F84" s="197">
        <v>9146</v>
      </c>
      <c r="G84" s="197">
        <v>9299</v>
      </c>
      <c r="H84" s="198">
        <f t="shared" ref="H84:H91" si="37">IFERROR(G84/F84-1,"-")</f>
        <v>1.6728624535315983E-2</v>
      </c>
      <c r="I84" s="214">
        <f t="shared" si="35"/>
        <v>1.8807311028500622</v>
      </c>
      <c r="J84" s="198">
        <f t="shared" ref="J84:J91" si="38">G84/G$9</f>
        <v>1.2233723451280864E-2</v>
      </c>
      <c r="K84" s="197">
        <v>11210</v>
      </c>
      <c r="L84" s="197">
        <v>56300</v>
      </c>
      <c r="M84" s="197">
        <v>75623</v>
      </c>
      <c r="N84" s="197">
        <v>87361</v>
      </c>
      <c r="O84" s="197">
        <v>91968</v>
      </c>
      <c r="P84" s="198">
        <f t="shared" ref="P84:P91" si="39">IFERROR(O84/N84-1,"-")</f>
        <v>5.2735202206934506E-2</v>
      </c>
      <c r="Q84" s="214">
        <f t="shared" si="9"/>
        <v>7.2041034790365739</v>
      </c>
      <c r="R84" s="198">
        <f t="shared" ref="R84:R91" si="40">O84/O$9</f>
        <v>2.6744703069760786E-2</v>
      </c>
      <c r="S84" s="197">
        <v>14438</v>
      </c>
      <c r="T84" s="197">
        <v>62128</v>
      </c>
      <c r="U84" s="197">
        <v>82689</v>
      </c>
      <c r="V84" s="197">
        <v>96507</v>
      </c>
      <c r="W84" s="197">
        <v>101267</v>
      </c>
      <c r="X84" s="198">
        <f t="shared" ref="X84:X91" si="41">IFERROR(W84/V84-1,"-")</f>
        <v>4.9322847047364338E-2</v>
      </c>
      <c r="Y84" s="214">
        <f t="shared" si="10"/>
        <v>6.0139215957888901</v>
      </c>
      <c r="Z84" s="198">
        <f t="shared" si="36"/>
        <v>2.0222976357247392E-2</v>
      </c>
    </row>
    <row r="85" spans="1:26" x14ac:dyDescent="0.25">
      <c r="A85" s="195" t="s">
        <v>118</v>
      </c>
      <c r="B85" s="196" t="s">
        <v>118</v>
      </c>
      <c r="C85" s="197">
        <v>8563</v>
      </c>
      <c r="D85" s="197">
        <v>13220</v>
      </c>
      <c r="E85" s="197">
        <v>14970</v>
      </c>
      <c r="F85" s="197">
        <v>15604</v>
      </c>
      <c r="G85" s="197">
        <v>14631</v>
      </c>
      <c r="H85" s="198">
        <f t="shared" si="37"/>
        <v>-6.2355806203537534E-2</v>
      </c>
      <c r="I85" s="214">
        <f t="shared" si="35"/>
        <v>0.7086301529837673</v>
      </c>
      <c r="J85" s="198">
        <f t="shared" si="38"/>
        <v>1.9248479171490519E-2</v>
      </c>
      <c r="K85" s="197">
        <v>36097</v>
      </c>
      <c r="L85" s="197">
        <v>84214</v>
      </c>
      <c r="M85" s="197">
        <v>97137</v>
      </c>
      <c r="N85" s="197">
        <v>107979</v>
      </c>
      <c r="O85" s="197">
        <v>105125</v>
      </c>
      <c r="P85" s="198">
        <f t="shared" si="39"/>
        <v>-2.6431065299734158E-2</v>
      </c>
      <c r="Q85" s="214">
        <f t="shared" si="9"/>
        <v>1.9122918802116518</v>
      </c>
      <c r="R85" s="198">
        <f t="shared" si="40"/>
        <v>3.057081713431414E-2</v>
      </c>
      <c r="S85" s="197">
        <v>44660</v>
      </c>
      <c r="T85" s="197">
        <v>97434</v>
      </c>
      <c r="U85" s="197">
        <v>112107</v>
      </c>
      <c r="V85" s="197">
        <v>123583</v>
      </c>
      <c r="W85" s="197">
        <v>119756</v>
      </c>
      <c r="X85" s="198">
        <f t="shared" si="41"/>
        <v>-3.0967042392562094E-2</v>
      </c>
      <c r="Y85" s="214">
        <f t="shared" si="10"/>
        <v>1.6815047021943572</v>
      </c>
      <c r="Z85" s="198">
        <f t="shared" si="36"/>
        <v>2.7417639716067838E-2</v>
      </c>
    </row>
    <row r="86" spans="1:26" x14ac:dyDescent="0.25">
      <c r="A86" s="195" t="s">
        <v>121</v>
      </c>
      <c r="B86" s="196" t="s">
        <v>121</v>
      </c>
      <c r="C86" s="197">
        <v>5280</v>
      </c>
      <c r="D86" s="197">
        <v>5870</v>
      </c>
      <c r="E86" s="197">
        <v>5310</v>
      </c>
      <c r="F86" s="197">
        <v>6020</v>
      </c>
      <c r="G86" s="197">
        <v>6184</v>
      </c>
      <c r="H86" s="198">
        <f t="shared" si="37"/>
        <v>2.7242524916943456E-2</v>
      </c>
      <c r="I86" s="214">
        <f t="shared" si="35"/>
        <v>0.17121212121212115</v>
      </c>
      <c r="J86" s="198">
        <f t="shared" si="38"/>
        <v>8.1356431683751868E-3</v>
      </c>
      <c r="K86" s="197">
        <v>11108</v>
      </c>
      <c r="L86" s="197">
        <v>20133</v>
      </c>
      <c r="M86" s="197">
        <v>32432</v>
      </c>
      <c r="N86" s="197">
        <v>46149</v>
      </c>
      <c r="O86" s="197">
        <v>40975</v>
      </c>
      <c r="P86" s="198">
        <f t="shared" si="39"/>
        <v>-0.11211510541940239</v>
      </c>
      <c r="Q86" s="214">
        <f t="shared" si="9"/>
        <v>2.6887828592005762</v>
      </c>
      <c r="R86" s="198">
        <f t="shared" si="40"/>
        <v>1.1915712076846819E-2</v>
      </c>
      <c r="S86" s="197">
        <v>16388</v>
      </c>
      <c r="T86" s="197">
        <v>26003</v>
      </c>
      <c r="U86" s="197">
        <v>37742</v>
      </c>
      <c r="V86" s="197">
        <v>52169</v>
      </c>
      <c r="W86" s="197">
        <v>47159</v>
      </c>
      <c r="X86" s="198">
        <f t="shared" si="41"/>
        <v>-9.6034043205735165E-2</v>
      </c>
      <c r="Y86" s="214">
        <f t="shared" si="10"/>
        <v>1.8776543812545765</v>
      </c>
      <c r="Z86" s="198">
        <f t="shared" si="36"/>
        <v>9.2304366200489912E-3</v>
      </c>
    </row>
    <row r="87" spans="1:26" x14ac:dyDescent="0.25">
      <c r="A87" s="195" t="s">
        <v>128</v>
      </c>
      <c r="B87" s="196" t="s">
        <v>128</v>
      </c>
      <c r="C87" s="197">
        <v>921</v>
      </c>
      <c r="D87" s="197">
        <v>1133</v>
      </c>
      <c r="E87" s="197">
        <v>1155</v>
      </c>
      <c r="F87" s="197">
        <v>1481</v>
      </c>
      <c r="G87" s="197">
        <v>1612</v>
      </c>
      <c r="H87" s="198">
        <f t="shared" si="37"/>
        <v>8.8453747467927002E-2</v>
      </c>
      <c r="I87" s="214">
        <f t="shared" si="35"/>
        <v>0.75027144408251889</v>
      </c>
      <c r="J87" s="198">
        <f t="shared" si="38"/>
        <v>2.1207401014587323E-3</v>
      </c>
      <c r="K87" s="197">
        <v>2935</v>
      </c>
      <c r="L87" s="197">
        <v>4473</v>
      </c>
      <c r="M87" s="197">
        <v>6846</v>
      </c>
      <c r="N87" s="197">
        <v>11371</v>
      </c>
      <c r="O87" s="197">
        <v>11141</v>
      </c>
      <c r="P87" s="198">
        <f t="shared" si="39"/>
        <v>-2.0226892973353228E-2</v>
      </c>
      <c r="Q87" s="214">
        <f t="shared" ref="Q87:Q150" si="42">IFERROR(O87/K87-1,"-")</f>
        <v>2.7959114139693355</v>
      </c>
      <c r="R87" s="198">
        <f t="shared" si="40"/>
        <v>3.2398523062391804E-3</v>
      </c>
      <c r="S87" s="197">
        <v>3856</v>
      </c>
      <c r="T87" s="197">
        <v>5606</v>
      </c>
      <c r="U87" s="197">
        <v>8001</v>
      </c>
      <c r="V87" s="197">
        <v>12852</v>
      </c>
      <c r="W87" s="197">
        <v>12753</v>
      </c>
      <c r="X87" s="198">
        <f t="shared" si="41"/>
        <v>-7.7030812324929698E-3</v>
      </c>
      <c r="Y87" s="214">
        <f t="shared" ref="Y87:Y150" si="43">IFERROR(W87/S87-1,"-")</f>
        <v>2.3073132780082988</v>
      </c>
      <c r="Z87" s="198">
        <f t="shared" si="36"/>
        <v>1.9567782151717447E-3</v>
      </c>
    </row>
    <row r="88" spans="1:26" x14ac:dyDescent="0.25">
      <c r="A88" s="195" t="s">
        <v>124</v>
      </c>
      <c r="B88" s="196" t="s">
        <v>124</v>
      </c>
      <c r="C88" s="197">
        <v>804</v>
      </c>
      <c r="D88" s="197">
        <v>921</v>
      </c>
      <c r="E88" s="197">
        <v>774</v>
      </c>
      <c r="F88" s="197">
        <v>909</v>
      </c>
      <c r="G88" s="197">
        <v>892</v>
      </c>
      <c r="H88" s="198">
        <f t="shared" si="37"/>
        <v>-1.8701870187018743E-2</v>
      </c>
      <c r="I88" s="214">
        <f t="shared" si="35"/>
        <v>0.10945273631840791</v>
      </c>
      <c r="J88" s="198">
        <f t="shared" si="38"/>
        <v>1.1735112720230702E-3</v>
      </c>
      <c r="K88" s="197">
        <v>3904</v>
      </c>
      <c r="L88" s="197">
        <v>4162</v>
      </c>
      <c r="M88" s="197">
        <v>5572</v>
      </c>
      <c r="N88" s="197">
        <v>7126</v>
      </c>
      <c r="O88" s="197">
        <v>7672</v>
      </c>
      <c r="P88" s="198">
        <f t="shared" si="39"/>
        <v>7.6620825147347693E-2</v>
      </c>
      <c r="Q88" s="214">
        <f t="shared" si="42"/>
        <v>0.9651639344262295</v>
      </c>
      <c r="R88" s="198">
        <f t="shared" si="40"/>
        <v>2.2310516913622647E-3</v>
      </c>
      <c r="S88" s="197">
        <v>4708</v>
      </c>
      <c r="T88" s="197">
        <v>5083</v>
      </c>
      <c r="U88" s="197">
        <v>6346</v>
      </c>
      <c r="V88" s="197">
        <v>8035</v>
      </c>
      <c r="W88" s="197">
        <v>8564</v>
      </c>
      <c r="X88" s="198">
        <f t="shared" si="41"/>
        <v>6.5836963285625494E-2</v>
      </c>
      <c r="Y88" s="214">
        <f t="shared" si="43"/>
        <v>0.81903143585386573</v>
      </c>
      <c r="Z88" s="198">
        <f t="shared" si="36"/>
        <v>1.5520203166454057E-3</v>
      </c>
    </row>
    <row r="89" spans="1:26" x14ac:dyDescent="0.25">
      <c r="A89" s="195" t="s">
        <v>133</v>
      </c>
      <c r="B89" s="196" t="s">
        <v>133</v>
      </c>
      <c r="C89" s="197">
        <v>296</v>
      </c>
      <c r="D89" s="197">
        <v>433</v>
      </c>
      <c r="E89" s="197">
        <v>451</v>
      </c>
      <c r="F89" s="197">
        <v>500</v>
      </c>
      <c r="G89" s="197">
        <v>595</v>
      </c>
      <c r="H89" s="198">
        <f t="shared" si="37"/>
        <v>0.18999999999999995</v>
      </c>
      <c r="I89" s="214">
        <f t="shared" si="35"/>
        <v>1.0101351351351351</v>
      </c>
      <c r="J89" s="198">
        <f t="shared" si="38"/>
        <v>7.8277937988085967E-4</v>
      </c>
      <c r="K89" s="197">
        <v>781</v>
      </c>
      <c r="L89" s="197">
        <v>2952</v>
      </c>
      <c r="M89" s="197">
        <v>3352</v>
      </c>
      <c r="N89" s="197">
        <v>3068</v>
      </c>
      <c r="O89" s="197">
        <v>3215</v>
      </c>
      <c r="P89" s="198">
        <f t="shared" si="39"/>
        <v>4.7913950456323295E-2</v>
      </c>
      <c r="Q89" s="214">
        <f t="shared" si="42"/>
        <v>3.1165172855313701</v>
      </c>
      <c r="R89" s="198">
        <f t="shared" si="40"/>
        <v>9.3493628620042765E-4</v>
      </c>
      <c r="S89" s="197">
        <v>1077</v>
      </c>
      <c r="T89" s="197">
        <v>3385</v>
      </c>
      <c r="U89" s="197">
        <v>3803</v>
      </c>
      <c r="V89" s="197">
        <v>3568</v>
      </c>
      <c r="W89" s="197">
        <v>3810</v>
      </c>
      <c r="X89" s="198">
        <f t="shared" si="41"/>
        <v>6.7825112107623209E-2</v>
      </c>
      <c r="Y89" s="214">
        <f t="shared" si="43"/>
        <v>2.5376044568245124</v>
      </c>
      <c r="Z89" s="198">
        <f t="shared" si="36"/>
        <v>9.3008718313937564E-4</v>
      </c>
    </row>
    <row r="90" spans="1:26" x14ac:dyDescent="0.25">
      <c r="A90" s="195" t="s">
        <v>136</v>
      </c>
      <c r="B90" s="196" t="s">
        <v>136</v>
      </c>
      <c r="C90" s="197">
        <v>385</v>
      </c>
      <c r="D90" s="197">
        <v>658</v>
      </c>
      <c r="E90" s="197">
        <v>678</v>
      </c>
      <c r="F90" s="197">
        <v>636</v>
      </c>
      <c r="G90" s="197">
        <v>767</v>
      </c>
      <c r="H90" s="198">
        <f t="shared" si="37"/>
        <v>0.20597484276729561</v>
      </c>
      <c r="I90" s="214">
        <f t="shared" si="35"/>
        <v>0.99220779220779232</v>
      </c>
      <c r="J90" s="198">
        <f t="shared" si="38"/>
        <v>1.0090618224682679E-3</v>
      </c>
      <c r="K90" s="197">
        <v>947</v>
      </c>
      <c r="L90" s="197">
        <v>3040</v>
      </c>
      <c r="M90" s="197">
        <v>3739</v>
      </c>
      <c r="N90" s="197">
        <v>4092</v>
      </c>
      <c r="O90" s="197">
        <v>2810</v>
      </c>
      <c r="P90" s="198">
        <f t="shared" si="39"/>
        <v>-0.31329423264907141</v>
      </c>
      <c r="Q90" s="214">
        <f t="shared" si="42"/>
        <v>1.9672650475184792</v>
      </c>
      <c r="R90" s="198">
        <f t="shared" si="40"/>
        <v>8.1716048653909855E-4</v>
      </c>
      <c r="S90" s="197">
        <v>1332</v>
      </c>
      <c r="T90" s="197">
        <v>3698</v>
      </c>
      <c r="U90" s="197">
        <v>4417</v>
      </c>
      <c r="V90" s="197">
        <v>4728</v>
      </c>
      <c r="W90" s="197">
        <v>3577</v>
      </c>
      <c r="X90" s="198">
        <f t="shared" si="41"/>
        <v>-0.24344331641285955</v>
      </c>
      <c r="Y90" s="214">
        <f t="shared" si="43"/>
        <v>1.6854354354354353</v>
      </c>
      <c r="Z90" s="198">
        <f t="shared" si="36"/>
        <v>1.0802511406591171E-3</v>
      </c>
    </row>
    <row r="91" spans="1:26" x14ac:dyDescent="0.25">
      <c r="A91" s="200" t="s">
        <v>149</v>
      </c>
      <c r="B91" s="201" t="s">
        <v>149</v>
      </c>
      <c r="C91" s="202">
        <f>C83-SUM(C84:C90)</f>
        <v>13273</v>
      </c>
      <c r="D91" s="202">
        <f>D83-SUM(D84:D90)</f>
        <v>21554</v>
      </c>
      <c r="E91" s="202">
        <f>E83-SUM(E84:E90)</f>
        <v>23706</v>
      </c>
      <c r="F91" s="202">
        <f>F83-SUM(F84:F90)</f>
        <v>28432</v>
      </c>
      <c r="G91" s="202">
        <f>G83-SUM(G84:G90)</f>
        <v>29649</v>
      </c>
      <c r="H91" s="203">
        <f t="shared" si="37"/>
        <v>4.2803882948790006E-2</v>
      </c>
      <c r="I91" s="215">
        <f t="shared" si="35"/>
        <v>1.233782867475326</v>
      </c>
      <c r="J91" s="203">
        <f t="shared" si="38"/>
        <v>3.90060938388027E-2</v>
      </c>
      <c r="K91" s="202">
        <f>K83-SUM(K84:K90)</f>
        <v>37928</v>
      </c>
      <c r="L91" s="202">
        <f>L83-SUM(L84:L90)</f>
        <v>70455</v>
      </c>
      <c r="M91" s="202">
        <f>M83-SUM(M84:M90)</f>
        <v>95719</v>
      </c>
      <c r="N91" s="202">
        <f>N83-SUM(N84:N90)</f>
        <v>112723</v>
      </c>
      <c r="O91" s="202">
        <f>O83-SUM(O84:O90)</f>
        <v>112324</v>
      </c>
      <c r="P91" s="203">
        <f t="shared" si="39"/>
        <v>-3.5396502931965834E-3</v>
      </c>
      <c r="Q91" s="215">
        <f t="shared" si="42"/>
        <v>1.9615060113900022</v>
      </c>
      <c r="R91" s="203">
        <f t="shared" si="40"/>
        <v>3.2664318323849716E-2</v>
      </c>
      <c r="S91" s="202">
        <f>S83-SUM(S84:S90)</f>
        <v>51201</v>
      </c>
      <c r="T91" s="202">
        <f>T83-SUM(T84:T90)</f>
        <v>92009</v>
      </c>
      <c r="U91" s="202">
        <f>U83-SUM(U84:U90)</f>
        <v>119425</v>
      </c>
      <c r="V91" s="202">
        <f>V83-SUM(V84:V90)</f>
        <v>141155</v>
      </c>
      <c r="W91" s="202">
        <f>W83-SUM(W84:W90)</f>
        <v>141973</v>
      </c>
      <c r="X91" s="203">
        <f t="shared" si="41"/>
        <v>5.7950479968829072E-3</v>
      </c>
      <c r="Y91" s="215">
        <f t="shared" si="43"/>
        <v>1.7728559989062713</v>
      </c>
      <c r="Z91" s="203">
        <f t="shared" si="36"/>
        <v>2.9207378871001822E-2</v>
      </c>
    </row>
    <row r="92" spans="1:26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</row>
    <row r="93" spans="1:26" x14ac:dyDescent="0.25">
      <c r="A93" s="1" t="s">
        <v>0</v>
      </c>
      <c r="B93" s="189" t="s">
        <v>73</v>
      </c>
      <c r="C93" s="211">
        <f>C94+C97</f>
        <v>0</v>
      </c>
      <c r="D93" s="211">
        <f>D94+D97</f>
        <v>5131</v>
      </c>
      <c r="E93" s="211">
        <f>E94+E97</f>
        <v>7607</v>
      </c>
      <c r="F93" s="211">
        <f>F94+F97</f>
        <v>7923</v>
      </c>
      <c r="G93" s="211">
        <f>G94+G97</f>
        <v>8662</v>
      </c>
      <c r="H93" s="212">
        <f>IFERROR(G93/F93-1,"-")</f>
        <v>9.3272750220875889E-2</v>
      </c>
      <c r="I93" s="212" t="str">
        <f t="shared" si="35"/>
        <v>-</v>
      </c>
      <c r="J93" s="212">
        <f>G93/G$9</f>
        <v>1.139568905634959E-2</v>
      </c>
      <c r="K93" s="211">
        <f>K94+K97</f>
        <v>0</v>
      </c>
      <c r="L93" s="211">
        <f>L94+L97</f>
        <v>46354</v>
      </c>
      <c r="M93" s="211">
        <f>M94+M97</f>
        <v>50550</v>
      </c>
      <c r="N93" s="211">
        <f>N94+N97</f>
        <v>49465</v>
      </c>
      <c r="O93" s="211">
        <f>O94+O97</f>
        <v>47923</v>
      </c>
      <c r="P93" s="212">
        <f>IFERROR(O93/N93-1,"-")</f>
        <v>-3.1173557060547807E-2</v>
      </c>
      <c r="Q93" s="212" t="str">
        <f t="shared" si="42"/>
        <v>-</v>
      </c>
      <c r="R93" s="212">
        <f>O93/O$9</f>
        <v>1.3936221351036733E-2</v>
      </c>
      <c r="S93" s="211">
        <f>S94+S97</f>
        <v>33444</v>
      </c>
      <c r="T93" s="211">
        <f>T94+T97</f>
        <v>51485</v>
      </c>
      <c r="U93" s="211">
        <f>U94+U97</f>
        <v>58157</v>
      </c>
      <c r="V93" s="211">
        <f>V94+V97</f>
        <v>57388</v>
      </c>
      <c r="W93" s="211">
        <f>W94+W97</f>
        <v>56585</v>
      </c>
      <c r="X93" s="212">
        <f>IFERROR(W93/V93-1,"-")</f>
        <v>-1.3992472293859359E-2</v>
      </c>
      <c r="Y93" s="212">
        <f t="shared" si="43"/>
        <v>0.69193278315990914</v>
      </c>
      <c r="Z93" s="212">
        <f t="shared" ref="Z93:Z105" si="44">U93/U$9</f>
        <v>1.4223265924227365E-2</v>
      </c>
    </row>
    <row r="94" spans="1:26" x14ac:dyDescent="0.25">
      <c r="A94" s="1" t="s">
        <v>101</v>
      </c>
      <c r="B94" s="192" t="s">
        <v>102</v>
      </c>
      <c r="C94" s="193">
        <v>0</v>
      </c>
      <c r="D94" s="193">
        <v>3937</v>
      </c>
      <c r="E94" s="193">
        <v>5346</v>
      </c>
      <c r="F94" s="193">
        <v>5742</v>
      </c>
      <c r="G94" s="193">
        <v>6217</v>
      </c>
      <c r="H94" s="194">
        <f>IFERROR(G94/F94-1,"-")</f>
        <v>8.2723789620341437E-2</v>
      </c>
      <c r="I94" s="213" t="str">
        <f t="shared" si="35"/>
        <v>-</v>
      </c>
      <c r="J94" s="194">
        <f>G94/G$9</f>
        <v>8.179057823057655E-3</v>
      </c>
      <c r="K94" s="193">
        <v>0</v>
      </c>
      <c r="L94" s="193">
        <v>29872</v>
      </c>
      <c r="M94" s="193">
        <v>32376</v>
      </c>
      <c r="N94" s="193">
        <v>30079</v>
      </c>
      <c r="O94" s="193">
        <v>29348</v>
      </c>
      <c r="P94" s="194">
        <f>IFERROR(O94/N94-1,"-")</f>
        <v>-2.4302669636623531E-2</v>
      </c>
      <c r="Q94" s="213" t="str">
        <f t="shared" si="42"/>
        <v>-</v>
      </c>
      <c r="R94" s="194">
        <f>O94/O$9</f>
        <v>8.5345288110140437E-3</v>
      </c>
      <c r="S94" s="193">
        <v>21732</v>
      </c>
      <c r="T94" s="193">
        <v>33809</v>
      </c>
      <c r="U94" s="193">
        <v>37722</v>
      </c>
      <c r="V94" s="193">
        <v>35821</v>
      </c>
      <c r="W94" s="193">
        <v>35565</v>
      </c>
      <c r="X94" s="194">
        <f>IFERROR(W94/V94-1,"-")</f>
        <v>-7.146645822282971E-3</v>
      </c>
      <c r="Y94" s="213">
        <f t="shared" si="43"/>
        <v>0.63652678078409708</v>
      </c>
      <c r="Z94" s="194">
        <f t="shared" si="44"/>
        <v>9.2255452859278282E-3</v>
      </c>
    </row>
    <row r="95" spans="1:26" x14ac:dyDescent="0.25">
      <c r="A95" s="195" t="s">
        <v>108</v>
      </c>
      <c r="B95" s="196" t="s">
        <v>108</v>
      </c>
      <c r="C95" s="197">
        <v>0</v>
      </c>
      <c r="D95" s="197">
        <v>2928</v>
      </c>
      <c r="E95" s="197">
        <v>3814</v>
      </c>
      <c r="F95" s="197">
        <v>4202</v>
      </c>
      <c r="G95" s="197">
        <v>4481</v>
      </c>
      <c r="H95" s="198">
        <f>IFERROR(G95/F95-1,"-")</f>
        <v>6.6396953831508787E-2</v>
      </c>
      <c r="I95" s="214" t="str">
        <f t="shared" si="35"/>
        <v>-</v>
      </c>
      <c r="J95" s="198">
        <f>G95/G$9</f>
        <v>5.8951838676405584E-3</v>
      </c>
      <c r="K95" s="197">
        <v>0</v>
      </c>
      <c r="L95" s="197">
        <v>13361</v>
      </c>
      <c r="M95" s="197">
        <v>8210</v>
      </c>
      <c r="N95" s="197">
        <v>7675</v>
      </c>
      <c r="O95" s="197">
        <v>9206</v>
      </c>
      <c r="P95" s="198">
        <f>IFERROR(O95/N95-1,"-")</f>
        <v>0.19947882736156353</v>
      </c>
      <c r="Q95" s="214" t="str">
        <f t="shared" si="42"/>
        <v>-</v>
      </c>
      <c r="R95" s="198">
        <f>O95/O$9</f>
        <v>2.6771457078572742E-3</v>
      </c>
      <c r="S95" s="197">
        <v>11001</v>
      </c>
      <c r="T95" s="197">
        <v>16289</v>
      </c>
      <c r="U95" s="197">
        <v>12024</v>
      </c>
      <c r="V95" s="197">
        <v>11877</v>
      </c>
      <c r="W95" s="197">
        <v>13687</v>
      </c>
      <c r="X95" s="198">
        <f>IFERROR(W95/V95-1,"-")</f>
        <v>0.15239538604024583</v>
      </c>
      <c r="Y95" s="214">
        <f t="shared" si="43"/>
        <v>0.24415962185255879</v>
      </c>
      <c r="Z95" s="198">
        <f t="shared" si="44"/>
        <v>2.9406700736439267E-3</v>
      </c>
    </row>
    <row r="96" spans="1:26" x14ac:dyDescent="0.25">
      <c r="A96" s="195" t="s">
        <v>105</v>
      </c>
      <c r="B96" s="196" t="s">
        <v>105</v>
      </c>
      <c r="C96" s="197">
        <v>0</v>
      </c>
      <c r="D96" s="197">
        <v>1009</v>
      </c>
      <c r="E96" s="197">
        <v>1532</v>
      </c>
      <c r="F96" s="197">
        <v>1540</v>
      </c>
      <c r="G96" s="197">
        <v>1736</v>
      </c>
      <c r="H96" s="198">
        <f>IFERROR(G96/F96-1,"-")</f>
        <v>0.1272727272727272</v>
      </c>
      <c r="I96" s="214" t="str">
        <f t="shared" si="35"/>
        <v>-</v>
      </c>
      <c r="J96" s="198">
        <f>G96/G$9</f>
        <v>2.2838739554170966E-3</v>
      </c>
      <c r="K96" s="197">
        <v>0</v>
      </c>
      <c r="L96" s="197">
        <v>16511</v>
      </c>
      <c r="M96" s="197">
        <v>24166</v>
      </c>
      <c r="N96" s="197">
        <v>22404</v>
      </c>
      <c r="O96" s="197">
        <v>20142</v>
      </c>
      <c r="P96" s="198">
        <f>IFERROR(O96/N96-1,"-")</f>
        <v>-0.10096411355115154</v>
      </c>
      <c r="Q96" s="214" t="str">
        <f t="shared" si="42"/>
        <v>-</v>
      </c>
      <c r="R96" s="198">
        <f>O96/O$9</f>
        <v>5.8573831031567694E-3</v>
      </c>
      <c r="S96" s="197">
        <v>10731</v>
      </c>
      <c r="T96" s="197">
        <v>17520</v>
      </c>
      <c r="U96" s="197">
        <v>25698</v>
      </c>
      <c r="V96" s="197">
        <v>23944</v>
      </c>
      <c r="W96" s="197">
        <v>21878</v>
      </c>
      <c r="X96" s="198">
        <f>IFERROR(W96/V96-1,"-")</f>
        <v>-8.6284664216505158E-2</v>
      </c>
      <c r="Y96" s="214">
        <f t="shared" si="43"/>
        <v>1.0387661914080701</v>
      </c>
      <c r="Z96" s="198">
        <f t="shared" si="44"/>
        <v>6.2848752122839011E-3</v>
      </c>
    </row>
    <row r="97" spans="1:26" x14ac:dyDescent="0.25">
      <c r="A97" s="1" t="s">
        <v>150</v>
      </c>
      <c r="B97" s="192" t="s">
        <v>112</v>
      </c>
      <c r="C97" s="193">
        <v>0</v>
      </c>
      <c r="D97" s="193">
        <v>1194</v>
      </c>
      <c r="E97" s="193">
        <v>2261</v>
      </c>
      <c r="F97" s="193">
        <v>2181</v>
      </c>
      <c r="G97" s="193">
        <v>2445</v>
      </c>
      <c r="H97" s="194">
        <f>IFERROR(G97/F97-1,"-")</f>
        <v>0.12104539202200826</v>
      </c>
      <c r="I97" s="213" t="str">
        <f t="shared" si="35"/>
        <v>-</v>
      </c>
      <c r="J97" s="194">
        <f>G97/G$9</f>
        <v>3.2166312332919359E-3</v>
      </c>
      <c r="K97" s="193">
        <v>0</v>
      </c>
      <c r="L97" s="193">
        <v>16482</v>
      </c>
      <c r="M97" s="193">
        <v>18174</v>
      </c>
      <c r="N97" s="193">
        <v>19386</v>
      </c>
      <c r="O97" s="193">
        <v>18575</v>
      </c>
      <c r="P97" s="194">
        <f>IFERROR(O97/N97-1,"-")</f>
        <v>-4.1834313422057123E-2</v>
      </c>
      <c r="Q97" s="213" t="str">
        <f t="shared" si="42"/>
        <v>-</v>
      </c>
      <c r="R97" s="194">
        <f>O97/O$9</f>
        <v>5.4016925400226885E-3</v>
      </c>
      <c r="S97" s="193">
        <v>11712</v>
      </c>
      <c r="T97" s="193">
        <v>17676</v>
      </c>
      <c r="U97" s="193">
        <v>20435</v>
      </c>
      <c r="V97" s="193">
        <v>21567</v>
      </c>
      <c r="W97" s="193">
        <v>21020</v>
      </c>
      <c r="X97" s="194">
        <f>IFERROR(W97/V97-1,"-")</f>
        <v>-2.5362822831177301E-2</v>
      </c>
      <c r="Y97" s="213">
        <f t="shared" si="43"/>
        <v>0.79474043715846987</v>
      </c>
      <c r="Z97" s="194">
        <f t="shared" si="44"/>
        <v>4.9977206382995371E-3</v>
      </c>
    </row>
    <row r="98" spans="1:26" x14ac:dyDescent="0.25">
      <c r="A98" s="195" t="s">
        <v>115</v>
      </c>
      <c r="B98" s="196" t="s">
        <v>115</v>
      </c>
      <c r="C98" s="197">
        <v>0</v>
      </c>
      <c r="D98" s="197">
        <v>50</v>
      </c>
      <c r="E98" s="197">
        <v>173</v>
      </c>
      <c r="F98" s="197">
        <v>203</v>
      </c>
      <c r="G98" s="197">
        <v>174</v>
      </c>
      <c r="H98" s="198">
        <f t="shared" ref="H98:H105" si="45">IFERROR(G98/F98-1,"-")</f>
        <v>-0.1428571428571429</v>
      </c>
      <c r="I98" s="214" t="str">
        <f t="shared" si="35"/>
        <v>-</v>
      </c>
      <c r="J98" s="198">
        <f t="shared" ref="J98:J105" si="46">G98/G$9</f>
        <v>2.28913633780285E-4</v>
      </c>
      <c r="K98" s="197">
        <v>0</v>
      </c>
      <c r="L98" s="197">
        <v>2353</v>
      </c>
      <c r="M98" s="197">
        <v>2622</v>
      </c>
      <c r="N98" s="197">
        <v>2827</v>
      </c>
      <c r="O98" s="197">
        <v>2377</v>
      </c>
      <c r="P98" s="198">
        <f t="shared" ref="P98:P105" si="47">IFERROR(O98/N98-1,"-")</f>
        <v>-0.15917934205871953</v>
      </c>
      <c r="Q98" s="214" t="str">
        <f t="shared" si="42"/>
        <v>-</v>
      </c>
      <c r="R98" s="198">
        <f t="shared" ref="R98:R105" si="48">O98/O$9</f>
        <v>6.9124216245673926E-4</v>
      </c>
      <c r="S98" s="197">
        <v>921</v>
      </c>
      <c r="T98" s="197">
        <v>2403</v>
      </c>
      <c r="U98" s="197">
        <v>2795</v>
      </c>
      <c r="V98" s="197">
        <v>3030</v>
      </c>
      <c r="W98" s="197">
        <v>2551</v>
      </c>
      <c r="X98" s="198">
        <f t="shared" ref="X98:X105" si="49">IFERROR(W98/V98-1,"-")</f>
        <v>-0.15808580858085808</v>
      </c>
      <c r="Y98" s="214">
        <f t="shared" si="43"/>
        <v>1.769815418023887</v>
      </c>
      <c r="Z98" s="198">
        <f t="shared" si="44"/>
        <v>6.8356394343269914E-4</v>
      </c>
    </row>
    <row r="99" spans="1:26" x14ac:dyDescent="0.25">
      <c r="A99" s="195" t="s">
        <v>118</v>
      </c>
      <c r="B99" s="196" t="s">
        <v>118</v>
      </c>
      <c r="C99" s="197">
        <v>0</v>
      </c>
      <c r="D99" s="197">
        <v>194</v>
      </c>
      <c r="E99" s="197">
        <v>319</v>
      </c>
      <c r="F99" s="197">
        <v>341</v>
      </c>
      <c r="G99" s="197">
        <v>375</v>
      </c>
      <c r="H99" s="198">
        <f t="shared" si="45"/>
        <v>9.9706744868035102E-2</v>
      </c>
      <c r="I99" s="214" t="str">
        <f t="shared" si="35"/>
        <v>-</v>
      </c>
      <c r="J99" s="198">
        <f t="shared" si="46"/>
        <v>4.9334834866440736E-4</v>
      </c>
      <c r="K99" s="197">
        <v>0</v>
      </c>
      <c r="L99" s="197">
        <v>3288</v>
      </c>
      <c r="M99" s="197">
        <v>3495</v>
      </c>
      <c r="N99" s="197">
        <v>3893</v>
      </c>
      <c r="O99" s="197">
        <v>3556</v>
      </c>
      <c r="P99" s="198">
        <f t="shared" si="47"/>
        <v>-8.6565630619059863E-2</v>
      </c>
      <c r="Q99" s="214" t="str">
        <f t="shared" si="42"/>
        <v>-</v>
      </c>
      <c r="R99" s="198">
        <f t="shared" si="48"/>
        <v>1.0341006014708306E-3</v>
      </c>
      <c r="S99" s="197">
        <v>2395</v>
      </c>
      <c r="T99" s="197">
        <v>3482</v>
      </c>
      <c r="U99" s="197">
        <v>3814</v>
      </c>
      <c r="V99" s="197">
        <v>4234</v>
      </c>
      <c r="W99" s="197">
        <v>3931</v>
      </c>
      <c r="X99" s="198">
        <f t="shared" si="49"/>
        <v>-7.1563533301842175E-2</v>
      </c>
      <c r="Y99" s="214">
        <f t="shared" si="43"/>
        <v>0.64133611691022963</v>
      </c>
      <c r="Z99" s="198">
        <f t="shared" si="44"/>
        <v>9.3277741690601598E-4</v>
      </c>
    </row>
    <row r="100" spans="1:26" x14ac:dyDescent="0.25">
      <c r="A100" s="195" t="s">
        <v>121</v>
      </c>
      <c r="B100" s="196" t="s">
        <v>121</v>
      </c>
      <c r="C100" s="197">
        <v>0</v>
      </c>
      <c r="D100" s="197">
        <v>346</v>
      </c>
      <c r="E100" s="197">
        <v>771</v>
      </c>
      <c r="F100" s="197">
        <v>574</v>
      </c>
      <c r="G100" s="197">
        <v>737</v>
      </c>
      <c r="H100" s="198">
        <f t="shared" si="45"/>
        <v>0.28397212543554007</v>
      </c>
      <c r="I100" s="214" t="str">
        <f t="shared" si="35"/>
        <v>-</v>
      </c>
      <c r="J100" s="198">
        <f t="shared" si="46"/>
        <v>9.6959395457511528E-4</v>
      </c>
      <c r="K100" s="197">
        <v>0</v>
      </c>
      <c r="L100" s="197">
        <v>3066</v>
      </c>
      <c r="M100" s="197">
        <v>3114</v>
      </c>
      <c r="N100" s="197">
        <v>3111</v>
      </c>
      <c r="O100" s="197">
        <v>2964</v>
      </c>
      <c r="P100" s="198">
        <f t="shared" si="47"/>
        <v>-4.7251687560269984E-2</v>
      </c>
      <c r="Q100" s="214" t="str">
        <f t="shared" si="42"/>
        <v>-</v>
      </c>
      <c r="R100" s="198">
        <f t="shared" si="48"/>
        <v>8.6194437085476445E-4</v>
      </c>
      <c r="S100" s="197">
        <v>3541</v>
      </c>
      <c r="T100" s="197">
        <v>3412</v>
      </c>
      <c r="U100" s="197">
        <v>3885</v>
      </c>
      <c r="V100" s="197">
        <v>3685</v>
      </c>
      <c r="W100" s="197">
        <v>3701</v>
      </c>
      <c r="X100" s="198">
        <f t="shared" si="49"/>
        <v>4.3419267299864561E-3</v>
      </c>
      <c r="Y100" s="214">
        <f t="shared" si="43"/>
        <v>4.5184975995481436E-2</v>
      </c>
      <c r="Z100" s="198">
        <f t="shared" si="44"/>
        <v>9.5014165303614897E-4</v>
      </c>
    </row>
    <row r="101" spans="1:26" x14ac:dyDescent="0.25">
      <c r="A101" s="195" t="s">
        <v>128</v>
      </c>
      <c r="B101" s="196" t="s">
        <v>128</v>
      </c>
      <c r="C101" s="197">
        <v>0</v>
      </c>
      <c r="D101" s="197">
        <v>32</v>
      </c>
      <c r="E101" s="197">
        <v>58</v>
      </c>
      <c r="F101" s="197">
        <v>90</v>
      </c>
      <c r="G101" s="197">
        <v>62</v>
      </c>
      <c r="H101" s="198">
        <f t="shared" si="45"/>
        <v>-0.31111111111111112</v>
      </c>
      <c r="I101" s="214" t="str">
        <f t="shared" si="35"/>
        <v>-</v>
      </c>
      <c r="J101" s="198">
        <f t="shared" si="46"/>
        <v>8.1566926979182011E-5</v>
      </c>
      <c r="K101" s="197">
        <v>0</v>
      </c>
      <c r="L101" s="197">
        <v>1140</v>
      </c>
      <c r="M101" s="197">
        <v>880</v>
      </c>
      <c r="N101" s="197">
        <v>843</v>
      </c>
      <c r="O101" s="197">
        <v>838</v>
      </c>
      <c r="P101" s="198">
        <f t="shared" si="47"/>
        <v>-5.9311981020165883E-3</v>
      </c>
      <c r="Q101" s="214" t="str">
        <f t="shared" si="42"/>
        <v>-</v>
      </c>
      <c r="R101" s="198">
        <f t="shared" si="48"/>
        <v>2.4369412374368845E-4</v>
      </c>
      <c r="S101" s="197">
        <v>432</v>
      </c>
      <c r="T101" s="197">
        <v>1172</v>
      </c>
      <c r="U101" s="197">
        <v>938</v>
      </c>
      <c r="V101" s="197">
        <v>933</v>
      </c>
      <c r="W101" s="197">
        <v>900</v>
      </c>
      <c r="X101" s="198">
        <f t="shared" si="49"/>
        <v>-3.5369774919614128E-2</v>
      </c>
      <c r="Y101" s="214">
        <f t="shared" si="43"/>
        <v>1.0833333333333335</v>
      </c>
      <c r="Z101" s="198">
        <f t="shared" si="44"/>
        <v>2.2940357028260173E-4</v>
      </c>
    </row>
    <row r="102" spans="1:26" x14ac:dyDescent="0.25">
      <c r="A102" s="195" t="s">
        <v>124</v>
      </c>
      <c r="B102" s="196" t="s">
        <v>124</v>
      </c>
      <c r="C102" s="197">
        <v>0</v>
      </c>
      <c r="D102" s="197">
        <v>15</v>
      </c>
      <c r="E102" s="197">
        <v>87</v>
      </c>
      <c r="F102" s="197">
        <v>64</v>
      </c>
      <c r="G102" s="197">
        <v>78</v>
      </c>
      <c r="H102" s="198">
        <f t="shared" si="45"/>
        <v>0.21875</v>
      </c>
      <c r="I102" s="214" t="str">
        <f t="shared" si="35"/>
        <v>-</v>
      </c>
      <c r="J102" s="198">
        <f t="shared" si="46"/>
        <v>1.0261645652219672E-4</v>
      </c>
      <c r="K102" s="197">
        <v>0</v>
      </c>
      <c r="L102" s="197">
        <v>667</v>
      </c>
      <c r="M102" s="197">
        <v>563</v>
      </c>
      <c r="N102" s="197">
        <v>839</v>
      </c>
      <c r="O102" s="197">
        <v>761</v>
      </c>
      <c r="P102" s="198">
        <f t="shared" si="47"/>
        <v>-9.2967818831942828E-2</v>
      </c>
      <c r="Q102" s="214" t="str">
        <f t="shared" si="42"/>
        <v>-</v>
      </c>
      <c r="R102" s="198">
        <f t="shared" si="48"/>
        <v>2.213021815858555E-4</v>
      </c>
      <c r="S102" s="197">
        <v>507</v>
      </c>
      <c r="T102" s="197">
        <v>682</v>
      </c>
      <c r="U102" s="197">
        <v>650</v>
      </c>
      <c r="V102" s="197">
        <v>903</v>
      </c>
      <c r="W102" s="197">
        <v>839</v>
      </c>
      <c r="X102" s="198">
        <f t="shared" si="49"/>
        <v>-7.0874861572535974E-2</v>
      </c>
      <c r="Y102" s="214">
        <f t="shared" si="43"/>
        <v>0.65483234714003946</v>
      </c>
      <c r="Z102" s="198">
        <f t="shared" si="44"/>
        <v>1.58968358937837E-4</v>
      </c>
    </row>
    <row r="103" spans="1:26" x14ac:dyDescent="0.25">
      <c r="A103" s="195" t="s">
        <v>133</v>
      </c>
      <c r="B103" s="196" t="s">
        <v>133</v>
      </c>
      <c r="C103" s="197">
        <v>0</v>
      </c>
      <c r="D103" s="197">
        <v>10</v>
      </c>
      <c r="E103" s="197">
        <v>22</v>
      </c>
      <c r="F103" s="197">
        <v>28</v>
      </c>
      <c r="G103" s="197">
        <v>12</v>
      </c>
      <c r="H103" s="198">
        <f t="shared" si="45"/>
        <v>-0.5714285714285714</v>
      </c>
      <c r="I103" s="214" t="str">
        <f t="shared" si="35"/>
        <v>-</v>
      </c>
      <c r="J103" s="198">
        <f t="shared" si="46"/>
        <v>1.5787147157261037E-5</v>
      </c>
      <c r="K103" s="197">
        <v>0</v>
      </c>
      <c r="L103" s="197">
        <v>260</v>
      </c>
      <c r="M103" s="197">
        <v>131</v>
      </c>
      <c r="N103" s="197">
        <v>202</v>
      </c>
      <c r="O103" s="197">
        <v>173</v>
      </c>
      <c r="P103" s="198">
        <f t="shared" si="47"/>
        <v>-0.14356435643564358</v>
      </c>
      <c r="Q103" s="214" t="str">
        <f t="shared" si="42"/>
        <v>-</v>
      </c>
      <c r="R103" s="198">
        <f t="shared" si="48"/>
        <v>5.0309168744222082E-5</v>
      </c>
      <c r="S103" s="197">
        <v>105</v>
      </c>
      <c r="T103" s="197">
        <v>270</v>
      </c>
      <c r="U103" s="197">
        <v>153</v>
      </c>
      <c r="V103" s="197">
        <v>230</v>
      </c>
      <c r="W103" s="197">
        <v>185</v>
      </c>
      <c r="X103" s="198">
        <f t="shared" si="49"/>
        <v>-0.19565217391304346</v>
      </c>
      <c r="Y103" s="214">
        <f t="shared" si="43"/>
        <v>0.76190476190476186</v>
      </c>
      <c r="Z103" s="198">
        <f t="shared" si="44"/>
        <v>3.741870602690625E-5</v>
      </c>
    </row>
    <row r="104" spans="1:26" x14ac:dyDescent="0.25">
      <c r="A104" s="195" t="s">
        <v>136</v>
      </c>
      <c r="B104" s="196" t="s">
        <v>136</v>
      </c>
      <c r="C104" s="197">
        <v>0</v>
      </c>
      <c r="D104" s="197">
        <v>11</v>
      </c>
      <c r="E104" s="197">
        <v>10</v>
      </c>
      <c r="F104" s="197">
        <v>25</v>
      </c>
      <c r="G104" s="197">
        <v>8</v>
      </c>
      <c r="H104" s="198">
        <f t="shared" si="45"/>
        <v>-0.67999999999999994</v>
      </c>
      <c r="I104" s="214" t="str">
        <f t="shared" si="35"/>
        <v>-</v>
      </c>
      <c r="J104" s="198">
        <f t="shared" si="46"/>
        <v>1.0524764771507357E-5</v>
      </c>
      <c r="K104" s="197">
        <v>0</v>
      </c>
      <c r="L104" s="197">
        <v>157</v>
      </c>
      <c r="M104" s="197">
        <v>260</v>
      </c>
      <c r="N104" s="197">
        <v>359</v>
      </c>
      <c r="O104" s="197">
        <v>231</v>
      </c>
      <c r="P104" s="198">
        <f t="shared" si="47"/>
        <v>-0.35654596100278546</v>
      </c>
      <c r="Q104" s="214" t="str">
        <f t="shared" si="42"/>
        <v>-</v>
      </c>
      <c r="R104" s="198">
        <f t="shared" si="48"/>
        <v>6.7175826473498844E-5</v>
      </c>
      <c r="S104" s="197">
        <v>96</v>
      </c>
      <c r="T104" s="197">
        <v>168</v>
      </c>
      <c r="U104" s="197">
        <v>270</v>
      </c>
      <c r="V104" s="197">
        <v>384</v>
      </c>
      <c r="W104" s="197">
        <v>239</v>
      </c>
      <c r="X104" s="198">
        <f t="shared" si="49"/>
        <v>-0.37760416666666663</v>
      </c>
      <c r="Y104" s="214">
        <f t="shared" si="43"/>
        <v>1.4895833333333335</v>
      </c>
      <c r="Z104" s="198">
        <f t="shared" si="44"/>
        <v>6.6033010635716913E-5</v>
      </c>
    </row>
    <row r="105" spans="1:26" x14ac:dyDescent="0.25">
      <c r="A105" s="200" t="s">
        <v>149</v>
      </c>
      <c r="B105" s="201" t="s">
        <v>149</v>
      </c>
      <c r="C105" s="202">
        <f>C97-SUM(C98:C104)</f>
        <v>0</v>
      </c>
      <c r="D105" s="202">
        <f>D97-SUM(D98:D104)</f>
        <v>536</v>
      </c>
      <c r="E105" s="202">
        <f>E97-SUM(E98:E104)</f>
        <v>821</v>
      </c>
      <c r="F105" s="202">
        <f>F97-SUM(F98:F104)</f>
        <v>856</v>
      </c>
      <c r="G105" s="202">
        <f>G97-SUM(G98:G104)</f>
        <v>999</v>
      </c>
      <c r="H105" s="203">
        <f t="shared" si="45"/>
        <v>0.1670560747663552</v>
      </c>
      <c r="I105" s="215" t="str">
        <f t="shared" si="35"/>
        <v>-</v>
      </c>
      <c r="J105" s="203">
        <f t="shared" si="46"/>
        <v>1.3142800008419811E-3</v>
      </c>
      <c r="K105" s="202">
        <f>K97-SUM(K98:K104)</f>
        <v>0</v>
      </c>
      <c r="L105" s="202">
        <f>L97-SUM(L98:L104)</f>
        <v>5551</v>
      </c>
      <c r="M105" s="202">
        <f>M97-SUM(M98:M104)</f>
        <v>7109</v>
      </c>
      <c r="N105" s="202">
        <f>N97-SUM(N98:N104)</f>
        <v>7312</v>
      </c>
      <c r="O105" s="202">
        <f>O97-SUM(O98:O104)</f>
        <v>7675</v>
      </c>
      <c r="P105" s="203">
        <f t="shared" si="47"/>
        <v>4.9644420131291112E-2</v>
      </c>
      <c r="Q105" s="215" t="str">
        <f t="shared" si="42"/>
        <v>-</v>
      </c>
      <c r="R105" s="203">
        <f t="shared" si="48"/>
        <v>2.2319241046930894E-3</v>
      </c>
      <c r="S105" s="202">
        <f>S97-SUM(S98:S104)</f>
        <v>3715</v>
      </c>
      <c r="T105" s="202">
        <f>T97-SUM(T98:T104)</f>
        <v>6087</v>
      </c>
      <c r="U105" s="202">
        <f>U97-SUM(U98:U104)</f>
        <v>7930</v>
      </c>
      <c r="V105" s="202">
        <f>V97-SUM(V98:V104)</f>
        <v>8168</v>
      </c>
      <c r="W105" s="202">
        <f>W97-SUM(W98:W104)</f>
        <v>8674</v>
      </c>
      <c r="X105" s="203">
        <f t="shared" si="49"/>
        <v>6.1949069539666946E-2</v>
      </c>
      <c r="Y105" s="215">
        <f t="shared" si="43"/>
        <v>1.3348586810228804</v>
      </c>
      <c r="Z105" s="203">
        <f t="shared" si="44"/>
        <v>1.9394139790416115E-3</v>
      </c>
    </row>
    <row r="106" spans="1:26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</row>
    <row r="107" spans="1:26" x14ac:dyDescent="0.25">
      <c r="A107" s="1" t="s">
        <v>0</v>
      </c>
      <c r="B107" s="189" t="s">
        <v>73</v>
      </c>
      <c r="C107" s="211">
        <f>C108+C111</f>
        <v>0</v>
      </c>
      <c r="D107" s="211">
        <f>D108+D111</f>
        <v>0</v>
      </c>
      <c r="E107" s="211">
        <f>E108+E111</f>
        <v>0</v>
      </c>
      <c r="F107" s="211">
        <f>F108+F111</f>
        <v>0</v>
      </c>
      <c r="G107" s="211">
        <f>G108+G111</f>
        <v>0</v>
      </c>
      <c r="H107" s="212" t="str">
        <f>IFERROR(G107/F107-1,"-")</f>
        <v>-</v>
      </c>
      <c r="I107" s="212" t="str">
        <f t="shared" si="35"/>
        <v>-</v>
      </c>
      <c r="J107" s="212">
        <f>G107/G$9</f>
        <v>0</v>
      </c>
      <c r="K107" s="211">
        <f>K108+K111</f>
        <v>0</v>
      </c>
      <c r="L107" s="211">
        <f>L108+L111</f>
        <v>0</v>
      </c>
      <c r="M107" s="211">
        <f>M108+M111</f>
        <v>0</v>
      </c>
      <c r="N107" s="211">
        <f>N108+N111</f>
        <v>0</v>
      </c>
      <c r="O107" s="211">
        <f>O108+O111</f>
        <v>0</v>
      </c>
      <c r="P107" s="212" t="str">
        <f>IFERROR(O107/N107-1,"-")</f>
        <v>-</v>
      </c>
      <c r="Q107" s="212" t="str">
        <f t="shared" si="42"/>
        <v>-</v>
      </c>
      <c r="R107" s="212">
        <f>O107/O$9</f>
        <v>0</v>
      </c>
      <c r="S107" s="211">
        <f>S108+S111</f>
        <v>95997</v>
      </c>
      <c r="T107" s="211">
        <f>T108+T111</f>
        <v>169794</v>
      </c>
      <c r="U107" s="211">
        <f>U108+U111</f>
        <v>220761</v>
      </c>
      <c r="V107" s="211">
        <f>V108+V111</f>
        <v>207278</v>
      </c>
      <c r="W107" s="211">
        <f>W108+W111</f>
        <v>217984</v>
      </c>
      <c r="X107" s="212">
        <f>IFERROR(W107/V107-1,"-")</f>
        <v>5.1650440471251224E-2</v>
      </c>
      <c r="Y107" s="212">
        <f t="shared" si="43"/>
        <v>1.270737627217517</v>
      </c>
      <c r="Z107" s="212">
        <f t="shared" ref="Z107:Z119" si="50">U107/U$9</f>
        <v>5.3990790596116674E-2</v>
      </c>
    </row>
    <row r="108" spans="1:26" x14ac:dyDescent="0.25">
      <c r="A108" s="1" t="s">
        <v>101</v>
      </c>
      <c r="B108" s="192" t="s">
        <v>102</v>
      </c>
      <c r="C108" s="193">
        <v>0</v>
      </c>
      <c r="D108" s="193">
        <v>0</v>
      </c>
      <c r="E108" s="193">
        <v>0</v>
      </c>
      <c r="F108" s="193">
        <v>0</v>
      </c>
      <c r="G108" s="193">
        <v>0</v>
      </c>
      <c r="H108" s="194" t="str">
        <f>IFERROR(G108/F108-1,"-")</f>
        <v>-</v>
      </c>
      <c r="I108" s="213" t="str">
        <f t="shared" si="35"/>
        <v>-</v>
      </c>
      <c r="J108" s="194">
        <f>G108/G$9</f>
        <v>0</v>
      </c>
      <c r="K108" s="193">
        <v>0</v>
      </c>
      <c r="L108" s="193">
        <v>0</v>
      </c>
      <c r="M108" s="193">
        <v>0</v>
      </c>
      <c r="N108" s="193">
        <v>0</v>
      </c>
      <c r="O108" s="193">
        <v>0</v>
      </c>
      <c r="P108" s="194" t="str">
        <f>IFERROR(O108/N108-1,"-")</f>
        <v>-</v>
      </c>
      <c r="Q108" s="213" t="str">
        <f t="shared" si="42"/>
        <v>-</v>
      </c>
      <c r="R108" s="194">
        <f>O108/O$9</f>
        <v>0</v>
      </c>
      <c r="S108" s="193">
        <v>39659</v>
      </c>
      <c r="T108" s="193">
        <v>41132</v>
      </c>
      <c r="U108" s="193">
        <v>48543</v>
      </c>
      <c r="V108" s="193">
        <v>43479</v>
      </c>
      <c r="W108" s="193">
        <v>46333</v>
      </c>
      <c r="X108" s="194">
        <f>IFERROR(W108/V108-1,"-")</f>
        <v>6.5640884104970265E-2</v>
      </c>
      <c r="Y108" s="213">
        <f t="shared" si="43"/>
        <v>0.16828462644040454</v>
      </c>
      <c r="Z108" s="194">
        <f t="shared" si="50"/>
        <v>1.1872001612183726E-2</v>
      </c>
    </row>
    <row r="109" spans="1:26" x14ac:dyDescent="0.25">
      <c r="A109" s="195" t="s">
        <v>108</v>
      </c>
      <c r="B109" s="196" t="s">
        <v>108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8" t="str">
        <f>IFERROR(G109/F109-1,"-")</f>
        <v>-</v>
      </c>
      <c r="I109" s="214" t="str">
        <f t="shared" si="35"/>
        <v>-</v>
      </c>
      <c r="J109" s="198">
        <f>G109/G$9</f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8" t="str">
        <f>IFERROR(O109/N109-1,"-")</f>
        <v>-</v>
      </c>
      <c r="Q109" s="214" t="str">
        <f t="shared" si="42"/>
        <v>-</v>
      </c>
      <c r="R109" s="198">
        <f>O109/O$9</f>
        <v>0</v>
      </c>
      <c r="S109" s="197">
        <v>20351</v>
      </c>
      <c r="T109" s="197">
        <v>11031</v>
      </c>
      <c r="U109" s="197">
        <v>14560</v>
      </c>
      <c r="V109" s="197">
        <v>12208</v>
      </c>
      <c r="W109" s="197">
        <v>17174</v>
      </c>
      <c r="X109" s="198">
        <f>IFERROR(W109/V109-1,"-")</f>
        <v>0.40678243774574052</v>
      </c>
      <c r="Y109" s="214">
        <f t="shared" si="43"/>
        <v>-0.15611026485184998</v>
      </c>
      <c r="Z109" s="198">
        <f t="shared" si="50"/>
        <v>3.5608912402075492E-3</v>
      </c>
    </row>
    <row r="110" spans="1:26" x14ac:dyDescent="0.25">
      <c r="A110" s="195" t="s">
        <v>105</v>
      </c>
      <c r="B110" s="196" t="s">
        <v>105</v>
      </c>
      <c r="C110" s="197">
        <v>0</v>
      </c>
      <c r="D110" s="197">
        <v>0</v>
      </c>
      <c r="E110" s="197">
        <v>0</v>
      </c>
      <c r="F110" s="197">
        <v>0</v>
      </c>
      <c r="G110" s="197">
        <v>0</v>
      </c>
      <c r="H110" s="198" t="str">
        <f>IFERROR(G110/F110-1,"-")</f>
        <v>-</v>
      </c>
      <c r="I110" s="214" t="str">
        <f t="shared" si="35"/>
        <v>-</v>
      </c>
      <c r="J110" s="198">
        <f>G110/G$9</f>
        <v>0</v>
      </c>
      <c r="K110" s="197">
        <v>0</v>
      </c>
      <c r="L110" s="197">
        <v>0</v>
      </c>
      <c r="M110" s="197">
        <v>0</v>
      </c>
      <c r="N110" s="197">
        <v>0</v>
      </c>
      <c r="O110" s="197">
        <v>0</v>
      </c>
      <c r="P110" s="198" t="str">
        <f>IFERROR(O110/N110-1,"-")</f>
        <v>-</v>
      </c>
      <c r="Q110" s="214" t="str">
        <f t="shared" si="42"/>
        <v>-</v>
      </c>
      <c r="R110" s="198">
        <f>O110/O$9</f>
        <v>0</v>
      </c>
      <c r="S110" s="197">
        <v>19308</v>
      </c>
      <c r="T110" s="197">
        <v>30101</v>
      </c>
      <c r="U110" s="197">
        <v>33983</v>
      </c>
      <c r="V110" s="197">
        <v>31271</v>
      </c>
      <c r="W110" s="197">
        <v>29159</v>
      </c>
      <c r="X110" s="198">
        <f>IFERROR(W110/V110-1,"-")</f>
        <v>-6.7538614051357526E-2</v>
      </c>
      <c r="Y110" s="214">
        <f t="shared" si="43"/>
        <v>0.51020302465299361</v>
      </c>
      <c r="Z110" s="198">
        <f t="shared" si="50"/>
        <v>8.3111103719761773E-3</v>
      </c>
    </row>
    <row r="111" spans="1:26" x14ac:dyDescent="0.25">
      <c r="A111" s="1" t="s">
        <v>150</v>
      </c>
      <c r="B111" s="192" t="s">
        <v>112</v>
      </c>
      <c r="C111" s="193">
        <v>0</v>
      </c>
      <c r="D111" s="193">
        <v>0</v>
      </c>
      <c r="E111" s="193">
        <v>0</v>
      </c>
      <c r="F111" s="193">
        <v>0</v>
      </c>
      <c r="G111" s="193">
        <v>0</v>
      </c>
      <c r="H111" s="194" t="str">
        <f>IFERROR(G111/F111-1,"-")</f>
        <v>-</v>
      </c>
      <c r="I111" s="213" t="str">
        <f t="shared" si="35"/>
        <v>-</v>
      </c>
      <c r="J111" s="194">
        <f>G111/G$9</f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4" t="str">
        <f>IFERROR(O111/N111-1,"-")</f>
        <v>-</v>
      </c>
      <c r="Q111" s="213" t="str">
        <f t="shared" si="42"/>
        <v>-</v>
      </c>
      <c r="R111" s="194">
        <f>O111/O$9</f>
        <v>0</v>
      </c>
      <c r="S111" s="193">
        <v>56338</v>
      </c>
      <c r="T111" s="193">
        <v>128662</v>
      </c>
      <c r="U111" s="193">
        <v>172218</v>
      </c>
      <c r="V111" s="193">
        <v>163799</v>
      </c>
      <c r="W111" s="193">
        <v>171651</v>
      </c>
      <c r="X111" s="194">
        <f>IFERROR(W111/V111-1,"-")</f>
        <v>4.7936800590968165E-2</v>
      </c>
      <c r="Y111" s="213">
        <f t="shared" si="43"/>
        <v>2.0468067734033868</v>
      </c>
      <c r="Z111" s="194">
        <f t="shared" si="50"/>
        <v>4.2118788983932946E-2</v>
      </c>
    </row>
    <row r="112" spans="1:26" x14ac:dyDescent="0.25">
      <c r="A112" s="195" t="s">
        <v>115</v>
      </c>
      <c r="B112" s="196" t="s">
        <v>115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8" t="str">
        <f t="shared" ref="H112:H119" si="51">IFERROR(G112/F112-1,"-")</f>
        <v>-</v>
      </c>
      <c r="I112" s="214" t="str">
        <f t="shared" si="35"/>
        <v>-</v>
      </c>
      <c r="J112" s="198">
        <f t="shared" ref="J112:J119" si="52">G112/G$9</f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8" t="str">
        <f t="shared" ref="P112:P119" si="53">IFERROR(O112/N112-1,"-")</f>
        <v>-</v>
      </c>
      <c r="Q112" s="214" t="str">
        <f t="shared" si="42"/>
        <v>-</v>
      </c>
      <c r="R112" s="198">
        <f t="shared" ref="R112:R119" si="54">O112/O$9</f>
        <v>0</v>
      </c>
      <c r="S112" s="197">
        <v>23009</v>
      </c>
      <c r="T112" s="197">
        <v>77726</v>
      </c>
      <c r="U112" s="197">
        <v>113230</v>
      </c>
      <c r="V112" s="197">
        <v>102157</v>
      </c>
      <c r="W112" s="197">
        <v>102824</v>
      </c>
      <c r="X112" s="198">
        <f t="shared" ref="X112:X119" si="55">IFERROR(W112/V112-1,"-")</f>
        <v>6.5291658917157047E-3</v>
      </c>
      <c r="Y112" s="214">
        <f t="shared" si="43"/>
        <v>3.4688600112999257</v>
      </c>
      <c r="Z112" s="198">
        <f t="shared" si="50"/>
        <v>2.7692288126971207E-2</v>
      </c>
    </row>
    <row r="113" spans="1:26" x14ac:dyDescent="0.25">
      <c r="A113" s="195" t="s">
        <v>118</v>
      </c>
      <c r="B113" s="196" t="s">
        <v>118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8" t="str">
        <f t="shared" si="51"/>
        <v>-</v>
      </c>
      <c r="I113" s="214" t="str">
        <f t="shared" si="35"/>
        <v>-</v>
      </c>
      <c r="J113" s="198">
        <f t="shared" si="52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8" t="str">
        <f t="shared" si="53"/>
        <v>-</v>
      </c>
      <c r="Q113" s="214" t="str">
        <f t="shared" si="42"/>
        <v>-</v>
      </c>
      <c r="R113" s="198">
        <f t="shared" si="54"/>
        <v>0</v>
      </c>
      <c r="S113" s="197">
        <v>6854</v>
      </c>
      <c r="T113" s="197">
        <v>5917</v>
      </c>
      <c r="U113" s="197">
        <v>7594</v>
      </c>
      <c r="V113" s="197">
        <v>7215</v>
      </c>
      <c r="W113" s="197">
        <v>8179</v>
      </c>
      <c r="X113" s="198">
        <f t="shared" si="55"/>
        <v>0.13361053361053354</v>
      </c>
      <c r="Y113" s="214">
        <f t="shared" si="43"/>
        <v>0.19331777064487898</v>
      </c>
      <c r="Z113" s="198">
        <f t="shared" si="50"/>
        <v>1.8572395658060527E-3</v>
      </c>
    </row>
    <row r="114" spans="1:26" x14ac:dyDescent="0.25">
      <c r="A114" s="195" t="s">
        <v>121</v>
      </c>
      <c r="B114" s="196" t="s">
        <v>121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8" t="str">
        <f t="shared" si="51"/>
        <v>-</v>
      </c>
      <c r="I114" s="214" t="str">
        <f t="shared" si="35"/>
        <v>-</v>
      </c>
      <c r="J114" s="198">
        <f t="shared" si="52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8" t="str">
        <f t="shared" si="53"/>
        <v>-</v>
      </c>
      <c r="Q114" s="214" t="str">
        <f t="shared" si="42"/>
        <v>-</v>
      </c>
      <c r="R114" s="198">
        <f t="shared" si="54"/>
        <v>0</v>
      </c>
      <c r="S114" s="197">
        <v>6300</v>
      </c>
      <c r="T114" s="197">
        <v>8638</v>
      </c>
      <c r="U114" s="197">
        <v>12056</v>
      </c>
      <c r="V114" s="197">
        <v>12800</v>
      </c>
      <c r="W114" s="197">
        <v>14175</v>
      </c>
      <c r="X114" s="198">
        <f t="shared" si="55"/>
        <v>0.107421875</v>
      </c>
      <c r="Y114" s="214">
        <f t="shared" si="43"/>
        <v>1.25</v>
      </c>
      <c r="Z114" s="198">
        <f t="shared" si="50"/>
        <v>2.9484962082377891E-3</v>
      </c>
    </row>
    <row r="115" spans="1:26" x14ac:dyDescent="0.25">
      <c r="A115" s="195" t="s">
        <v>128</v>
      </c>
      <c r="B115" s="196" t="s">
        <v>128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8" t="str">
        <f t="shared" si="51"/>
        <v>-</v>
      </c>
      <c r="I115" s="214" t="str">
        <f t="shared" si="35"/>
        <v>-</v>
      </c>
      <c r="J115" s="198">
        <f t="shared" si="52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8" t="str">
        <f t="shared" si="53"/>
        <v>-</v>
      </c>
      <c r="Q115" s="214" t="str">
        <f t="shared" si="42"/>
        <v>-</v>
      </c>
      <c r="R115" s="198">
        <f t="shared" si="54"/>
        <v>0</v>
      </c>
      <c r="S115" s="197">
        <v>3529</v>
      </c>
      <c r="T115" s="197">
        <v>5894</v>
      </c>
      <c r="U115" s="197">
        <v>6032</v>
      </c>
      <c r="V115" s="197">
        <v>5918</v>
      </c>
      <c r="W115" s="197">
        <v>5786</v>
      </c>
      <c r="X115" s="198">
        <f t="shared" si="55"/>
        <v>-2.2304832713754608E-2</v>
      </c>
      <c r="Y115" s="214">
        <f t="shared" si="43"/>
        <v>0.63955794842731661</v>
      </c>
      <c r="Z115" s="198">
        <f t="shared" si="50"/>
        <v>1.4752263709431274E-3</v>
      </c>
    </row>
    <row r="116" spans="1:26" x14ac:dyDescent="0.25">
      <c r="A116" s="195" t="s">
        <v>124</v>
      </c>
      <c r="B116" s="196" t="s">
        <v>124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8" t="str">
        <f t="shared" si="51"/>
        <v>-</v>
      </c>
      <c r="I116" s="214" t="str">
        <f t="shared" si="35"/>
        <v>-</v>
      </c>
      <c r="J116" s="198">
        <f t="shared" si="52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8" t="str">
        <f t="shared" si="53"/>
        <v>-</v>
      </c>
      <c r="Q116" s="214" t="str">
        <f t="shared" si="42"/>
        <v>-</v>
      </c>
      <c r="R116" s="198">
        <f t="shared" si="54"/>
        <v>0</v>
      </c>
      <c r="S116" s="197">
        <v>4170</v>
      </c>
      <c r="T116" s="197">
        <v>4317</v>
      </c>
      <c r="U116" s="197">
        <v>4916</v>
      </c>
      <c r="V116" s="197">
        <v>4686</v>
      </c>
      <c r="W116" s="197">
        <v>4352</v>
      </c>
      <c r="X116" s="198">
        <f t="shared" si="55"/>
        <v>-7.1276141698676909E-2</v>
      </c>
      <c r="Y116" s="214">
        <f t="shared" si="43"/>
        <v>4.3645083932853712E-2</v>
      </c>
      <c r="Z116" s="198">
        <f t="shared" si="50"/>
        <v>1.2022899269821643E-3</v>
      </c>
    </row>
    <row r="117" spans="1:26" x14ac:dyDescent="0.25">
      <c r="A117" s="195" t="s">
        <v>133</v>
      </c>
      <c r="B117" s="196" t="s">
        <v>133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8" t="str">
        <f t="shared" si="51"/>
        <v>-</v>
      </c>
      <c r="I117" s="214" t="str">
        <f t="shared" si="35"/>
        <v>-</v>
      </c>
      <c r="J117" s="198">
        <f t="shared" si="52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8" t="str">
        <f t="shared" si="53"/>
        <v>-</v>
      </c>
      <c r="Q117" s="214" t="str">
        <f t="shared" si="42"/>
        <v>-</v>
      </c>
      <c r="R117" s="198">
        <f t="shared" si="54"/>
        <v>0</v>
      </c>
      <c r="S117" s="197">
        <v>308</v>
      </c>
      <c r="T117" s="197">
        <v>1123</v>
      </c>
      <c r="U117" s="197">
        <v>1300</v>
      </c>
      <c r="V117" s="197">
        <v>1069</v>
      </c>
      <c r="W117" s="197">
        <v>1258</v>
      </c>
      <c r="X117" s="198">
        <f t="shared" si="55"/>
        <v>0.17680074836295612</v>
      </c>
      <c r="Y117" s="214">
        <f t="shared" si="43"/>
        <v>3.0844155844155843</v>
      </c>
      <c r="Z117" s="198">
        <f t="shared" si="50"/>
        <v>3.17936717875674E-4</v>
      </c>
    </row>
    <row r="118" spans="1:26" x14ac:dyDescent="0.25">
      <c r="A118" s="195" t="s">
        <v>136</v>
      </c>
      <c r="B118" s="196" t="s">
        <v>136</v>
      </c>
      <c r="C118" s="197">
        <v>0</v>
      </c>
      <c r="D118" s="197">
        <v>0</v>
      </c>
      <c r="E118" s="197">
        <v>0</v>
      </c>
      <c r="F118" s="197">
        <v>0</v>
      </c>
      <c r="G118" s="197">
        <v>0</v>
      </c>
      <c r="H118" s="198" t="str">
        <f t="shared" si="51"/>
        <v>-</v>
      </c>
      <c r="I118" s="214" t="str">
        <f t="shared" si="35"/>
        <v>-</v>
      </c>
      <c r="J118" s="198">
        <f t="shared" si="52"/>
        <v>0</v>
      </c>
      <c r="K118" s="197">
        <v>0</v>
      </c>
      <c r="L118" s="197">
        <v>0</v>
      </c>
      <c r="M118" s="197">
        <v>0</v>
      </c>
      <c r="N118" s="197">
        <v>0</v>
      </c>
      <c r="O118" s="197">
        <v>0</v>
      </c>
      <c r="P118" s="198" t="str">
        <f t="shared" si="53"/>
        <v>-</v>
      </c>
      <c r="Q118" s="214" t="str">
        <f t="shared" si="42"/>
        <v>-</v>
      </c>
      <c r="R118" s="198">
        <f t="shared" si="54"/>
        <v>0</v>
      </c>
      <c r="S118" s="197">
        <v>470</v>
      </c>
      <c r="T118" s="197">
        <v>840</v>
      </c>
      <c r="U118" s="197">
        <v>770</v>
      </c>
      <c r="V118" s="197">
        <v>1368</v>
      </c>
      <c r="W118" s="197">
        <v>921</v>
      </c>
      <c r="X118" s="198">
        <f t="shared" si="55"/>
        <v>-0.32675438596491224</v>
      </c>
      <c r="Y118" s="214">
        <f t="shared" si="43"/>
        <v>0.95957446808510638</v>
      </c>
      <c r="Z118" s="198">
        <f t="shared" si="50"/>
        <v>1.883163636648223E-4</v>
      </c>
    </row>
    <row r="119" spans="1:26" x14ac:dyDescent="0.25">
      <c r="A119" s="200" t="s">
        <v>149</v>
      </c>
      <c r="B119" s="201" t="s">
        <v>149</v>
      </c>
      <c r="C119" s="202">
        <f>C111-SUM(C112:C118)</f>
        <v>0</v>
      </c>
      <c r="D119" s="202">
        <f>D111-SUM(D112:D118)</f>
        <v>0</v>
      </c>
      <c r="E119" s="202">
        <f>E111-SUM(E112:E118)</f>
        <v>0</v>
      </c>
      <c r="F119" s="202">
        <f>F111-SUM(F112:F118)</f>
        <v>0</v>
      </c>
      <c r="G119" s="202">
        <f>G111-SUM(G112:G118)</f>
        <v>0</v>
      </c>
      <c r="H119" s="203" t="str">
        <f t="shared" si="51"/>
        <v>-</v>
      </c>
      <c r="I119" s="215" t="str">
        <f t="shared" si="35"/>
        <v>-</v>
      </c>
      <c r="J119" s="203">
        <f t="shared" si="52"/>
        <v>0</v>
      </c>
      <c r="K119" s="202">
        <f>K111-SUM(K112:K118)</f>
        <v>0</v>
      </c>
      <c r="L119" s="202">
        <f>L111-SUM(L112:L118)</f>
        <v>0</v>
      </c>
      <c r="M119" s="202">
        <f>M111-SUM(M112:M118)</f>
        <v>0</v>
      </c>
      <c r="N119" s="202">
        <f>N111-SUM(N112:N118)</f>
        <v>0</v>
      </c>
      <c r="O119" s="202">
        <f>O111-SUM(O112:O118)</f>
        <v>0</v>
      </c>
      <c r="P119" s="203" t="str">
        <f t="shared" si="53"/>
        <v>-</v>
      </c>
      <c r="Q119" s="215" t="str">
        <f t="shared" si="42"/>
        <v>-</v>
      </c>
      <c r="R119" s="203">
        <f t="shared" si="54"/>
        <v>0</v>
      </c>
      <c r="S119" s="202">
        <f>S111-SUM(S112:S118)</f>
        <v>11698</v>
      </c>
      <c r="T119" s="202">
        <f>T111-SUM(T112:T118)</f>
        <v>24207</v>
      </c>
      <c r="U119" s="202">
        <f>U111-SUM(U112:U118)</f>
        <v>26320</v>
      </c>
      <c r="V119" s="202">
        <f>V111-SUM(V112:V118)</f>
        <v>28586</v>
      </c>
      <c r="W119" s="202">
        <f>W111-SUM(W112:W118)</f>
        <v>34156</v>
      </c>
      <c r="X119" s="203">
        <f t="shared" si="55"/>
        <v>0.19485062618064797</v>
      </c>
      <c r="Y119" s="215">
        <f t="shared" si="43"/>
        <v>1.9198153530518036</v>
      </c>
      <c r="Z119" s="203">
        <f t="shared" si="50"/>
        <v>6.4369957034521082E-3</v>
      </c>
    </row>
    <row r="120" spans="1:26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</row>
    <row r="121" spans="1:26" x14ac:dyDescent="0.25">
      <c r="A121" s="1" t="s">
        <v>0</v>
      </c>
      <c r="B121" s="189" t="s">
        <v>73</v>
      </c>
      <c r="C121" s="211">
        <f>C122+C125</f>
        <v>61314</v>
      </c>
      <c r="D121" s="211">
        <f>D122+D125</f>
        <v>93434</v>
      </c>
      <c r="E121" s="211">
        <f>E122+E125</f>
        <v>94365</v>
      </c>
      <c r="F121" s="211">
        <f>F122+F125</f>
        <v>99219</v>
      </c>
      <c r="G121" s="211">
        <f>G122+G125</f>
        <v>96001</v>
      </c>
      <c r="H121" s="212">
        <f>IFERROR(G121/F121-1,"-")</f>
        <v>-3.2433304105060512E-2</v>
      </c>
      <c r="I121" s="212">
        <f t="shared" si="35"/>
        <v>0.56572724010829512</v>
      </c>
      <c r="J121" s="212">
        <f>G121/G$9</f>
        <v>0.12629849285368472</v>
      </c>
      <c r="K121" s="211">
        <f>K122+K125</f>
        <v>102944</v>
      </c>
      <c r="L121" s="211">
        <f>L122+L125</f>
        <v>135697</v>
      </c>
      <c r="M121" s="211">
        <f>M122+M125</f>
        <v>145679</v>
      </c>
      <c r="N121" s="211">
        <f>N122+N125</f>
        <v>151188</v>
      </c>
      <c r="O121" s="211">
        <f>O122+O125</f>
        <v>186600</v>
      </c>
      <c r="P121" s="212">
        <f>IFERROR(O121/N121-1,"-")</f>
        <v>0.23422493848718151</v>
      </c>
      <c r="Q121" s="212">
        <f t="shared" si="42"/>
        <v>0.81263599626981664</v>
      </c>
      <c r="R121" s="212">
        <f>O121/O$9</f>
        <v>5.4264109177293872E-2</v>
      </c>
      <c r="S121" s="211">
        <f>S122+S125</f>
        <v>164258</v>
      </c>
      <c r="T121" s="211">
        <f>T122+T125</f>
        <v>229131</v>
      </c>
      <c r="U121" s="211">
        <f>U122+U125</f>
        <v>240044</v>
      </c>
      <c r="V121" s="211">
        <f>V122+V125</f>
        <v>250407</v>
      </c>
      <c r="W121" s="211">
        <f>W122+W125</f>
        <v>282601</v>
      </c>
      <c r="X121" s="212">
        <f>IFERROR(W121/V121-1,"-")</f>
        <v>0.12856669342310711</v>
      </c>
      <c r="Y121" s="212">
        <f t="shared" si="43"/>
        <v>0.72047023584848224</v>
      </c>
      <c r="Z121" s="212">
        <f t="shared" ref="Z121:Z133" si="56">U121/U$9</f>
        <v>5.8706770389037148E-2</v>
      </c>
    </row>
    <row r="122" spans="1:26" x14ac:dyDescent="0.25">
      <c r="A122" s="1" t="s">
        <v>101</v>
      </c>
      <c r="B122" s="192" t="s">
        <v>102</v>
      </c>
      <c r="C122" s="193">
        <v>32824</v>
      </c>
      <c r="D122" s="193">
        <v>51574</v>
      </c>
      <c r="E122" s="193">
        <v>61454</v>
      </c>
      <c r="F122" s="193">
        <v>66290</v>
      </c>
      <c r="G122" s="193">
        <v>61164</v>
      </c>
      <c r="H122" s="194">
        <f>IFERROR(G122/F122-1,"-")</f>
        <v>-7.732689696786843E-2</v>
      </c>
      <c r="I122" s="213">
        <f t="shared" si="35"/>
        <v>0.8633926395320497</v>
      </c>
      <c r="J122" s="194">
        <f>G122/G$9</f>
        <v>8.0467089060559494E-2</v>
      </c>
      <c r="K122" s="193">
        <v>71733</v>
      </c>
      <c r="L122" s="193">
        <v>83312</v>
      </c>
      <c r="M122" s="193">
        <v>85760</v>
      </c>
      <c r="N122" s="193">
        <v>89698</v>
      </c>
      <c r="O122" s="193">
        <v>117239</v>
      </c>
      <c r="P122" s="194">
        <f>IFERROR(O122/N122-1,"-")</f>
        <v>0.30704140560547621</v>
      </c>
      <c r="Q122" s="213">
        <f t="shared" si="42"/>
        <v>0.63438027128378849</v>
      </c>
      <c r="R122" s="194">
        <f>O122/O$9</f>
        <v>3.4093622164184115E-2</v>
      </c>
      <c r="S122" s="193">
        <v>104557</v>
      </c>
      <c r="T122" s="193">
        <v>134886</v>
      </c>
      <c r="U122" s="193">
        <v>147214</v>
      </c>
      <c r="V122" s="193">
        <v>155988</v>
      </c>
      <c r="W122" s="193">
        <v>178403</v>
      </c>
      <c r="X122" s="194">
        <f>IFERROR(W122/V122-1,"-")</f>
        <v>0.14369695104751656</v>
      </c>
      <c r="Y122" s="213">
        <f t="shared" si="43"/>
        <v>0.7062750461470777</v>
      </c>
      <c r="Z122" s="194">
        <f t="shared" si="56"/>
        <v>3.6003643065653443E-2</v>
      </c>
    </row>
    <row r="123" spans="1:26" x14ac:dyDescent="0.25">
      <c r="A123" s="195" t="s">
        <v>108</v>
      </c>
      <c r="B123" s="196" t="s">
        <v>108</v>
      </c>
      <c r="C123" s="197">
        <v>15693</v>
      </c>
      <c r="D123" s="197">
        <v>29334</v>
      </c>
      <c r="E123" s="197">
        <v>30291</v>
      </c>
      <c r="F123" s="197">
        <v>37901</v>
      </c>
      <c r="G123" s="197">
        <v>37417</v>
      </c>
      <c r="H123" s="198">
        <f>IFERROR(G123/F123-1,"-")</f>
        <v>-1.2770111606553947E-2</v>
      </c>
      <c r="I123" s="214">
        <f t="shared" si="35"/>
        <v>1.3843114764544699</v>
      </c>
      <c r="J123" s="198">
        <f>G123/G$9</f>
        <v>4.9225640431936349E-2</v>
      </c>
      <c r="K123" s="197">
        <v>37554</v>
      </c>
      <c r="L123" s="197">
        <v>40531</v>
      </c>
      <c r="M123" s="197">
        <v>36734</v>
      </c>
      <c r="N123" s="197">
        <v>37287</v>
      </c>
      <c r="O123" s="197">
        <v>56045</v>
      </c>
      <c r="P123" s="198">
        <f>IFERROR(O123/N123-1,"-")</f>
        <v>0.50307077533724898</v>
      </c>
      <c r="Q123" s="214">
        <f t="shared" si="42"/>
        <v>0.49238429994141764</v>
      </c>
      <c r="R123" s="198">
        <f>O123/O$9</f>
        <v>1.6298135042022696E-2</v>
      </c>
      <c r="S123" s="197">
        <v>53247</v>
      </c>
      <c r="T123" s="197">
        <v>69865</v>
      </c>
      <c r="U123" s="197">
        <v>67025</v>
      </c>
      <c r="V123" s="197">
        <v>75188</v>
      </c>
      <c r="W123" s="197">
        <v>93462</v>
      </c>
      <c r="X123" s="198">
        <f>IFERROR(W123/V123-1,"-")</f>
        <v>0.24304410278235888</v>
      </c>
      <c r="Y123" s="214">
        <f t="shared" si="43"/>
        <v>0.75525381711645734</v>
      </c>
      <c r="Z123" s="198">
        <f t="shared" si="56"/>
        <v>1.6392083473551578E-2</v>
      </c>
    </row>
    <row r="124" spans="1:26" x14ac:dyDescent="0.25">
      <c r="A124" s="195" t="s">
        <v>105</v>
      </c>
      <c r="B124" s="196" t="s">
        <v>105</v>
      </c>
      <c r="C124" s="197">
        <v>17131</v>
      </c>
      <c r="D124" s="197">
        <v>22240</v>
      </c>
      <c r="E124" s="197">
        <v>31163</v>
      </c>
      <c r="F124" s="197">
        <v>28389</v>
      </c>
      <c r="G124" s="197">
        <v>23747</v>
      </c>
      <c r="H124" s="198">
        <f>IFERROR(G124/F124-1,"-")</f>
        <v>-0.16351403712705626</v>
      </c>
      <c r="I124" s="214">
        <f t="shared" si="35"/>
        <v>0.38620045531492608</v>
      </c>
      <c r="J124" s="198">
        <f>G124/G$9</f>
        <v>3.1241448628623152E-2</v>
      </c>
      <c r="K124" s="197">
        <v>34179</v>
      </c>
      <c r="L124" s="197">
        <v>42781</v>
      </c>
      <c r="M124" s="197">
        <v>49026</v>
      </c>
      <c r="N124" s="197">
        <v>52411</v>
      </c>
      <c r="O124" s="197">
        <v>61194</v>
      </c>
      <c r="P124" s="198">
        <f>IFERROR(O124/N124-1,"-")</f>
        <v>0.16757932495086902</v>
      </c>
      <c r="Q124" s="214">
        <f t="shared" si="42"/>
        <v>0.79039761256912144</v>
      </c>
      <c r="R124" s="198">
        <f>O124/O$9</f>
        <v>1.7795487122161422E-2</v>
      </c>
      <c r="S124" s="197">
        <v>51310</v>
      </c>
      <c r="T124" s="197">
        <v>65021</v>
      </c>
      <c r="U124" s="197">
        <v>80189</v>
      </c>
      <c r="V124" s="197">
        <v>80800</v>
      </c>
      <c r="W124" s="197">
        <v>84941</v>
      </c>
      <c r="X124" s="198">
        <f>IFERROR(W124/V124-1,"-")</f>
        <v>5.1250000000000018E-2</v>
      </c>
      <c r="Y124" s="214">
        <f t="shared" si="43"/>
        <v>0.65544728123172868</v>
      </c>
      <c r="Z124" s="198">
        <f t="shared" si="56"/>
        <v>1.9611559592101865E-2</v>
      </c>
    </row>
    <row r="125" spans="1:26" x14ac:dyDescent="0.25">
      <c r="A125" s="1" t="s">
        <v>150</v>
      </c>
      <c r="B125" s="192" t="s">
        <v>112</v>
      </c>
      <c r="C125" s="193">
        <v>28490</v>
      </c>
      <c r="D125" s="193">
        <v>41860</v>
      </c>
      <c r="E125" s="193">
        <v>32911</v>
      </c>
      <c r="F125" s="193">
        <v>32929</v>
      </c>
      <c r="G125" s="193">
        <v>34837</v>
      </c>
      <c r="H125" s="194">
        <f>IFERROR(G125/F125-1,"-")</f>
        <v>5.7942846730845154E-2</v>
      </c>
      <c r="I125" s="213">
        <f t="shared" si="35"/>
        <v>0.22277992277992276</v>
      </c>
      <c r="J125" s="194">
        <f>G125/G$9</f>
        <v>4.5831403793125225E-2</v>
      </c>
      <c r="K125" s="193">
        <v>31211</v>
      </c>
      <c r="L125" s="193">
        <v>52385</v>
      </c>
      <c r="M125" s="193">
        <v>59919</v>
      </c>
      <c r="N125" s="193">
        <v>61490</v>
      </c>
      <c r="O125" s="193">
        <v>69361</v>
      </c>
      <c r="P125" s="194">
        <f>IFERROR(O125/N125-1,"-")</f>
        <v>0.12800455358594887</v>
      </c>
      <c r="Q125" s="213">
        <f t="shared" si="42"/>
        <v>1.2223254621767965</v>
      </c>
      <c r="R125" s="194">
        <f>O125/O$9</f>
        <v>2.0170487013109754E-2</v>
      </c>
      <c r="S125" s="193">
        <v>59701</v>
      </c>
      <c r="T125" s="193">
        <v>94245</v>
      </c>
      <c r="U125" s="193">
        <v>92830</v>
      </c>
      <c r="V125" s="193">
        <v>94419</v>
      </c>
      <c r="W125" s="193">
        <v>104198</v>
      </c>
      <c r="X125" s="194">
        <f>IFERROR(W125/V125-1,"-")</f>
        <v>0.10357025598661296</v>
      </c>
      <c r="Y125" s="213">
        <f t="shared" si="43"/>
        <v>0.74533089897991656</v>
      </c>
      <c r="Z125" s="194">
        <f t="shared" si="56"/>
        <v>2.2703127323383709E-2</v>
      </c>
    </row>
    <row r="126" spans="1:26" x14ac:dyDescent="0.25">
      <c r="A126" s="195" t="s">
        <v>115</v>
      </c>
      <c r="B126" s="196" t="s">
        <v>115</v>
      </c>
      <c r="C126" s="197">
        <v>653</v>
      </c>
      <c r="D126" s="197">
        <v>2495</v>
      </c>
      <c r="E126" s="197">
        <v>3075</v>
      </c>
      <c r="F126" s="197">
        <v>2418</v>
      </c>
      <c r="G126" s="197">
        <v>2592</v>
      </c>
      <c r="H126" s="198">
        <f t="shared" ref="H126:H133" si="57">IFERROR(G126/F126-1,"-")</f>
        <v>7.1960297766749282E-2</v>
      </c>
      <c r="I126" s="214">
        <f t="shared" si="35"/>
        <v>2.9693721286370596</v>
      </c>
      <c r="J126" s="198">
        <f t="shared" ref="J126:J133" si="58">G126/G$9</f>
        <v>3.4100237859683836E-3</v>
      </c>
      <c r="K126" s="197">
        <v>2683</v>
      </c>
      <c r="L126" s="197">
        <v>7422</v>
      </c>
      <c r="M126" s="197">
        <v>8579</v>
      </c>
      <c r="N126" s="197">
        <v>8260</v>
      </c>
      <c r="O126" s="197">
        <v>7864</v>
      </c>
      <c r="P126" s="198">
        <f t="shared" ref="P126:P133" si="59">IFERROR(O126/N126-1,"-")</f>
        <v>-4.7941888619854711E-2</v>
      </c>
      <c r="Q126" s="214">
        <f t="shared" si="42"/>
        <v>1.9310473350726798</v>
      </c>
      <c r="R126" s="198">
        <f t="shared" ref="R126:R133" si="60">O126/O$9</f>
        <v>2.2868861445350429E-3</v>
      </c>
      <c r="S126" s="197">
        <v>3336</v>
      </c>
      <c r="T126" s="197">
        <v>9917</v>
      </c>
      <c r="U126" s="197">
        <v>11654</v>
      </c>
      <c r="V126" s="197">
        <v>10678</v>
      </c>
      <c r="W126" s="197">
        <v>10456</v>
      </c>
      <c r="X126" s="198">
        <f t="shared" ref="X126:X133" si="61">IFERROR(W126/V126-1,"-")</f>
        <v>-2.0790410189174047E-2</v>
      </c>
      <c r="Y126" s="214">
        <f t="shared" si="43"/>
        <v>2.1342925659472423</v>
      </c>
      <c r="Z126" s="198">
        <f t="shared" si="56"/>
        <v>2.8501803924023887E-3</v>
      </c>
    </row>
    <row r="127" spans="1:26" x14ac:dyDescent="0.25">
      <c r="A127" s="195" t="s">
        <v>118</v>
      </c>
      <c r="B127" s="196" t="s">
        <v>118</v>
      </c>
      <c r="C127" s="197">
        <v>2401</v>
      </c>
      <c r="D127" s="197">
        <v>4143</v>
      </c>
      <c r="E127" s="197">
        <v>4499</v>
      </c>
      <c r="F127" s="197">
        <v>4518</v>
      </c>
      <c r="G127" s="197">
        <v>5144</v>
      </c>
      <c r="H127" s="198">
        <f t="shared" si="57"/>
        <v>0.13855688357680385</v>
      </c>
      <c r="I127" s="214">
        <f t="shared" si="35"/>
        <v>1.1424406497292794</v>
      </c>
      <c r="J127" s="198">
        <f t="shared" si="58"/>
        <v>6.7674237480792303E-3</v>
      </c>
      <c r="K127" s="197">
        <v>4913</v>
      </c>
      <c r="L127" s="197">
        <v>7118</v>
      </c>
      <c r="M127" s="197">
        <v>8816</v>
      </c>
      <c r="N127" s="197">
        <v>8623</v>
      </c>
      <c r="O127" s="197">
        <v>10273</v>
      </c>
      <c r="P127" s="198">
        <f t="shared" si="59"/>
        <v>0.19134871854343038</v>
      </c>
      <c r="Q127" s="214">
        <f t="shared" si="42"/>
        <v>1.0909831060451864</v>
      </c>
      <c r="R127" s="198">
        <f t="shared" si="60"/>
        <v>2.9874340491872452E-3</v>
      </c>
      <c r="S127" s="197">
        <v>7314</v>
      </c>
      <c r="T127" s="197">
        <v>11261</v>
      </c>
      <c r="U127" s="197">
        <v>13315</v>
      </c>
      <c r="V127" s="197">
        <v>13141</v>
      </c>
      <c r="W127" s="197">
        <v>15417</v>
      </c>
      <c r="X127" s="198">
        <f t="shared" si="61"/>
        <v>0.17319838672855936</v>
      </c>
      <c r="Y127" s="214">
        <f t="shared" si="43"/>
        <v>1.1078753076292043</v>
      </c>
      <c r="Z127" s="198">
        <f t="shared" si="56"/>
        <v>3.2564056911650765E-3</v>
      </c>
    </row>
    <row r="128" spans="1:26" x14ac:dyDescent="0.25">
      <c r="A128" s="195" t="s">
        <v>121</v>
      </c>
      <c r="B128" s="196" t="s">
        <v>121</v>
      </c>
      <c r="C128" s="197">
        <v>2102</v>
      </c>
      <c r="D128" s="197">
        <v>2821</v>
      </c>
      <c r="E128" s="197">
        <v>3024</v>
      </c>
      <c r="F128" s="197">
        <v>2762</v>
      </c>
      <c r="G128" s="197">
        <v>2930</v>
      </c>
      <c r="H128" s="198">
        <f t="shared" si="57"/>
        <v>6.0825488776249159E-2</v>
      </c>
      <c r="I128" s="214">
        <f t="shared" si="35"/>
        <v>0.3939105613701237</v>
      </c>
      <c r="J128" s="198">
        <f t="shared" si="58"/>
        <v>3.8546950975645693E-3</v>
      </c>
      <c r="K128" s="197">
        <v>5032</v>
      </c>
      <c r="L128" s="197">
        <v>5703</v>
      </c>
      <c r="M128" s="197">
        <v>5756</v>
      </c>
      <c r="N128" s="197">
        <v>5825</v>
      </c>
      <c r="O128" s="197">
        <v>6604</v>
      </c>
      <c r="P128" s="198">
        <f t="shared" si="59"/>
        <v>0.13373390557939913</v>
      </c>
      <c r="Q128" s="214">
        <f t="shared" si="42"/>
        <v>0.31240063593004774</v>
      </c>
      <c r="R128" s="198">
        <f t="shared" si="60"/>
        <v>1.9204725455886857E-3</v>
      </c>
      <c r="S128" s="197">
        <v>7134</v>
      </c>
      <c r="T128" s="197">
        <v>8524</v>
      </c>
      <c r="U128" s="197">
        <v>8780</v>
      </c>
      <c r="V128" s="197">
        <v>8587</v>
      </c>
      <c r="W128" s="197">
        <v>9534</v>
      </c>
      <c r="X128" s="198">
        <f t="shared" si="61"/>
        <v>0.11028298590893204</v>
      </c>
      <c r="Y128" s="214">
        <f t="shared" si="43"/>
        <v>0.33641715727502097</v>
      </c>
      <c r="Z128" s="198">
        <f t="shared" si="56"/>
        <v>2.1472956791910905E-3</v>
      </c>
    </row>
    <row r="129" spans="1:26" x14ac:dyDescent="0.25">
      <c r="A129" s="195" t="s">
        <v>128</v>
      </c>
      <c r="B129" s="196" t="s">
        <v>128</v>
      </c>
      <c r="C129" s="197">
        <v>359</v>
      </c>
      <c r="D129" s="197">
        <v>801</v>
      </c>
      <c r="E129" s="197">
        <v>649</v>
      </c>
      <c r="F129" s="197">
        <v>650</v>
      </c>
      <c r="G129" s="197">
        <v>829</v>
      </c>
      <c r="H129" s="198">
        <f t="shared" si="57"/>
        <v>0.27538461538461534</v>
      </c>
      <c r="I129" s="214">
        <f t="shared" si="35"/>
        <v>1.3091922005571033</v>
      </c>
      <c r="J129" s="198">
        <f t="shared" si="58"/>
        <v>1.0906287494474498E-3</v>
      </c>
      <c r="K129" s="197">
        <v>974</v>
      </c>
      <c r="L129" s="197">
        <v>1772</v>
      </c>
      <c r="M129" s="197">
        <v>1988</v>
      </c>
      <c r="N129" s="197">
        <v>1706</v>
      </c>
      <c r="O129" s="197">
        <v>1937</v>
      </c>
      <c r="P129" s="198">
        <f t="shared" si="59"/>
        <v>0.13540445486518182</v>
      </c>
      <c r="Q129" s="214">
        <f t="shared" si="42"/>
        <v>0.98870636550308011</v>
      </c>
      <c r="R129" s="198">
        <f t="shared" si="60"/>
        <v>5.6328820726912233E-4</v>
      </c>
      <c r="S129" s="197">
        <v>1333</v>
      </c>
      <c r="T129" s="197">
        <v>2573</v>
      </c>
      <c r="U129" s="197">
        <v>2637</v>
      </c>
      <c r="V129" s="197">
        <v>2356</v>
      </c>
      <c r="W129" s="197">
        <v>2766</v>
      </c>
      <c r="X129" s="198">
        <f t="shared" si="61"/>
        <v>0.17402376910016981</v>
      </c>
      <c r="Y129" s="214">
        <f t="shared" si="43"/>
        <v>1.075018754688672</v>
      </c>
      <c r="Z129" s="198">
        <f t="shared" si="56"/>
        <v>6.4492240387550187E-4</v>
      </c>
    </row>
    <row r="130" spans="1:26" x14ac:dyDescent="0.25">
      <c r="A130" s="195" t="s">
        <v>124</v>
      </c>
      <c r="B130" s="196" t="s">
        <v>124</v>
      </c>
      <c r="C130" s="197">
        <v>312</v>
      </c>
      <c r="D130" s="197">
        <v>635</v>
      </c>
      <c r="E130" s="197">
        <v>527</v>
      </c>
      <c r="F130" s="197">
        <v>600</v>
      </c>
      <c r="G130" s="197">
        <v>555</v>
      </c>
      <c r="H130" s="198">
        <f t="shared" si="57"/>
        <v>-7.4999999999999956E-2</v>
      </c>
      <c r="I130" s="214">
        <f t="shared" si="35"/>
        <v>0.77884615384615374</v>
      </c>
      <c r="J130" s="198">
        <f t="shared" si="58"/>
        <v>7.3015555602332289E-4</v>
      </c>
      <c r="K130" s="197">
        <v>1045</v>
      </c>
      <c r="L130" s="197">
        <v>1201</v>
      </c>
      <c r="M130" s="197">
        <v>1408</v>
      </c>
      <c r="N130" s="197">
        <v>1497</v>
      </c>
      <c r="O130" s="197">
        <v>1985</v>
      </c>
      <c r="P130" s="198">
        <f t="shared" si="59"/>
        <v>0.32598530394121572</v>
      </c>
      <c r="Q130" s="214">
        <f t="shared" si="42"/>
        <v>0.8995215311004785</v>
      </c>
      <c r="R130" s="198">
        <f t="shared" si="60"/>
        <v>5.7724682056231689E-4</v>
      </c>
      <c r="S130" s="197">
        <v>1357</v>
      </c>
      <c r="T130" s="197">
        <v>1836</v>
      </c>
      <c r="U130" s="197">
        <v>1935</v>
      </c>
      <c r="V130" s="197">
        <v>2097</v>
      </c>
      <c r="W130" s="197">
        <v>2540</v>
      </c>
      <c r="X130" s="198">
        <f t="shared" si="61"/>
        <v>0.21125417262756319</v>
      </c>
      <c r="Y130" s="214">
        <f t="shared" si="43"/>
        <v>0.87177597641857041</v>
      </c>
      <c r="Z130" s="198">
        <f t="shared" si="56"/>
        <v>4.7323657622263789E-4</v>
      </c>
    </row>
    <row r="131" spans="1:26" x14ac:dyDescent="0.25">
      <c r="A131" s="195" t="s">
        <v>133</v>
      </c>
      <c r="B131" s="196" t="s">
        <v>133</v>
      </c>
      <c r="C131" s="197">
        <v>123</v>
      </c>
      <c r="D131" s="197">
        <v>250</v>
      </c>
      <c r="E131" s="197">
        <v>204</v>
      </c>
      <c r="F131" s="197">
        <v>235</v>
      </c>
      <c r="G131" s="197">
        <v>295</v>
      </c>
      <c r="H131" s="198">
        <f t="shared" si="57"/>
        <v>0.25531914893617014</v>
      </c>
      <c r="I131" s="214">
        <f t="shared" si="35"/>
        <v>1.3983739837398375</v>
      </c>
      <c r="J131" s="198">
        <f t="shared" si="58"/>
        <v>3.8810070094933379E-4</v>
      </c>
      <c r="K131" s="197">
        <v>432</v>
      </c>
      <c r="L131" s="197">
        <v>825</v>
      </c>
      <c r="M131" s="197">
        <v>1138</v>
      </c>
      <c r="N131" s="197">
        <v>1099</v>
      </c>
      <c r="O131" s="197">
        <v>833</v>
      </c>
      <c r="P131" s="198">
        <f t="shared" si="59"/>
        <v>-0.2420382165605095</v>
      </c>
      <c r="Q131" s="214">
        <f t="shared" si="42"/>
        <v>0.9282407407407407</v>
      </c>
      <c r="R131" s="198">
        <f t="shared" si="60"/>
        <v>2.4224010152564736E-4</v>
      </c>
      <c r="S131" s="197">
        <v>555</v>
      </c>
      <c r="T131" s="197">
        <v>1075</v>
      </c>
      <c r="U131" s="197">
        <v>1342</v>
      </c>
      <c r="V131" s="197">
        <v>1334</v>
      </c>
      <c r="W131" s="197">
        <v>1128</v>
      </c>
      <c r="X131" s="198">
        <f t="shared" si="61"/>
        <v>-0.15442278860569714</v>
      </c>
      <c r="Y131" s="214">
        <f t="shared" si="43"/>
        <v>1.0324324324324325</v>
      </c>
      <c r="Z131" s="198">
        <f t="shared" si="56"/>
        <v>3.2820851953011888E-4</v>
      </c>
    </row>
    <row r="132" spans="1:26" x14ac:dyDescent="0.25">
      <c r="A132" s="195" t="s">
        <v>136</v>
      </c>
      <c r="B132" s="196" t="s">
        <v>136</v>
      </c>
      <c r="C132" s="197">
        <v>177</v>
      </c>
      <c r="D132" s="197">
        <v>253</v>
      </c>
      <c r="E132" s="197">
        <v>358</v>
      </c>
      <c r="F132" s="197">
        <v>387</v>
      </c>
      <c r="G132" s="197">
        <v>299</v>
      </c>
      <c r="H132" s="198">
        <f t="shared" si="57"/>
        <v>-0.22739018087855301</v>
      </c>
      <c r="I132" s="214">
        <f t="shared" si="35"/>
        <v>0.68926553672316393</v>
      </c>
      <c r="J132" s="198">
        <f t="shared" si="58"/>
        <v>3.9336308333508746E-4</v>
      </c>
      <c r="K132" s="197">
        <v>742</v>
      </c>
      <c r="L132" s="197">
        <v>1632</v>
      </c>
      <c r="M132" s="197">
        <v>2097</v>
      </c>
      <c r="N132" s="197">
        <v>2115</v>
      </c>
      <c r="O132" s="197">
        <v>2068</v>
      </c>
      <c r="P132" s="198">
        <f t="shared" si="59"/>
        <v>-2.2222222222222254E-2</v>
      </c>
      <c r="Q132" s="214">
        <f t="shared" si="42"/>
        <v>1.7870619946091644</v>
      </c>
      <c r="R132" s="198">
        <f t="shared" si="60"/>
        <v>6.0138358938179916E-4</v>
      </c>
      <c r="S132" s="197">
        <v>919</v>
      </c>
      <c r="T132" s="197">
        <v>1885</v>
      </c>
      <c r="U132" s="197">
        <v>2455</v>
      </c>
      <c r="V132" s="197">
        <v>2502</v>
      </c>
      <c r="W132" s="197">
        <v>2367</v>
      </c>
      <c r="X132" s="198">
        <f t="shared" si="61"/>
        <v>-5.3956834532374098E-2</v>
      </c>
      <c r="Y132" s="214">
        <f t="shared" si="43"/>
        <v>1.5756256800870512</v>
      </c>
      <c r="Z132" s="198">
        <f t="shared" si="56"/>
        <v>6.0041126337290749E-4</v>
      </c>
    </row>
    <row r="133" spans="1:26" x14ac:dyDescent="0.25">
      <c r="A133" s="200" t="s">
        <v>149</v>
      </c>
      <c r="B133" s="201" t="s">
        <v>149</v>
      </c>
      <c r="C133" s="202">
        <f>C125-SUM(C126:C132)</f>
        <v>22363</v>
      </c>
      <c r="D133" s="202">
        <f>D125-SUM(D126:D132)</f>
        <v>30462</v>
      </c>
      <c r="E133" s="202">
        <f>E125-SUM(E126:E132)</f>
        <v>20575</v>
      </c>
      <c r="F133" s="202">
        <f>F125-SUM(F126:F132)</f>
        <v>21359</v>
      </c>
      <c r="G133" s="202">
        <f>G125-SUM(G126:G132)</f>
        <v>22193</v>
      </c>
      <c r="H133" s="203">
        <f t="shared" si="57"/>
        <v>3.9046771852614848E-2</v>
      </c>
      <c r="I133" s="215">
        <f t="shared" si="35"/>
        <v>-7.6018423288467529E-3</v>
      </c>
      <c r="J133" s="203">
        <f t="shared" si="58"/>
        <v>2.9197013071757847E-2</v>
      </c>
      <c r="K133" s="202">
        <f>K125-SUM(K126:K132)</f>
        <v>15390</v>
      </c>
      <c r="L133" s="202">
        <f>L125-SUM(L126:L132)</f>
        <v>26712</v>
      </c>
      <c r="M133" s="202">
        <f>M125-SUM(M126:M132)</f>
        <v>30137</v>
      </c>
      <c r="N133" s="202">
        <f>N125-SUM(N126:N132)</f>
        <v>32365</v>
      </c>
      <c r="O133" s="202">
        <f>O125-SUM(O126:O132)</f>
        <v>37797</v>
      </c>
      <c r="P133" s="203">
        <f t="shared" si="59"/>
        <v>0.16783562490344517</v>
      </c>
      <c r="Q133" s="215">
        <f t="shared" si="42"/>
        <v>1.4559454191033137</v>
      </c>
      <c r="R133" s="203">
        <f t="shared" si="60"/>
        <v>1.0991535555059896E-2</v>
      </c>
      <c r="S133" s="202">
        <f>S125-SUM(S126:S132)</f>
        <v>37753</v>
      </c>
      <c r="T133" s="202">
        <f>T125-SUM(T126:T132)</f>
        <v>57174</v>
      </c>
      <c r="U133" s="202">
        <f>U125-SUM(U126:U132)</f>
        <v>50712</v>
      </c>
      <c r="V133" s="202">
        <f>V125-SUM(V126:V132)</f>
        <v>53724</v>
      </c>
      <c r="W133" s="202">
        <f>W125-SUM(W126:W132)</f>
        <v>59990</v>
      </c>
      <c r="X133" s="203">
        <f t="shared" si="61"/>
        <v>0.11663316208770746</v>
      </c>
      <c r="Y133" s="215">
        <f t="shared" si="43"/>
        <v>0.58901279368527004</v>
      </c>
      <c r="Z133" s="203">
        <f t="shared" si="56"/>
        <v>1.2402466797623985E-2</v>
      </c>
    </row>
    <row r="134" spans="1:26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</row>
    <row r="135" spans="1:26" x14ac:dyDescent="0.25">
      <c r="A135" s="1" t="s">
        <v>0</v>
      </c>
      <c r="B135" s="189" t="s">
        <v>73</v>
      </c>
      <c r="C135" s="211">
        <f>C136+C139</f>
        <v>29237</v>
      </c>
      <c r="D135" s="211">
        <f>D136+D139</f>
        <v>47385</v>
      </c>
      <c r="E135" s="211">
        <f>E136+E139</f>
        <v>49008</v>
      </c>
      <c r="F135" s="211">
        <f>F136+F139</f>
        <v>52595</v>
      </c>
      <c r="G135" s="211">
        <f>G136+G139</f>
        <v>50627</v>
      </c>
      <c r="H135" s="212">
        <f>IFERROR(G135/F135-1,"-")</f>
        <v>-3.741800551383212E-2</v>
      </c>
      <c r="I135" s="212">
        <f t="shared" si="35"/>
        <v>0.73160721004207008</v>
      </c>
      <c r="J135" s="212">
        <f>G135/G$9</f>
        <v>6.6604658260887864E-2</v>
      </c>
      <c r="K135" s="211">
        <f>K136+K139</f>
        <v>87353</v>
      </c>
      <c r="L135" s="211">
        <f>L136+L139</f>
        <v>163913</v>
      </c>
      <c r="M135" s="211">
        <f>M136+M139</f>
        <v>182213</v>
      </c>
      <c r="N135" s="211">
        <f>N136+N139</f>
        <v>183875</v>
      </c>
      <c r="O135" s="211">
        <f>O136+O139</f>
        <v>182150</v>
      </c>
      <c r="P135" s="212">
        <f>IFERROR(O135/N135-1,"-")</f>
        <v>-9.3813732154996998E-3</v>
      </c>
      <c r="Q135" s="212">
        <f t="shared" si="42"/>
        <v>1.0852174510320194</v>
      </c>
      <c r="R135" s="212">
        <f>O135/O$9</f>
        <v>5.2970029403237293E-2</v>
      </c>
      <c r="S135" s="211">
        <f>S136+S139</f>
        <v>116590</v>
      </c>
      <c r="T135" s="211">
        <f>T136+T139</f>
        <v>211298</v>
      </c>
      <c r="U135" s="211">
        <f>U136+U139</f>
        <v>231221</v>
      </c>
      <c r="V135" s="211">
        <f>V136+V139</f>
        <v>236470</v>
      </c>
      <c r="W135" s="211">
        <f>W136+W139</f>
        <v>232777</v>
      </c>
      <c r="X135" s="212">
        <f>IFERROR(W135/V135-1,"-")</f>
        <v>-1.5617203027868176E-2</v>
      </c>
      <c r="Y135" s="212">
        <f t="shared" si="43"/>
        <v>0.9965434428338622</v>
      </c>
      <c r="Z135" s="212">
        <f t="shared" ref="Z135:Z147" si="62">U135/U$9</f>
        <v>5.6548958341485558E-2</v>
      </c>
    </row>
    <row r="136" spans="1:26" x14ac:dyDescent="0.25">
      <c r="A136" s="1" t="s">
        <v>101</v>
      </c>
      <c r="B136" s="192" t="s">
        <v>102</v>
      </c>
      <c r="C136" s="193">
        <v>9339</v>
      </c>
      <c r="D136" s="193">
        <v>5486</v>
      </c>
      <c r="E136" s="193">
        <v>7999</v>
      </c>
      <c r="F136" s="193">
        <v>6701</v>
      </c>
      <c r="G136" s="193">
        <v>3206</v>
      </c>
      <c r="H136" s="194">
        <f>IFERROR(G136/F136-1,"-")</f>
        <v>-0.52156394567974929</v>
      </c>
      <c r="I136" s="213">
        <f t="shared" si="35"/>
        <v>-0.65670842702644827</v>
      </c>
      <c r="J136" s="194">
        <f>G136/G$9</f>
        <v>4.2177994821815728E-3</v>
      </c>
      <c r="K136" s="193">
        <v>28431</v>
      </c>
      <c r="L136" s="193">
        <v>15843</v>
      </c>
      <c r="M136" s="193">
        <v>16817</v>
      </c>
      <c r="N136" s="193">
        <v>14783</v>
      </c>
      <c r="O136" s="193">
        <v>20539</v>
      </c>
      <c r="P136" s="194">
        <f>IFERROR(O136/N136-1,"-")</f>
        <v>0.38936616383683953</v>
      </c>
      <c r="Q136" s="213">
        <f t="shared" si="42"/>
        <v>-0.27758432696704305</v>
      </c>
      <c r="R136" s="194">
        <f>O136/O$9</f>
        <v>5.9728324672692328E-3</v>
      </c>
      <c r="S136" s="193">
        <v>37770</v>
      </c>
      <c r="T136" s="193">
        <v>21329</v>
      </c>
      <c r="U136" s="193">
        <v>24816</v>
      </c>
      <c r="V136" s="193">
        <v>21484</v>
      </c>
      <c r="W136" s="193">
        <v>23745</v>
      </c>
      <c r="X136" s="194">
        <f>IFERROR(W136/V136-1,"-")</f>
        <v>0.10524110966300504</v>
      </c>
      <c r="Y136" s="213">
        <f t="shared" si="43"/>
        <v>-0.37132644956314531</v>
      </c>
      <c r="Z136" s="194">
        <f t="shared" si="62"/>
        <v>6.069167377540559E-3</v>
      </c>
    </row>
    <row r="137" spans="1:26" x14ac:dyDescent="0.25">
      <c r="A137" s="195" t="s">
        <v>108</v>
      </c>
      <c r="B137" s="196" t="s">
        <v>108</v>
      </c>
      <c r="C137" s="197">
        <v>9339</v>
      </c>
      <c r="D137" s="197">
        <v>5415</v>
      </c>
      <c r="E137" s="197">
        <v>7999</v>
      </c>
      <c r="F137" s="197">
        <v>6701</v>
      </c>
      <c r="G137" s="197">
        <v>3206</v>
      </c>
      <c r="H137" s="198">
        <f>IFERROR(G137/F137-1,"-")</f>
        <v>-0.52156394567974929</v>
      </c>
      <c r="I137" s="214">
        <f t="shared" si="35"/>
        <v>-0.65670842702644827</v>
      </c>
      <c r="J137" s="198">
        <f>G137/G$9</f>
        <v>4.2177994821815728E-3</v>
      </c>
      <c r="K137" s="197">
        <v>20185</v>
      </c>
      <c r="L137" s="197">
        <v>9264</v>
      </c>
      <c r="M137" s="197">
        <v>8253</v>
      </c>
      <c r="N137" s="197">
        <v>6321</v>
      </c>
      <c r="O137" s="197">
        <v>11324</v>
      </c>
      <c r="P137" s="198">
        <f>IFERROR(O137/N137-1,"-")</f>
        <v>0.79148868849865517</v>
      </c>
      <c r="Q137" s="214">
        <f t="shared" si="42"/>
        <v>-0.43898934852613325</v>
      </c>
      <c r="R137" s="198">
        <f>O137/O$9</f>
        <v>3.2930695194194845E-3</v>
      </c>
      <c r="S137" s="197">
        <v>29524</v>
      </c>
      <c r="T137" s="197">
        <v>14679</v>
      </c>
      <c r="U137" s="197">
        <v>16252</v>
      </c>
      <c r="V137" s="197">
        <v>13022</v>
      </c>
      <c r="W137" s="197">
        <v>14530</v>
      </c>
      <c r="X137" s="198">
        <f>IFERROR(W137/V137-1,"-")</f>
        <v>0.11580402395945333</v>
      </c>
      <c r="Y137" s="214">
        <f t="shared" si="43"/>
        <v>-0.50785801381926565</v>
      </c>
      <c r="Z137" s="198">
        <f t="shared" si="62"/>
        <v>3.974698106858042E-3</v>
      </c>
    </row>
    <row r="138" spans="1:26" x14ac:dyDescent="0.25">
      <c r="A138" s="195" t="s">
        <v>105</v>
      </c>
      <c r="B138" s="196" t="s">
        <v>105</v>
      </c>
      <c r="C138" s="197">
        <v>0</v>
      </c>
      <c r="D138" s="197">
        <v>71</v>
      </c>
      <c r="E138" s="197">
        <v>0</v>
      </c>
      <c r="F138" s="197">
        <v>0</v>
      </c>
      <c r="G138" s="197">
        <v>0</v>
      </c>
      <c r="H138" s="198" t="str">
        <f>IFERROR(G138/F138-1,"-")</f>
        <v>-</v>
      </c>
      <c r="I138" s="214" t="str">
        <f t="shared" ref="I138:I161" si="63">IFERROR(G138/C138-1,"-")</f>
        <v>-</v>
      </c>
      <c r="J138" s="198">
        <f>G138/G$9</f>
        <v>0</v>
      </c>
      <c r="K138" s="197">
        <v>8246</v>
      </c>
      <c r="L138" s="197">
        <v>6579</v>
      </c>
      <c r="M138" s="197">
        <v>8564</v>
      </c>
      <c r="N138" s="197">
        <v>8462</v>
      </c>
      <c r="O138" s="197">
        <v>9215</v>
      </c>
      <c r="P138" s="198">
        <f>IFERROR(O138/N138-1,"-")</f>
        <v>8.8986055306074174E-2</v>
      </c>
      <c r="Q138" s="214">
        <f t="shared" si="42"/>
        <v>0.11751152073732718</v>
      </c>
      <c r="R138" s="198">
        <f>O138/O$9</f>
        <v>2.6797629478497484E-3</v>
      </c>
      <c r="S138" s="197">
        <v>8246</v>
      </c>
      <c r="T138" s="197">
        <v>6650</v>
      </c>
      <c r="U138" s="197">
        <v>8564</v>
      </c>
      <c r="V138" s="197">
        <v>8462</v>
      </c>
      <c r="W138" s="197">
        <v>9215</v>
      </c>
      <c r="X138" s="198">
        <f>IFERROR(W138/V138-1,"-")</f>
        <v>8.8986055306074174E-2</v>
      </c>
      <c r="Y138" s="214">
        <f t="shared" si="43"/>
        <v>0.11751152073732718</v>
      </c>
      <c r="Z138" s="198">
        <f t="shared" si="62"/>
        <v>2.094469270682517E-3</v>
      </c>
    </row>
    <row r="139" spans="1:26" x14ac:dyDescent="0.25">
      <c r="A139" s="1" t="s">
        <v>150</v>
      </c>
      <c r="B139" s="192" t="s">
        <v>112</v>
      </c>
      <c r="C139" s="193">
        <v>19898</v>
      </c>
      <c r="D139" s="193">
        <v>41899</v>
      </c>
      <c r="E139" s="193">
        <v>41009</v>
      </c>
      <c r="F139" s="193">
        <v>45894</v>
      </c>
      <c r="G139" s="193">
        <v>47421</v>
      </c>
      <c r="H139" s="194">
        <f>IFERROR(G139/F139-1,"-")</f>
        <v>3.3272323179500685E-2</v>
      </c>
      <c r="I139" s="213">
        <f t="shared" si="63"/>
        <v>1.3832043421449391</v>
      </c>
      <c r="J139" s="194">
        <f>G139/G$9</f>
        <v>6.2386858778706297E-2</v>
      </c>
      <c r="K139" s="193">
        <v>58922</v>
      </c>
      <c r="L139" s="193">
        <v>148070</v>
      </c>
      <c r="M139" s="193">
        <v>165396</v>
      </c>
      <c r="N139" s="193">
        <v>169092</v>
      </c>
      <c r="O139" s="193">
        <v>161611</v>
      </c>
      <c r="P139" s="194">
        <f>IFERROR(O139/N139-1,"-")</f>
        <v>-4.4242187684810586E-2</v>
      </c>
      <c r="Q139" s="213">
        <f t="shared" si="42"/>
        <v>1.7427955602321714</v>
      </c>
      <c r="R139" s="194">
        <f>O139/O$9</f>
        <v>4.6997196935968058E-2</v>
      </c>
      <c r="S139" s="193">
        <v>78820</v>
      </c>
      <c r="T139" s="193">
        <v>189969</v>
      </c>
      <c r="U139" s="193">
        <v>206405</v>
      </c>
      <c r="V139" s="193">
        <v>214986</v>
      </c>
      <c r="W139" s="193">
        <v>209032</v>
      </c>
      <c r="X139" s="194">
        <f>IFERROR(W139/V139-1,"-")</f>
        <v>-2.7694826639874215E-2</v>
      </c>
      <c r="Y139" s="213">
        <f t="shared" si="43"/>
        <v>1.6520172545039329</v>
      </c>
      <c r="Z139" s="194">
        <f t="shared" si="62"/>
        <v>5.0479790963944997E-2</v>
      </c>
    </row>
    <row r="140" spans="1:26" x14ac:dyDescent="0.25">
      <c r="A140" s="195" t="s">
        <v>115</v>
      </c>
      <c r="B140" s="196" t="s">
        <v>115</v>
      </c>
      <c r="C140" s="197">
        <v>8616</v>
      </c>
      <c r="D140" s="197">
        <v>22074</v>
      </c>
      <c r="E140" s="197">
        <v>20929</v>
      </c>
      <c r="F140" s="197">
        <v>26456</v>
      </c>
      <c r="G140" s="197">
        <v>26749</v>
      </c>
      <c r="H140" s="198">
        <f t="shared" ref="H140:H147" si="64">IFERROR(G140/F140-1,"-")</f>
        <v>1.1074992440278209E-2</v>
      </c>
      <c r="I140" s="214">
        <f t="shared" si="63"/>
        <v>2.1045728876508822</v>
      </c>
      <c r="J140" s="198">
        <f t="shared" ref="J140:J147" si="65">G140/G$9</f>
        <v>3.5190866609131288E-2</v>
      </c>
      <c r="K140" s="197">
        <v>13586</v>
      </c>
      <c r="L140" s="197">
        <v>60071</v>
      </c>
      <c r="M140" s="197">
        <v>68833</v>
      </c>
      <c r="N140" s="197">
        <v>71052</v>
      </c>
      <c r="O140" s="197">
        <v>68646</v>
      </c>
      <c r="P140" s="198">
        <f t="shared" ref="P140:P147" si="66">IFERROR(O140/N140-1,"-")</f>
        <v>-3.3862523222428664E-2</v>
      </c>
      <c r="Q140" s="214">
        <f t="shared" si="42"/>
        <v>4.0527013101722362</v>
      </c>
      <c r="R140" s="198">
        <f t="shared" ref="R140:R147" si="67">O140/O$9</f>
        <v>1.9962561835929878E-2</v>
      </c>
      <c r="S140" s="197">
        <v>22202</v>
      </c>
      <c r="T140" s="197">
        <v>82145</v>
      </c>
      <c r="U140" s="197">
        <v>89762</v>
      </c>
      <c r="V140" s="197">
        <v>97508</v>
      </c>
      <c r="W140" s="197">
        <v>95395</v>
      </c>
      <c r="X140" s="198">
        <f t="shared" ref="X140:X147" si="68">IFERROR(W140/V140-1,"-")</f>
        <v>-2.1670016819132831E-2</v>
      </c>
      <c r="Y140" s="214">
        <f t="shared" si="43"/>
        <v>3.2966849833348348</v>
      </c>
      <c r="Z140" s="198">
        <f t="shared" si="62"/>
        <v>2.1952796669197118E-2</v>
      </c>
    </row>
    <row r="141" spans="1:26" x14ac:dyDescent="0.25">
      <c r="A141" s="195" t="s">
        <v>118</v>
      </c>
      <c r="B141" s="196" t="s">
        <v>118</v>
      </c>
      <c r="C141" s="197">
        <v>1411</v>
      </c>
      <c r="D141" s="197">
        <v>1553</v>
      </c>
      <c r="E141" s="197">
        <v>1880</v>
      </c>
      <c r="F141" s="197">
        <v>1664</v>
      </c>
      <c r="G141" s="197">
        <v>1895</v>
      </c>
      <c r="H141" s="198">
        <f t="shared" si="64"/>
        <v>0.13882211538461542</v>
      </c>
      <c r="I141" s="214">
        <f t="shared" si="63"/>
        <v>0.3430191353649894</v>
      </c>
      <c r="J141" s="198">
        <f t="shared" si="65"/>
        <v>2.4930536552508053E-3</v>
      </c>
      <c r="K141" s="197">
        <v>6291</v>
      </c>
      <c r="L141" s="197">
        <v>11965</v>
      </c>
      <c r="M141" s="197">
        <v>16264</v>
      </c>
      <c r="N141" s="197">
        <v>16937</v>
      </c>
      <c r="O141" s="197">
        <v>16807</v>
      </c>
      <c r="P141" s="198">
        <f t="shared" si="66"/>
        <v>-7.6755033358918423E-3</v>
      </c>
      <c r="Q141" s="214">
        <f t="shared" si="42"/>
        <v>1.6715943411222383</v>
      </c>
      <c r="R141" s="198">
        <f t="shared" si="67"/>
        <v>4.8875502837233556E-3</v>
      </c>
      <c r="S141" s="197">
        <v>7702</v>
      </c>
      <c r="T141" s="197">
        <v>13518</v>
      </c>
      <c r="U141" s="197">
        <v>18144</v>
      </c>
      <c r="V141" s="197">
        <v>18601</v>
      </c>
      <c r="W141" s="197">
        <v>18702</v>
      </c>
      <c r="X141" s="198">
        <f t="shared" si="68"/>
        <v>5.4298156013117271E-3</v>
      </c>
      <c r="Y141" s="214">
        <f t="shared" si="43"/>
        <v>1.4282004674110622</v>
      </c>
      <c r="Z141" s="198">
        <f t="shared" si="62"/>
        <v>4.4374183147201764E-3</v>
      </c>
    </row>
    <row r="142" spans="1:26" x14ac:dyDescent="0.25">
      <c r="A142" s="195" t="s">
        <v>121</v>
      </c>
      <c r="B142" s="196" t="s">
        <v>121</v>
      </c>
      <c r="C142" s="197">
        <v>2188</v>
      </c>
      <c r="D142" s="197">
        <v>5813</v>
      </c>
      <c r="E142" s="197">
        <v>5043</v>
      </c>
      <c r="F142" s="197">
        <v>5027</v>
      </c>
      <c r="G142" s="197">
        <v>5350</v>
      </c>
      <c r="H142" s="198">
        <f t="shared" si="64"/>
        <v>6.4253033618460353E-2</v>
      </c>
      <c r="I142" s="214">
        <f t="shared" si="63"/>
        <v>1.4451553930530165</v>
      </c>
      <c r="J142" s="198">
        <f t="shared" si="65"/>
        <v>7.0384364409455452E-3</v>
      </c>
      <c r="K142" s="197">
        <v>10850</v>
      </c>
      <c r="L142" s="197">
        <v>17158</v>
      </c>
      <c r="M142" s="197">
        <v>16033</v>
      </c>
      <c r="N142" s="197">
        <v>15511</v>
      </c>
      <c r="O142" s="197">
        <v>14187</v>
      </c>
      <c r="P142" s="198">
        <f t="shared" si="66"/>
        <v>-8.5358777641673655E-2</v>
      </c>
      <c r="Q142" s="214">
        <f t="shared" si="42"/>
        <v>0.30755760368663587</v>
      </c>
      <c r="R142" s="198">
        <f t="shared" si="67"/>
        <v>4.1256426414698188E-3</v>
      </c>
      <c r="S142" s="197">
        <v>13038</v>
      </c>
      <c r="T142" s="197">
        <v>22971</v>
      </c>
      <c r="U142" s="197">
        <v>21076</v>
      </c>
      <c r="V142" s="197">
        <v>20538</v>
      </c>
      <c r="W142" s="197">
        <v>19537</v>
      </c>
      <c r="X142" s="198">
        <f t="shared" si="68"/>
        <v>-4.8738922972051846E-2</v>
      </c>
      <c r="Y142" s="214">
        <f t="shared" si="43"/>
        <v>0.49846602239607307</v>
      </c>
      <c r="Z142" s="198">
        <f t="shared" si="62"/>
        <v>5.1544878968828502E-3</v>
      </c>
    </row>
    <row r="143" spans="1:26" x14ac:dyDescent="0.25">
      <c r="A143" s="195" t="s">
        <v>128</v>
      </c>
      <c r="B143" s="196" t="s">
        <v>128</v>
      </c>
      <c r="C143" s="197">
        <v>2549</v>
      </c>
      <c r="D143" s="197">
        <v>4370</v>
      </c>
      <c r="E143" s="197">
        <v>3569</v>
      </c>
      <c r="F143" s="197">
        <v>2063</v>
      </c>
      <c r="G143" s="197">
        <v>1175</v>
      </c>
      <c r="H143" s="198">
        <f t="shared" si="64"/>
        <v>-0.43044110518662138</v>
      </c>
      <c r="I143" s="214">
        <f t="shared" si="63"/>
        <v>-0.53903491565319728</v>
      </c>
      <c r="J143" s="198">
        <f t="shared" si="65"/>
        <v>1.5458248258151429E-3</v>
      </c>
      <c r="K143" s="197">
        <v>1210</v>
      </c>
      <c r="L143" s="197">
        <v>3896</v>
      </c>
      <c r="M143" s="197">
        <v>3830</v>
      </c>
      <c r="N143" s="197">
        <v>3069</v>
      </c>
      <c r="O143" s="197">
        <v>3174</v>
      </c>
      <c r="P143" s="198">
        <f t="shared" si="66"/>
        <v>3.4213098729227731E-2</v>
      </c>
      <c r="Q143" s="214">
        <f t="shared" si="42"/>
        <v>1.6231404958677684</v>
      </c>
      <c r="R143" s="198">
        <f t="shared" si="67"/>
        <v>9.2301330401249062E-4</v>
      </c>
      <c r="S143" s="197">
        <v>3759</v>
      </c>
      <c r="T143" s="197">
        <v>8266</v>
      </c>
      <c r="U143" s="197">
        <v>7399</v>
      </c>
      <c r="V143" s="197">
        <v>5132</v>
      </c>
      <c r="W143" s="197">
        <v>4349</v>
      </c>
      <c r="X143" s="198">
        <f t="shared" si="68"/>
        <v>-0.15257209664848015</v>
      </c>
      <c r="Y143" s="214">
        <f t="shared" si="43"/>
        <v>0.15695663740356469</v>
      </c>
      <c r="Z143" s="198">
        <f t="shared" si="62"/>
        <v>1.8095490581247016E-3</v>
      </c>
    </row>
    <row r="144" spans="1:26" x14ac:dyDescent="0.25">
      <c r="A144" s="195" t="s">
        <v>124</v>
      </c>
      <c r="B144" s="196" t="s">
        <v>124</v>
      </c>
      <c r="C144" s="197">
        <v>902</v>
      </c>
      <c r="D144" s="197">
        <v>435</v>
      </c>
      <c r="E144" s="197">
        <v>1205</v>
      </c>
      <c r="F144" s="197">
        <v>791</v>
      </c>
      <c r="G144" s="197">
        <v>0</v>
      </c>
      <c r="H144" s="198">
        <f t="shared" si="64"/>
        <v>-1</v>
      </c>
      <c r="I144" s="214">
        <f t="shared" si="63"/>
        <v>-1</v>
      </c>
      <c r="J144" s="198">
        <f t="shared" si="65"/>
        <v>0</v>
      </c>
      <c r="K144" s="197">
        <v>1918</v>
      </c>
      <c r="L144" s="197">
        <v>3253</v>
      </c>
      <c r="M144" s="197">
        <v>3513</v>
      </c>
      <c r="N144" s="197">
        <v>3959</v>
      </c>
      <c r="O144" s="197">
        <v>3731</v>
      </c>
      <c r="P144" s="198">
        <f t="shared" si="66"/>
        <v>-5.7590300580954823E-2</v>
      </c>
      <c r="Q144" s="214">
        <f t="shared" si="42"/>
        <v>0.94525547445255476</v>
      </c>
      <c r="R144" s="198">
        <f t="shared" si="67"/>
        <v>1.0849913791022693E-3</v>
      </c>
      <c r="S144" s="197">
        <v>2820</v>
      </c>
      <c r="T144" s="197">
        <v>3688</v>
      </c>
      <c r="U144" s="197">
        <v>4718</v>
      </c>
      <c r="V144" s="197">
        <v>4750</v>
      </c>
      <c r="W144" s="197">
        <v>3731</v>
      </c>
      <c r="X144" s="198">
        <f t="shared" si="68"/>
        <v>-0.21452631578947368</v>
      </c>
      <c r="Y144" s="214">
        <f t="shared" si="43"/>
        <v>0.32304964539007086</v>
      </c>
      <c r="Z144" s="198">
        <f t="shared" si="62"/>
        <v>1.1538657191826386E-3</v>
      </c>
    </row>
    <row r="145" spans="1:26" x14ac:dyDescent="0.25">
      <c r="A145" s="195" t="s">
        <v>133</v>
      </c>
      <c r="B145" s="196" t="s">
        <v>133</v>
      </c>
      <c r="C145" s="197">
        <v>93</v>
      </c>
      <c r="D145" s="197">
        <v>79</v>
      </c>
      <c r="E145" s="197">
        <v>139</v>
      </c>
      <c r="F145" s="197">
        <v>6</v>
      </c>
      <c r="G145" s="197">
        <v>0</v>
      </c>
      <c r="H145" s="198">
        <f t="shared" si="64"/>
        <v>-1</v>
      </c>
      <c r="I145" s="214">
        <f t="shared" si="63"/>
        <v>-1</v>
      </c>
      <c r="J145" s="198">
        <f t="shared" si="65"/>
        <v>0</v>
      </c>
      <c r="K145" s="197">
        <v>1104</v>
      </c>
      <c r="L145" s="197">
        <v>2826</v>
      </c>
      <c r="M145" s="197">
        <v>3108</v>
      </c>
      <c r="N145" s="197">
        <v>3024</v>
      </c>
      <c r="O145" s="197">
        <v>2935</v>
      </c>
      <c r="P145" s="198">
        <f t="shared" si="66"/>
        <v>-2.9431216931216975E-2</v>
      </c>
      <c r="Q145" s="214">
        <f t="shared" si="42"/>
        <v>1.6585144927536231</v>
      </c>
      <c r="R145" s="198">
        <f t="shared" si="67"/>
        <v>8.5351104199012605E-4</v>
      </c>
      <c r="S145" s="197">
        <v>1197</v>
      </c>
      <c r="T145" s="197">
        <v>2905</v>
      </c>
      <c r="U145" s="197">
        <v>3247</v>
      </c>
      <c r="V145" s="197">
        <v>3030</v>
      </c>
      <c r="W145" s="197">
        <v>2935</v>
      </c>
      <c r="X145" s="198">
        <f t="shared" si="68"/>
        <v>-3.1353135313531344E-2</v>
      </c>
      <c r="Y145" s="214">
        <f t="shared" si="43"/>
        <v>1.4519632414369257</v>
      </c>
      <c r="Z145" s="198">
        <f t="shared" si="62"/>
        <v>7.9410809457101039E-4</v>
      </c>
    </row>
    <row r="146" spans="1:26" x14ac:dyDescent="0.25">
      <c r="A146" s="195" t="s">
        <v>136</v>
      </c>
      <c r="B146" s="196" t="s">
        <v>136</v>
      </c>
      <c r="C146" s="197">
        <v>75</v>
      </c>
      <c r="D146" s="197">
        <v>49</v>
      </c>
      <c r="E146" s="197">
        <v>93</v>
      </c>
      <c r="F146" s="197">
        <v>54</v>
      </c>
      <c r="G146" s="197">
        <v>0</v>
      </c>
      <c r="H146" s="198">
        <f t="shared" si="64"/>
        <v>-1</v>
      </c>
      <c r="I146" s="214">
        <f t="shared" si="63"/>
        <v>-1</v>
      </c>
      <c r="J146" s="198">
        <f t="shared" si="65"/>
        <v>0</v>
      </c>
      <c r="K146" s="197">
        <v>715</v>
      </c>
      <c r="L146" s="197">
        <v>1637</v>
      </c>
      <c r="M146" s="197">
        <v>2213</v>
      </c>
      <c r="N146" s="197">
        <v>2093</v>
      </c>
      <c r="O146" s="197">
        <v>1666</v>
      </c>
      <c r="P146" s="198">
        <f t="shared" si="66"/>
        <v>-0.20401337792642138</v>
      </c>
      <c r="Q146" s="214">
        <f t="shared" si="42"/>
        <v>1.3300699300699299</v>
      </c>
      <c r="R146" s="198">
        <f t="shared" si="67"/>
        <v>4.8448020305129471E-4</v>
      </c>
      <c r="S146" s="197">
        <v>790</v>
      </c>
      <c r="T146" s="197">
        <v>1686</v>
      </c>
      <c r="U146" s="197">
        <v>2306</v>
      </c>
      <c r="V146" s="197">
        <v>2147</v>
      </c>
      <c r="W146" s="197">
        <v>1666</v>
      </c>
      <c r="X146" s="198">
        <f t="shared" si="68"/>
        <v>-0.22403353516534696</v>
      </c>
      <c r="Y146" s="214">
        <f t="shared" si="43"/>
        <v>1.108860759493671</v>
      </c>
      <c r="Z146" s="198">
        <f t="shared" si="62"/>
        <v>5.6397082417023413E-4</v>
      </c>
    </row>
    <row r="147" spans="1:26" x14ac:dyDescent="0.25">
      <c r="A147" s="200" t="s">
        <v>149</v>
      </c>
      <c r="B147" s="201" t="s">
        <v>149</v>
      </c>
      <c r="C147" s="202">
        <f>C139-SUM(C140:C146)</f>
        <v>4064</v>
      </c>
      <c r="D147" s="202">
        <f>D139-SUM(D140:D146)</f>
        <v>7526</v>
      </c>
      <c r="E147" s="202">
        <f>E139-SUM(E140:E146)</f>
        <v>8151</v>
      </c>
      <c r="F147" s="202">
        <f>F139-SUM(F140:F146)</f>
        <v>9833</v>
      </c>
      <c r="G147" s="202">
        <f>G139-SUM(G140:G146)</f>
        <v>12252</v>
      </c>
      <c r="H147" s="203">
        <f t="shared" si="64"/>
        <v>0.24600833926573773</v>
      </c>
      <c r="I147" s="215">
        <f t="shared" si="63"/>
        <v>2.0147637795275593</v>
      </c>
      <c r="J147" s="203">
        <f t="shared" si="65"/>
        <v>1.6118677247563516E-2</v>
      </c>
      <c r="K147" s="202">
        <f>K139-SUM(K140:K146)</f>
        <v>23248</v>
      </c>
      <c r="L147" s="202">
        <f>L139-SUM(L140:L146)</f>
        <v>47264</v>
      </c>
      <c r="M147" s="202">
        <f>M139-SUM(M140:M146)</f>
        <v>51602</v>
      </c>
      <c r="N147" s="202">
        <f>N139-SUM(N140:N146)</f>
        <v>53447</v>
      </c>
      <c r="O147" s="202">
        <f>O139-SUM(O140:O146)</f>
        <v>50465</v>
      </c>
      <c r="P147" s="203">
        <f t="shared" si="66"/>
        <v>-5.5793589911501074E-2</v>
      </c>
      <c r="Q147" s="215">
        <f t="shared" si="42"/>
        <v>1.1707243633860975</v>
      </c>
      <c r="R147" s="203">
        <f t="shared" si="67"/>
        <v>1.4675446246688827E-2</v>
      </c>
      <c r="S147" s="202">
        <f>S139-SUM(S140:S146)</f>
        <v>27312</v>
      </c>
      <c r="T147" s="202">
        <f>T139-SUM(T140:T146)</f>
        <v>54790</v>
      </c>
      <c r="U147" s="202">
        <f>U139-SUM(U140:U146)</f>
        <v>59753</v>
      </c>
      <c r="V147" s="202">
        <f>V139-SUM(V140:V146)</f>
        <v>63280</v>
      </c>
      <c r="W147" s="202">
        <f>W139-SUM(W140:W146)</f>
        <v>62717</v>
      </c>
      <c r="X147" s="203">
        <f t="shared" si="68"/>
        <v>-8.8969658659924233E-3</v>
      </c>
      <c r="Y147" s="215">
        <f t="shared" si="43"/>
        <v>1.2963166373755124</v>
      </c>
      <c r="Z147" s="203">
        <f t="shared" si="62"/>
        <v>1.4613594387096269E-2</v>
      </c>
    </row>
    <row r="148" spans="1:26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</row>
    <row r="149" spans="1:26" x14ac:dyDescent="0.25">
      <c r="A149" s="1" t="s">
        <v>0</v>
      </c>
      <c r="B149" s="189" t="s">
        <v>73</v>
      </c>
      <c r="C149" s="211">
        <f>C150+C153</f>
        <v>55859</v>
      </c>
      <c r="D149" s="211">
        <f>D150+D153</f>
        <v>83622</v>
      </c>
      <c r="E149" s="211">
        <f>E150+E153</f>
        <v>118142</v>
      </c>
      <c r="F149" s="211">
        <f>F150+F153</f>
        <v>118167</v>
      </c>
      <c r="G149" s="211">
        <f>G150+G153</f>
        <v>126543</v>
      </c>
      <c r="H149" s="212">
        <f>IFERROR(G149/F149-1,"-")</f>
        <v>7.0882733758155902E-2</v>
      </c>
      <c r="I149" s="212">
        <f t="shared" si="63"/>
        <v>1.2654003831074672</v>
      </c>
      <c r="J149" s="212">
        <f>G149/G$9</f>
        <v>0.16647941356010693</v>
      </c>
      <c r="K149" s="211">
        <f>K150+K153</f>
        <v>226551</v>
      </c>
      <c r="L149" s="211">
        <f>L150+L153</f>
        <v>383351</v>
      </c>
      <c r="M149" s="211">
        <f>M150+M153</f>
        <v>431804</v>
      </c>
      <c r="N149" s="211">
        <f>N150+N153</f>
        <v>442209</v>
      </c>
      <c r="O149" s="211">
        <f>O150+O153</f>
        <v>398004</v>
      </c>
      <c r="P149" s="212">
        <f>IFERROR(O149/N149-1,"-")</f>
        <v>-9.9964044151068854E-2</v>
      </c>
      <c r="Q149" s="212">
        <f t="shared" si="42"/>
        <v>0.75679648291113266</v>
      </c>
      <c r="R149" s="212">
        <f>O149/O$9</f>
        <v>0.11574133177384603</v>
      </c>
      <c r="S149" s="211">
        <f>S150+S153</f>
        <v>70788</v>
      </c>
      <c r="T149" s="211">
        <f>T150+T153</f>
        <v>108068</v>
      </c>
      <c r="U149" s="211">
        <f>U150+U153</f>
        <v>113850</v>
      </c>
      <c r="V149" s="211">
        <f>V150+V153</f>
        <v>117114</v>
      </c>
      <c r="W149" s="211">
        <f>W150+W153</f>
        <v>111271</v>
      </c>
      <c r="X149" s="212">
        <f>IFERROR(W149/V149-1,"-")</f>
        <v>-4.9891558652253365E-2</v>
      </c>
      <c r="Y149" s="212">
        <f t="shared" si="43"/>
        <v>0.57189071594055485</v>
      </c>
      <c r="Z149" s="212">
        <f t="shared" ref="Z149:Z161" si="69">U149/U$9</f>
        <v>2.7843919484727298E-2</v>
      </c>
    </row>
    <row r="150" spans="1:26" x14ac:dyDescent="0.25">
      <c r="A150" s="1" t="s">
        <v>101</v>
      </c>
      <c r="B150" s="192" t="s">
        <v>102</v>
      </c>
      <c r="C150" s="193">
        <v>24594</v>
      </c>
      <c r="D150" s="193">
        <v>28913</v>
      </c>
      <c r="E150" s="193">
        <v>43611</v>
      </c>
      <c r="F150" s="193">
        <v>38736</v>
      </c>
      <c r="G150" s="193">
        <v>38121</v>
      </c>
      <c r="H150" s="194">
        <f>IFERROR(G150/F150-1,"-")</f>
        <v>-1.587670384138784E-2</v>
      </c>
      <c r="I150" s="213">
        <f t="shared" si="63"/>
        <v>0.55001219809709689</v>
      </c>
      <c r="J150" s="194">
        <f>G150/G$9</f>
        <v>5.0151819731828993E-2</v>
      </c>
      <c r="K150" s="193">
        <v>107688</v>
      </c>
      <c r="L150" s="193">
        <v>106530</v>
      </c>
      <c r="M150" s="193">
        <v>124159</v>
      </c>
      <c r="N150" s="193">
        <v>128032</v>
      </c>
      <c r="O150" s="193">
        <v>106244</v>
      </c>
      <c r="P150" s="194">
        <f>IFERROR(O150/N150-1,"-")</f>
        <v>-0.1701762059485129</v>
      </c>
      <c r="Q150" s="213">
        <f t="shared" si="42"/>
        <v>-1.3409107792883179E-2</v>
      </c>
      <c r="R150" s="194">
        <f>O150/O$9</f>
        <v>3.0896227306711738E-2</v>
      </c>
      <c r="S150" s="193">
        <v>40138</v>
      </c>
      <c r="T150" s="193">
        <v>56632</v>
      </c>
      <c r="U150" s="193">
        <v>56777</v>
      </c>
      <c r="V150" s="193">
        <v>52917</v>
      </c>
      <c r="W150" s="193">
        <v>47366</v>
      </c>
      <c r="X150" s="194">
        <f>IFERROR(W150/V150-1,"-")</f>
        <v>-0.10490012661337567</v>
      </c>
      <c r="Y150" s="213">
        <f t="shared" si="43"/>
        <v>0.18007872838706462</v>
      </c>
      <c r="Z150" s="194">
        <f t="shared" si="69"/>
        <v>1.3885763869867033E-2</v>
      </c>
    </row>
    <row r="151" spans="1:26" x14ac:dyDescent="0.25">
      <c r="A151" s="195" t="s">
        <v>108</v>
      </c>
      <c r="B151" s="196" t="s">
        <v>108</v>
      </c>
      <c r="C151" s="197">
        <v>18894</v>
      </c>
      <c r="D151" s="197">
        <v>14445</v>
      </c>
      <c r="E151" s="197">
        <v>24739</v>
      </c>
      <c r="F151" s="197">
        <v>15383</v>
      </c>
      <c r="G151" s="197">
        <v>16060</v>
      </c>
      <c r="H151" s="198">
        <f>IFERROR(G151/F151-1,"-")</f>
        <v>4.4009621010206113E-2</v>
      </c>
      <c r="I151" s="214">
        <f t="shared" si="63"/>
        <v>-0.14999470731449138</v>
      </c>
      <c r="J151" s="198">
        <f>G151/G$9</f>
        <v>2.112846527880102E-2</v>
      </c>
      <c r="K151" s="197">
        <v>68380</v>
      </c>
      <c r="L151" s="197">
        <v>64238</v>
      </c>
      <c r="M151" s="197">
        <v>76055</v>
      </c>
      <c r="N151" s="197">
        <v>76075</v>
      </c>
      <c r="O151" s="197">
        <v>51469</v>
      </c>
      <c r="P151" s="198">
        <f>IFERROR(O151/N151-1,"-")</f>
        <v>-0.32344396976667766</v>
      </c>
      <c r="Q151" s="214">
        <f t="shared" ref="Q151:Q161" si="70">IFERROR(O151/K151-1,"-")</f>
        <v>-0.24730915472360337</v>
      </c>
      <c r="R151" s="198">
        <f>O151/O$9</f>
        <v>1.4967413908071481E-2</v>
      </c>
      <c r="S151" s="197">
        <v>32300</v>
      </c>
      <c r="T151" s="197">
        <v>41224</v>
      </c>
      <c r="U151" s="197">
        <v>42625</v>
      </c>
      <c r="V151" s="197">
        <v>36789</v>
      </c>
      <c r="W151" s="197">
        <v>30211</v>
      </c>
      <c r="X151" s="198">
        <f>IFERROR(W151/V151-1,"-")</f>
        <v>-0.1788034466824322</v>
      </c>
      <c r="Y151" s="214">
        <f t="shared" ref="Y151:Y161" si="71">IFERROR(W151/S151-1,"-")</f>
        <v>-6.4674922600619245E-2</v>
      </c>
      <c r="Z151" s="198">
        <f t="shared" si="69"/>
        <v>1.0424655845731235E-2</v>
      </c>
    </row>
    <row r="152" spans="1:26" x14ac:dyDescent="0.25">
      <c r="A152" s="195" t="s">
        <v>105</v>
      </c>
      <c r="B152" s="196" t="s">
        <v>105</v>
      </c>
      <c r="C152" s="197">
        <v>5700</v>
      </c>
      <c r="D152" s="197">
        <v>14468</v>
      </c>
      <c r="E152" s="197">
        <v>18872</v>
      </c>
      <c r="F152" s="197">
        <v>23353</v>
      </c>
      <c r="G152" s="197">
        <v>22061</v>
      </c>
      <c r="H152" s="198">
        <f>IFERROR(G152/F152-1,"-")</f>
        <v>-5.5324797670534887E-2</v>
      </c>
      <c r="I152" s="214">
        <f t="shared" si="63"/>
        <v>2.8703508771929824</v>
      </c>
      <c r="J152" s="198">
        <f>G152/G$9</f>
        <v>2.9023354453027974E-2</v>
      </c>
      <c r="K152" s="197">
        <v>39308</v>
      </c>
      <c r="L152" s="197">
        <v>42292</v>
      </c>
      <c r="M152" s="197">
        <v>48104</v>
      </c>
      <c r="N152" s="197">
        <v>51957</v>
      </c>
      <c r="O152" s="197">
        <v>54775</v>
      </c>
      <c r="P152" s="198">
        <f>IFERROR(O152/N152-1,"-")</f>
        <v>5.4237157649594803E-2</v>
      </c>
      <c r="Q152" s="214">
        <f t="shared" si="70"/>
        <v>0.39348224280044786</v>
      </c>
      <c r="R152" s="198">
        <f>O152/O$9</f>
        <v>1.5928813398640256E-2</v>
      </c>
      <c r="S152" s="197">
        <v>7838</v>
      </c>
      <c r="T152" s="197">
        <v>15408</v>
      </c>
      <c r="U152" s="197">
        <v>14152</v>
      </c>
      <c r="V152" s="197">
        <v>16128</v>
      </c>
      <c r="W152" s="197">
        <v>17155</v>
      </c>
      <c r="X152" s="198">
        <f>IFERROR(W152/V152-1,"-")</f>
        <v>6.3678075396825351E-2</v>
      </c>
      <c r="Y152" s="214">
        <f t="shared" si="71"/>
        <v>1.1886960959428428</v>
      </c>
      <c r="Z152" s="198">
        <f t="shared" si="69"/>
        <v>3.4611080241357989E-3</v>
      </c>
    </row>
    <row r="153" spans="1:26" x14ac:dyDescent="0.25">
      <c r="A153" s="1" t="s">
        <v>150</v>
      </c>
      <c r="B153" s="192" t="s">
        <v>112</v>
      </c>
      <c r="C153" s="193">
        <v>31265</v>
      </c>
      <c r="D153" s="193">
        <v>54709</v>
      </c>
      <c r="E153" s="193">
        <v>74531</v>
      </c>
      <c r="F153" s="193">
        <v>79431</v>
      </c>
      <c r="G153" s="193">
        <v>88422</v>
      </c>
      <c r="H153" s="194">
        <f>IFERROR(G153/F153-1,"-")</f>
        <v>0.11319258224119055</v>
      </c>
      <c r="I153" s="213">
        <f t="shared" si="63"/>
        <v>1.8281464896849511</v>
      </c>
      <c r="J153" s="194">
        <f>G153/G$9</f>
        <v>0.11632759382827794</v>
      </c>
      <c r="K153" s="193">
        <v>118863</v>
      </c>
      <c r="L153" s="193">
        <v>276821</v>
      </c>
      <c r="M153" s="193">
        <v>307645</v>
      </c>
      <c r="N153" s="193">
        <v>314177</v>
      </c>
      <c r="O153" s="193">
        <v>291760</v>
      </c>
      <c r="P153" s="194">
        <f>IFERROR(O153/N153-1,"-")</f>
        <v>-7.1351499314080913E-2</v>
      </c>
      <c r="Q153" s="213">
        <f t="shared" si="70"/>
        <v>1.4545905790700218</v>
      </c>
      <c r="R153" s="194">
        <f>O153/O$9</f>
        <v>8.4845104467134294E-2</v>
      </c>
      <c r="S153" s="193">
        <v>30650</v>
      </c>
      <c r="T153" s="193">
        <v>51436</v>
      </c>
      <c r="U153" s="193">
        <v>57073</v>
      </c>
      <c r="V153" s="193">
        <v>64197</v>
      </c>
      <c r="W153" s="193">
        <v>63905</v>
      </c>
      <c r="X153" s="194">
        <f>IFERROR(W153/V153-1,"-")</f>
        <v>-4.5484991510507111E-3</v>
      </c>
      <c r="Y153" s="213">
        <f t="shared" si="71"/>
        <v>1.0849918433931482</v>
      </c>
      <c r="Z153" s="194">
        <f t="shared" si="69"/>
        <v>1.3958155614860265E-2</v>
      </c>
    </row>
    <row r="154" spans="1:26" x14ac:dyDescent="0.25">
      <c r="A154" s="195" t="s">
        <v>115</v>
      </c>
      <c r="B154" s="196" t="s">
        <v>115</v>
      </c>
      <c r="C154" s="197">
        <v>5675</v>
      </c>
      <c r="D154" s="197">
        <v>12974</v>
      </c>
      <c r="E154" s="197">
        <v>30431</v>
      </c>
      <c r="F154" s="197">
        <v>26781</v>
      </c>
      <c r="G154" s="197">
        <v>29873</v>
      </c>
      <c r="H154" s="198">
        <f t="shared" ref="H154:H161" si="72">IFERROR(G154/F154-1,"-")</f>
        <v>0.11545498674433374</v>
      </c>
      <c r="I154" s="214">
        <f t="shared" si="63"/>
        <v>4.2639647577092514</v>
      </c>
      <c r="J154" s="198">
        <f t="shared" ref="J154:J161" si="73">G154/G$9</f>
        <v>3.9300787252404906E-2</v>
      </c>
      <c r="K154" s="197">
        <v>34432</v>
      </c>
      <c r="L154" s="197">
        <v>147061</v>
      </c>
      <c r="M154" s="197">
        <v>158318</v>
      </c>
      <c r="N154" s="197">
        <v>151381</v>
      </c>
      <c r="O154" s="197">
        <v>148546</v>
      </c>
      <c r="P154" s="198">
        <f t="shared" ref="P154:P161" si="74">IFERROR(O154/N154-1,"-")</f>
        <v>-1.8727581400572069E-2</v>
      </c>
      <c r="Q154" s="214">
        <f t="shared" si="70"/>
        <v>3.3141844795539033</v>
      </c>
      <c r="R154" s="198">
        <f t="shared" ref="R154:R161" si="75">O154/O$9</f>
        <v>4.3197836880226666E-2</v>
      </c>
      <c r="S154" s="197">
        <v>5598</v>
      </c>
      <c r="T154" s="197">
        <v>19171</v>
      </c>
      <c r="U154" s="197">
        <v>18750</v>
      </c>
      <c r="V154" s="197">
        <v>19791</v>
      </c>
      <c r="W154" s="197">
        <v>17488</v>
      </c>
      <c r="X154" s="198">
        <f t="shared" ref="X154:X161" si="76">IFERROR(W154/V154-1,"-")</f>
        <v>-0.11636602496084081</v>
      </c>
      <c r="Y154" s="214">
        <f t="shared" si="71"/>
        <v>2.1239728474455162</v>
      </c>
      <c r="Z154" s="198">
        <f t="shared" si="69"/>
        <v>4.5856257385914522E-3</v>
      </c>
    </row>
    <row r="155" spans="1:26" x14ac:dyDescent="0.25">
      <c r="A155" s="195" t="s">
        <v>118</v>
      </c>
      <c r="B155" s="196" t="s">
        <v>118</v>
      </c>
      <c r="C155" s="197">
        <v>8932</v>
      </c>
      <c r="D155" s="197">
        <v>10369</v>
      </c>
      <c r="E155" s="197">
        <v>9859</v>
      </c>
      <c r="F155" s="197">
        <v>10681</v>
      </c>
      <c r="G155" s="197">
        <v>11971</v>
      </c>
      <c r="H155" s="198">
        <f t="shared" si="72"/>
        <v>0.12077520831382826</v>
      </c>
      <c r="I155" s="214">
        <f t="shared" si="63"/>
        <v>0.34023734885803858</v>
      </c>
      <c r="J155" s="198">
        <f t="shared" si="73"/>
        <v>1.5748994884964319E-2</v>
      </c>
      <c r="K155" s="197">
        <v>17016</v>
      </c>
      <c r="L155" s="197">
        <v>19276</v>
      </c>
      <c r="M155" s="197">
        <v>24782</v>
      </c>
      <c r="N155" s="197">
        <v>22694</v>
      </c>
      <c r="O155" s="197">
        <v>24044</v>
      </c>
      <c r="P155" s="198">
        <f t="shared" si="74"/>
        <v>5.9487089098440027E-2</v>
      </c>
      <c r="Q155" s="214">
        <f t="shared" si="70"/>
        <v>0.41302303714151378</v>
      </c>
      <c r="R155" s="198">
        <f t="shared" si="75"/>
        <v>6.9921020421160442E-3</v>
      </c>
      <c r="S155" s="197">
        <v>8036</v>
      </c>
      <c r="T155" s="197">
        <v>9936</v>
      </c>
      <c r="U155" s="197">
        <v>10332</v>
      </c>
      <c r="V155" s="197">
        <v>10102</v>
      </c>
      <c r="W155" s="197">
        <v>10525</v>
      </c>
      <c r="X155" s="198">
        <f t="shared" si="76"/>
        <v>4.1872896456147224E-2</v>
      </c>
      <c r="Y155" s="214">
        <f t="shared" si="71"/>
        <v>0.30973120955699351</v>
      </c>
      <c r="Z155" s="198">
        <f t="shared" si="69"/>
        <v>2.526863206993434E-3</v>
      </c>
    </row>
    <row r="156" spans="1:26" x14ac:dyDescent="0.25">
      <c r="A156" s="195" t="s">
        <v>121</v>
      </c>
      <c r="B156" s="196" t="s">
        <v>121</v>
      </c>
      <c r="C156" s="197">
        <v>5160</v>
      </c>
      <c r="D156" s="197">
        <v>7341</v>
      </c>
      <c r="E156" s="197">
        <v>9506</v>
      </c>
      <c r="F156" s="197">
        <v>8192</v>
      </c>
      <c r="G156" s="197">
        <v>9446</v>
      </c>
      <c r="H156" s="198">
        <f t="shared" si="72"/>
        <v>0.153076171875</v>
      </c>
      <c r="I156" s="214">
        <f t="shared" si="63"/>
        <v>0.83062015503875974</v>
      </c>
      <c r="J156" s="198">
        <f t="shared" si="73"/>
        <v>1.2427116003957312E-2</v>
      </c>
      <c r="K156" s="197">
        <v>17694</v>
      </c>
      <c r="L156" s="197">
        <v>28112</v>
      </c>
      <c r="M156" s="197">
        <v>28795</v>
      </c>
      <c r="N156" s="197">
        <v>37892</v>
      </c>
      <c r="O156" s="197">
        <v>32456</v>
      </c>
      <c r="P156" s="198">
        <f t="shared" si="74"/>
        <v>-0.14346036102607407</v>
      </c>
      <c r="Q156" s="214">
        <f t="shared" si="70"/>
        <v>0.83429411099807838</v>
      </c>
      <c r="R156" s="198">
        <f t="shared" si="75"/>
        <v>9.4383490217483917E-3</v>
      </c>
      <c r="S156" s="197">
        <v>5124</v>
      </c>
      <c r="T156" s="197">
        <v>6472</v>
      </c>
      <c r="U156" s="197">
        <v>9249</v>
      </c>
      <c r="V156" s="197">
        <v>11724</v>
      </c>
      <c r="W156" s="197">
        <v>15180</v>
      </c>
      <c r="X156" s="198">
        <f t="shared" si="76"/>
        <v>0.29477993858751272</v>
      </c>
      <c r="Y156" s="214">
        <f t="shared" si="71"/>
        <v>1.9625292740046838</v>
      </c>
      <c r="Z156" s="198">
        <f t="shared" si="69"/>
        <v>2.2619974643323915E-3</v>
      </c>
    </row>
    <row r="157" spans="1:26" x14ac:dyDescent="0.25">
      <c r="A157" s="195" t="s">
        <v>128</v>
      </c>
      <c r="B157" s="196" t="s">
        <v>128</v>
      </c>
      <c r="C157" s="197">
        <v>879</v>
      </c>
      <c r="D157" s="197">
        <v>1813</v>
      </c>
      <c r="E157" s="197">
        <v>1858</v>
      </c>
      <c r="F157" s="197">
        <v>2762</v>
      </c>
      <c r="G157" s="197">
        <v>3099</v>
      </c>
      <c r="H157" s="198">
        <f t="shared" si="72"/>
        <v>0.12201303403330921</v>
      </c>
      <c r="I157" s="214">
        <f t="shared" si="63"/>
        <v>2.5255972696245732</v>
      </c>
      <c r="J157" s="198">
        <f t="shared" si="73"/>
        <v>4.0770307533626628E-3</v>
      </c>
      <c r="K157" s="197">
        <v>6142</v>
      </c>
      <c r="L157" s="197">
        <v>9032</v>
      </c>
      <c r="M157" s="197">
        <v>9932</v>
      </c>
      <c r="N157" s="197">
        <v>10357</v>
      </c>
      <c r="O157" s="197">
        <v>8360</v>
      </c>
      <c r="P157" s="198">
        <f t="shared" si="74"/>
        <v>-0.19281645264072611</v>
      </c>
      <c r="Q157" s="214">
        <f t="shared" si="70"/>
        <v>0.36112015630087924</v>
      </c>
      <c r="R157" s="198">
        <f t="shared" si="75"/>
        <v>2.4311251485647201E-3</v>
      </c>
      <c r="S157" s="197">
        <v>906</v>
      </c>
      <c r="T157" s="197">
        <v>1617</v>
      </c>
      <c r="U157" s="197">
        <v>1502</v>
      </c>
      <c r="V157" s="197">
        <v>1867</v>
      </c>
      <c r="W157" s="197">
        <v>1924</v>
      </c>
      <c r="X157" s="198">
        <f t="shared" si="76"/>
        <v>3.0530262453133394E-2</v>
      </c>
      <c r="Y157" s="214">
        <f t="shared" si="71"/>
        <v>1.1236203090507728</v>
      </c>
      <c r="Z157" s="198">
        <f t="shared" si="69"/>
        <v>3.6733919249943263E-4</v>
      </c>
    </row>
    <row r="158" spans="1:26" x14ac:dyDescent="0.25">
      <c r="A158" s="195" t="s">
        <v>124</v>
      </c>
      <c r="B158" s="196" t="s">
        <v>124</v>
      </c>
      <c r="C158" s="197">
        <v>1322</v>
      </c>
      <c r="D158" s="197">
        <v>2130</v>
      </c>
      <c r="E158" s="197">
        <v>2477</v>
      </c>
      <c r="F158" s="197">
        <v>2542</v>
      </c>
      <c r="G158" s="197">
        <v>2932</v>
      </c>
      <c r="H158" s="198">
        <f t="shared" si="72"/>
        <v>0.15342250196695506</v>
      </c>
      <c r="I158" s="214">
        <f t="shared" si="63"/>
        <v>1.2178517397881996</v>
      </c>
      <c r="J158" s="198">
        <f t="shared" si="73"/>
        <v>3.8573262887574462E-3</v>
      </c>
      <c r="K158" s="197">
        <v>7182</v>
      </c>
      <c r="L158" s="197">
        <v>8632</v>
      </c>
      <c r="M158" s="197">
        <v>7809</v>
      </c>
      <c r="N158" s="197">
        <v>10062</v>
      </c>
      <c r="O158" s="197">
        <v>7893</v>
      </c>
      <c r="P158" s="198">
        <f t="shared" si="74"/>
        <v>-0.2155635062611807</v>
      </c>
      <c r="Q158" s="214">
        <f t="shared" si="70"/>
        <v>9.8997493734335862E-2</v>
      </c>
      <c r="R158" s="198">
        <f t="shared" si="75"/>
        <v>2.2953194733996815E-3</v>
      </c>
      <c r="S158" s="197">
        <v>1744</v>
      </c>
      <c r="T158" s="197">
        <v>2943</v>
      </c>
      <c r="U158" s="197">
        <v>2874</v>
      </c>
      <c r="V158" s="197">
        <v>3312</v>
      </c>
      <c r="W158" s="197">
        <v>2501</v>
      </c>
      <c r="X158" s="198">
        <f t="shared" si="76"/>
        <v>-0.24486714975845414</v>
      </c>
      <c r="Y158" s="214">
        <f t="shared" si="71"/>
        <v>0.43405963302752304</v>
      </c>
      <c r="Z158" s="198">
        <f t="shared" si="69"/>
        <v>7.0288471321129783E-4</v>
      </c>
    </row>
    <row r="159" spans="1:26" x14ac:dyDescent="0.25">
      <c r="A159" s="195" t="s">
        <v>133</v>
      </c>
      <c r="B159" s="196" t="s">
        <v>133</v>
      </c>
      <c r="C159" s="197">
        <v>298</v>
      </c>
      <c r="D159" s="197">
        <v>897</v>
      </c>
      <c r="E159" s="197">
        <v>869</v>
      </c>
      <c r="F159" s="197">
        <v>508</v>
      </c>
      <c r="G159" s="197">
        <v>559</v>
      </c>
      <c r="H159" s="198">
        <f t="shared" si="72"/>
        <v>0.10039370078740162</v>
      </c>
      <c r="I159" s="214">
        <f t="shared" si="63"/>
        <v>0.87583892617449655</v>
      </c>
      <c r="J159" s="198">
        <f t="shared" si="73"/>
        <v>7.3541793840907661E-4</v>
      </c>
      <c r="K159" s="197">
        <v>2169</v>
      </c>
      <c r="L159" s="197">
        <v>3515</v>
      </c>
      <c r="M159" s="197">
        <v>4828</v>
      </c>
      <c r="N159" s="197">
        <v>3380</v>
      </c>
      <c r="O159" s="197">
        <v>2243</v>
      </c>
      <c r="P159" s="198">
        <f t="shared" si="74"/>
        <v>-0.33639053254437867</v>
      </c>
      <c r="Q159" s="214">
        <f t="shared" si="70"/>
        <v>3.4117104656523844E-2</v>
      </c>
      <c r="R159" s="198">
        <f t="shared" si="75"/>
        <v>6.5227436701323772E-4</v>
      </c>
      <c r="S159" s="197">
        <v>282</v>
      </c>
      <c r="T159" s="197">
        <v>472</v>
      </c>
      <c r="U159" s="197">
        <v>432</v>
      </c>
      <c r="V159" s="197">
        <v>374</v>
      </c>
      <c r="W159" s="197">
        <v>296</v>
      </c>
      <c r="X159" s="198">
        <f t="shared" si="76"/>
        <v>-0.20855614973262027</v>
      </c>
      <c r="Y159" s="214">
        <f t="shared" si="71"/>
        <v>4.9645390070921946E-2</v>
      </c>
      <c r="Z159" s="198">
        <f t="shared" si="69"/>
        <v>1.0565281701714706E-4</v>
      </c>
    </row>
    <row r="160" spans="1:26" x14ac:dyDescent="0.25">
      <c r="A160" s="195" t="s">
        <v>136</v>
      </c>
      <c r="B160" s="196" t="s">
        <v>136</v>
      </c>
      <c r="C160" s="197">
        <v>170</v>
      </c>
      <c r="D160" s="197">
        <v>377</v>
      </c>
      <c r="E160" s="197">
        <v>451</v>
      </c>
      <c r="F160" s="197">
        <v>536</v>
      </c>
      <c r="G160" s="197">
        <v>754</v>
      </c>
      <c r="H160" s="198">
        <f t="shared" si="72"/>
        <v>0.40671641791044766</v>
      </c>
      <c r="I160" s="214">
        <f t="shared" si="63"/>
        <v>3.4352941176470591</v>
      </c>
      <c r="J160" s="198">
        <f t="shared" si="73"/>
        <v>9.9195907971456844E-4</v>
      </c>
      <c r="K160" s="197">
        <v>1087</v>
      </c>
      <c r="L160" s="197">
        <v>2069</v>
      </c>
      <c r="M160" s="197">
        <v>2366</v>
      </c>
      <c r="N160" s="197">
        <v>2200</v>
      </c>
      <c r="O160" s="197">
        <v>2015</v>
      </c>
      <c r="P160" s="198">
        <f t="shared" si="74"/>
        <v>-8.4090909090909105E-2</v>
      </c>
      <c r="Q160" s="214">
        <f t="shared" si="70"/>
        <v>0.85372585096596132</v>
      </c>
      <c r="R160" s="198">
        <f t="shared" si="75"/>
        <v>5.8597095387056348E-4</v>
      </c>
      <c r="S160" s="197">
        <v>446</v>
      </c>
      <c r="T160" s="197">
        <v>654</v>
      </c>
      <c r="U160" s="197">
        <v>832</v>
      </c>
      <c r="V160" s="197">
        <v>582</v>
      </c>
      <c r="W160" s="197">
        <v>436</v>
      </c>
      <c r="X160" s="198">
        <f t="shared" si="76"/>
        <v>-0.25085910652920962</v>
      </c>
      <c r="Y160" s="214">
        <f t="shared" si="71"/>
        <v>-2.2421524663677084E-2</v>
      </c>
      <c r="Z160" s="198">
        <f t="shared" si="69"/>
        <v>2.0347949944043138E-4</v>
      </c>
    </row>
    <row r="161" spans="1:26" x14ac:dyDescent="0.25">
      <c r="A161" s="200" t="s">
        <v>149</v>
      </c>
      <c r="B161" s="201" t="s">
        <v>149</v>
      </c>
      <c r="C161" s="202">
        <f>C153-SUM(C154:C160)</f>
        <v>8829</v>
      </c>
      <c r="D161" s="202">
        <f>D153-SUM(D154:D160)</f>
        <v>18808</v>
      </c>
      <c r="E161" s="202">
        <f>E153-SUM(E154:E160)</f>
        <v>19080</v>
      </c>
      <c r="F161" s="202">
        <f>F153-SUM(F154:F160)</f>
        <v>27429</v>
      </c>
      <c r="G161" s="202">
        <f>G153-SUM(G154:G160)</f>
        <v>29788</v>
      </c>
      <c r="H161" s="203">
        <f t="shared" si="72"/>
        <v>8.6003864522950169E-2</v>
      </c>
      <c r="I161" s="215">
        <f t="shared" si="63"/>
        <v>2.3738815267867257</v>
      </c>
      <c r="J161" s="203">
        <f t="shared" si="73"/>
        <v>3.9188961626707645E-2</v>
      </c>
      <c r="K161" s="202">
        <f>K153-SUM(K154:K160)</f>
        <v>33141</v>
      </c>
      <c r="L161" s="202">
        <f>L153-SUM(L154:L160)</f>
        <v>59124</v>
      </c>
      <c r="M161" s="202">
        <f>M153-SUM(M154:M160)</f>
        <v>70815</v>
      </c>
      <c r="N161" s="202">
        <f>N153-SUM(N154:N160)</f>
        <v>76211</v>
      </c>
      <c r="O161" s="202">
        <f>O153-SUM(O154:O160)</f>
        <v>66203</v>
      </c>
      <c r="P161" s="203">
        <f t="shared" si="74"/>
        <v>-0.13131962577580669</v>
      </c>
      <c r="Q161" s="215">
        <f t="shared" si="70"/>
        <v>0.99761624573790764</v>
      </c>
      <c r="R161" s="203">
        <f t="shared" si="75"/>
        <v>1.9252126580194998E-2</v>
      </c>
      <c r="S161" s="202">
        <f>S153-SUM(S154:S160)</f>
        <v>8514</v>
      </c>
      <c r="T161" s="202">
        <f>T153-SUM(T154:T160)</f>
        <v>10171</v>
      </c>
      <c r="U161" s="202">
        <f>U153-SUM(U154:U160)</f>
        <v>13102</v>
      </c>
      <c r="V161" s="202">
        <f>V153-SUM(V154:V160)</f>
        <v>16445</v>
      </c>
      <c r="W161" s="202">
        <f>W153-SUM(W154:W160)</f>
        <v>15555</v>
      </c>
      <c r="X161" s="203">
        <f t="shared" si="76"/>
        <v>-5.4119793250228088E-2</v>
      </c>
      <c r="Y161" s="215">
        <f t="shared" si="71"/>
        <v>0.82699083861874567</v>
      </c>
      <c r="Z161" s="203">
        <f t="shared" si="69"/>
        <v>3.2043129827746776E-3</v>
      </c>
    </row>
    <row r="162" spans="1:26" ht="6" customHeight="1" x14ac:dyDescent="0.25">
      <c r="C162" s="103"/>
      <c r="D162" s="103"/>
      <c r="E162" s="103"/>
      <c r="F162" s="103"/>
      <c r="G162" s="103"/>
      <c r="H162" s="103"/>
      <c r="K162" s="103"/>
      <c r="L162" s="103"/>
      <c r="M162" s="103"/>
      <c r="N162" s="103"/>
      <c r="O162" s="103"/>
      <c r="P162" s="103"/>
      <c r="S162" s="103"/>
      <c r="T162" s="103"/>
      <c r="U162" s="103"/>
      <c r="V162" s="103"/>
      <c r="W162" s="103"/>
      <c r="X162" s="103"/>
    </row>
    <row r="163" spans="1:26" ht="6" customHeight="1" x14ac:dyDescent="0.25"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FC85-F5B1-4B93-ABF7-032F51BED7EC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F1CE-48FA-4B74-9693-C422C951025B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12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12"/>
      <c r="D5" s="12"/>
      <c r="E5" s="12"/>
      <c r="F5" s="12"/>
      <c r="G5" s="12"/>
      <c r="H5" s="12"/>
      <c r="I5" s="12"/>
      <c r="K5" s="12" t="s">
        <v>272</v>
      </c>
      <c r="L5" s="12"/>
      <c r="M5" s="12"/>
      <c r="N5" s="12"/>
      <c r="O5" s="12"/>
      <c r="P5" s="12"/>
      <c r="Q5" s="12"/>
      <c r="R5" s="12"/>
    </row>
    <row r="6" spans="1:18" ht="6" customHeight="1" x14ac:dyDescent="0.25"/>
    <row r="7" spans="1:18" ht="15.75" x14ac:dyDescent="0.25">
      <c r="B7" s="176"/>
      <c r="C7" s="205" t="s">
        <v>45</v>
      </c>
      <c r="D7" s="206"/>
      <c r="E7" s="206"/>
      <c r="F7" s="206"/>
      <c r="G7" s="206"/>
      <c r="H7" s="206"/>
      <c r="I7" s="206"/>
    </row>
    <row r="8" spans="1:18" s="179" customFormat="1" ht="72" customHeight="1" x14ac:dyDescent="0.25">
      <c r="A8"/>
      <c r="B8" s="221"/>
      <c r="C8" s="207" t="s">
        <v>228</v>
      </c>
      <c r="D8" s="207" t="s">
        <v>229</v>
      </c>
      <c r="E8" s="207" t="s">
        <v>230</v>
      </c>
      <c r="F8" s="207" t="s">
        <v>231</v>
      </c>
      <c r="G8" s="207" t="s">
        <v>232</v>
      </c>
      <c r="H8" s="208" t="str">
        <f>CONCATENATE("var. ",RIGHT(G8,2),"/",RIGHT(F8,2))</f>
        <v>var. 26/25</v>
      </c>
      <c r="I8" s="208" t="str">
        <f>CONCATENATE("Cuota s/ total lugares de residencia ",RIGHT(G8,4))</f>
        <v>Cuota s/ total lugares de residencia 2026</v>
      </c>
      <c r="K8" s="221"/>
      <c r="L8" s="207" t="s">
        <v>228</v>
      </c>
      <c r="M8" s="207" t="s">
        <v>229</v>
      </c>
      <c r="N8" s="207" t="s">
        <v>230</v>
      </c>
      <c r="O8" s="207" t="s">
        <v>231</v>
      </c>
      <c r="P8" s="207" t="s">
        <v>232</v>
      </c>
      <c r="Q8" s="208" t="str">
        <f>CONCATENATE("var. ",RIGHT(P8,2),"/",RIGHT(O8,2))</f>
        <v>var. 26/25</v>
      </c>
      <c r="R8" s="208" t="str">
        <f>CONCATENATE("Cuota s/ total lugares de residencia ",RIGHT(P8,4))</f>
        <v>Cuota s/ total lugares de residencia 2026</v>
      </c>
    </row>
    <row r="9" spans="1:18" x14ac:dyDescent="0.25">
      <c r="B9" s="185" t="s">
        <v>45</v>
      </c>
      <c r="C9" s="186"/>
      <c r="D9" s="186"/>
      <c r="E9" s="186"/>
      <c r="F9" s="186"/>
      <c r="G9" s="186"/>
      <c r="H9" s="187"/>
      <c r="I9" s="187"/>
      <c r="K9" s="188" t="s">
        <v>49</v>
      </c>
      <c r="L9" s="209"/>
      <c r="M9" s="209"/>
      <c r="N9" s="209"/>
      <c r="O9" s="209"/>
      <c r="P9" s="209"/>
      <c r="Q9" s="210"/>
      <c r="R9" s="210"/>
    </row>
    <row r="10" spans="1:18" x14ac:dyDescent="0.25">
      <c r="B10" s="189" t="s">
        <v>73</v>
      </c>
      <c r="C10" s="211">
        <v>524175</v>
      </c>
      <c r="D10" s="211">
        <v>536478</v>
      </c>
      <c r="E10" s="211">
        <v>584505</v>
      </c>
      <c r="F10" s="211">
        <v>570995</v>
      </c>
      <c r="G10" s="211">
        <v>588388</v>
      </c>
      <c r="H10" s="212">
        <f t="shared" ref="H10:H22" si="0">IFERROR(G10/F10-1,"-")</f>
        <v>3.0460862179178427E-2</v>
      </c>
      <c r="I10" s="212">
        <f t="shared" ref="I10:I22" si="1">G10/G$10</f>
        <v>1</v>
      </c>
      <c r="K10" s="189" t="s">
        <v>73</v>
      </c>
      <c r="L10" s="211">
        <v>18865</v>
      </c>
      <c r="M10" s="211">
        <v>13528</v>
      </c>
      <c r="N10" s="211">
        <v>29179</v>
      </c>
      <c r="O10" s="211">
        <v>19110</v>
      </c>
      <c r="P10" s="211">
        <v>21690</v>
      </c>
      <c r="Q10" s="212">
        <f t="shared" ref="Q10:Q22" si="2">IFERROR(P10/O10-1,"-")</f>
        <v>0.13500784929356358</v>
      </c>
      <c r="R10" s="212">
        <f t="shared" ref="R10:R22" si="3">P10/P$10</f>
        <v>1</v>
      </c>
    </row>
    <row r="11" spans="1:18" x14ac:dyDescent="0.25">
      <c r="B11" s="192" t="s">
        <v>102</v>
      </c>
      <c r="C11" s="193">
        <v>133368</v>
      </c>
      <c r="D11" s="193">
        <v>129856</v>
      </c>
      <c r="E11" s="193">
        <v>141408</v>
      </c>
      <c r="F11" s="193">
        <v>144136</v>
      </c>
      <c r="G11" s="193">
        <v>153514</v>
      </c>
      <c r="H11" s="194">
        <f t="shared" si="0"/>
        <v>6.5063551090636551E-2</v>
      </c>
      <c r="I11" s="194">
        <f t="shared" si="1"/>
        <v>0.26090606878454353</v>
      </c>
      <c r="J11" s="103"/>
      <c r="K11" s="192" t="s">
        <v>102</v>
      </c>
      <c r="L11" s="193">
        <v>1261</v>
      </c>
      <c r="M11" s="193">
        <v>3125</v>
      </c>
      <c r="N11" s="193">
        <v>9446</v>
      </c>
      <c r="O11" s="193">
        <v>5296</v>
      </c>
      <c r="P11" s="193">
        <v>8193</v>
      </c>
      <c r="Q11" s="194">
        <f t="shared" si="2"/>
        <v>0.5470166163141994</v>
      </c>
      <c r="R11" s="194">
        <f t="shared" si="3"/>
        <v>0.37773167358229598</v>
      </c>
    </row>
    <row r="12" spans="1:18" x14ac:dyDescent="0.25">
      <c r="B12" s="196" t="s">
        <v>108</v>
      </c>
      <c r="C12" s="197">
        <v>53372</v>
      </c>
      <c r="D12" s="197">
        <v>50630</v>
      </c>
      <c r="E12" s="197">
        <v>56113</v>
      </c>
      <c r="F12" s="197">
        <v>59705</v>
      </c>
      <c r="G12" s="197">
        <v>70562</v>
      </c>
      <c r="H12" s="198">
        <f t="shared" si="0"/>
        <v>0.18184406666108366</v>
      </c>
      <c r="I12" s="198">
        <f t="shared" si="1"/>
        <v>0.11992426766011544</v>
      </c>
      <c r="J12" s="103"/>
      <c r="K12" s="196" t="s">
        <v>108</v>
      </c>
      <c r="L12" s="197">
        <v>510</v>
      </c>
      <c r="M12" s="197">
        <v>314</v>
      </c>
      <c r="N12" s="197">
        <v>6163</v>
      </c>
      <c r="O12" s="197">
        <v>1180</v>
      </c>
      <c r="P12" s="197">
        <v>3665</v>
      </c>
      <c r="Q12" s="198">
        <f t="shared" si="2"/>
        <v>2.1059322033898304</v>
      </c>
      <c r="R12" s="198">
        <f t="shared" si="3"/>
        <v>0.16897187644075612</v>
      </c>
    </row>
    <row r="13" spans="1:18" x14ac:dyDescent="0.25">
      <c r="B13" s="196" t="s">
        <v>105</v>
      </c>
      <c r="C13" s="197">
        <v>79996</v>
      </c>
      <c r="D13" s="197">
        <v>79226</v>
      </c>
      <c r="E13" s="197">
        <v>85295</v>
      </c>
      <c r="F13" s="197">
        <v>84431</v>
      </c>
      <c r="G13" s="197">
        <v>82952</v>
      </c>
      <c r="H13" s="198">
        <f t="shared" si="0"/>
        <v>-1.7517262616811413E-2</v>
      </c>
      <c r="I13" s="198">
        <f t="shared" si="1"/>
        <v>0.1409818011244281</v>
      </c>
      <c r="J13" s="103"/>
      <c r="K13" s="196" t="s">
        <v>105</v>
      </c>
      <c r="L13" s="197">
        <v>751</v>
      </c>
      <c r="M13" s="197">
        <v>2811</v>
      </c>
      <c r="N13" s="197">
        <v>3283</v>
      </c>
      <c r="O13" s="197">
        <v>4116</v>
      </c>
      <c r="P13" s="197">
        <v>4528</v>
      </c>
      <c r="Q13" s="198">
        <f t="shared" si="2"/>
        <v>0.10009718172983484</v>
      </c>
      <c r="R13" s="198">
        <f>P13/P$10</f>
        <v>0.20875979714153989</v>
      </c>
    </row>
    <row r="14" spans="1:18" x14ac:dyDescent="0.25">
      <c r="B14" s="192" t="s">
        <v>112</v>
      </c>
      <c r="C14" s="193">
        <v>390807</v>
      </c>
      <c r="D14" s="193">
        <v>406622</v>
      </c>
      <c r="E14" s="193">
        <v>443097</v>
      </c>
      <c r="F14" s="193">
        <v>426859</v>
      </c>
      <c r="G14" s="193">
        <v>434874</v>
      </c>
      <c r="H14" s="194">
        <f t="shared" si="0"/>
        <v>1.8776692069278234E-2</v>
      </c>
      <c r="I14" s="194">
        <f t="shared" si="1"/>
        <v>0.73909393121545641</v>
      </c>
      <c r="J14" s="103"/>
      <c r="K14" s="192" t="s">
        <v>112</v>
      </c>
      <c r="L14" s="193">
        <v>17604</v>
      </c>
      <c r="M14" s="193">
        <v>10403</v>
      </c>
      <c r="N14" s="193">
        <v>19733</v>
      </c>
      <c r="O14" s="193">
        <v>13814</v>
      </c>
      <c r="P14" s="193">
        <v>13497</v>
      </c>
      <c r="Q14" s="194">
        <f t="shared" si="2"/>
        <v>-2.2947734182713231E-2</v>
      </c>
      <c r="R14" s="194">
        <f t="shared" si="3"/>
        <v>0.62226832641770402</v>
      </c>
    </row>
    <row r="15" spans="1:18" x14ac:dyDescent="0.25">
      <c r="B15" s="196" t="s">
        <v>115</v>
      </c>
      <c r="C15" s="197">
        <v>203676</v>
      </c>
      <c r="D15" s="197">
        <v>207939</v>
      </c>
      <c r="E15" s="197">
        <v>229447</v>
      </c>
      <c r="F15" s="197">
        <v>221335</v>
      </c>
      <c r="G15" s="197">
        <v>227576</v>
      </c>
      <c r="H15" s="198">
        <f t="shared" si="0"/>
        <v>2.8197076829240775E-2</v>
      </c>
      <c r="I15" s="198">
        <f t="shared" si="1"/>
        <v>0.38677879222553824</v>
      </c>
      <c r="J15" s="103"/>
      <c r="K15" s="196" t="s">
        <v>115</v>
      </c>
      <c r="L15" s="197">
        <v>11526</v>
      </c>
      <c r="M15" s="197">
        <v>5253</v>
      </c>
      <c r="N15" s="197">
        <v>10695</v>
      </c>
      <c r="O15" s="197">
        <v>8004</v>
      </c>
      <c r="P15" s="197">
        <v>8755</v>
      </c>
      <c r="Q15" s="198">
        <f t="shared" si="2"/>
        <v>9.3828085957021523E-2</v>
      </c>
      <c r="R15" s="198">
        <f t="shared" si="3"/>
        <v>0.40364223144306133</v>
      </c>
    </row>
    <row r="16" spans="1:18" x14ac:dyDescent="0.25">
      <c r="B16" s="196" t="s">
        <v>118</v>
      </c>
      <c r="C16" s="197">
        <v>33788</v>
      </c>
      <c r="D16" s="197">
        <v>35898</v>
      </c>
      <c r="E16" s="197">
        <v>35542</v>
      </c>
      <c r="F16" s="197">
        <v>35790</v>
      </c>
      <c r="G16" s="197">
        <v>30763</v>
      </c>
      <c r="H16" s="198">
        <f t="shared" si="0"/>
        <v>-0.14045822855546242</v>
      </c>
      <c r="I16" s="198">
        <f t="shared" si="1"/>
        <v>5.228352719633983E-2</v>
      </c>
      <c r="J16" s="103"/>
      <c r="K16" s="196" t="s">
        <v>118</v>
      </c>
      <c r="L16" s="197">
        <v>192</v>
      </c>
      <c r="M16" s="197">
        <v>752</v>
      </c>
      <c r="N16" s="197">
        <v>454</v>
      </c>
      <c r="O16" s="197">
        <v>710</v>
      </c>
      <c r="P16" s="197">
        <v>468</v>
      </c>
      <c r="Q16" s="198">
        <f t="shared" si="2"/>
        <v>-0.3408450704225352</v>
      </c>
      <c r="R16" s="198">
        <f t="shared" si="3"/>
        <v>2.1576763485477178E-2</v>
      </c>
    </row>
    <row r="17" spans="2:22" x14ac:dyDescent="0.25">
      <c r="B17" s="196" t="s">
        <v>121</v>
      </c>
      <c r="C17" s="197">
        <v>22110</v>
      </c>
      <c r="D17" s="197">
        <v>23466</v>
      </c>
      <c r="E17" s="197">
        <v>27270</v>
      </c>
      <c r="F17" s="197">
        <v>27318</v>
      </c>
      <c r="G17" s="197">
        <v>31000</v>
      </c>
      <c r="H17" s="198">
        <f t="shared" si="0"/>
        <v>0.13478292700783356</v>
      </c>
      <c r="I17" s="198">
        <f t="shared" si="1"/>
        <v>5.2686322630645085E-2</v>
      </c>
      <c r="J17" s="103"/>
      <c r="K17" s="196" t="s">
        <v>121</v>
      </c>
      <c r="L17" s="197">
        <v>1870</v>
      </c>
      <c r="M17" s="197">
        <v>265</v>
      </c>
      <c r="N17" s="197">
        <v>2386</v>
      </c>
      <c r="O17" s="197">
        <v>1390</v>
      </c>
      <c r="P17" s="197">
        <v>967</v>
      </c>
      <c r="Q17" s="198">
        <f t="shared" si="2"/>
        <v>-0.3043165467625899</v>
      </c>
      <c r="R17" s="198">
        <f t="shared" si="3"/>
        <v>4.4582757030889812E-2</v>
      </c>
    </row>
    <row r="18" spans="2:22" x14ac:dyDescent="0.25">
      <c r="B18" s="196" t="s">
        <v>128</v>
      </c>
      <c r="C18" s="197">
        <v>20820</v>
      </c>
      <c r="D18" s="197">
        <v>23092</v>
      </c>
      <c r="E18" s="197">
        <v>21139</v>
      </c>
      <c r="F18" s="197">
        <v>20420</v>
      </c>
      <c r="G18" s="197">
        <v>19834</v>
      </c>
      <c r="H18" s="198">
        <f t="shared" si="0"/>
        <v>-2.8697355533790381E-2</v>
      </c>
      <c r="I18" s="198">
        <f t="shared" si="1"/>
        <v>3.3709049130845631E-2</v>
      </c>
      <c r="J18" s="103"/>
      <c r="K18" s="196" t="s">
        <v>128</v>
      </c>
      <c r="L18" s="197">
        <v>311</v>
      </c>
      <c r="M18" s="197">
        <v>425</v>
      </c>
      <c r="N18" s="197">
        <v>702</v>
      </c>
      <c r="O18" s="197">
        <v>519</v>
      </c>
      <c r="P18" s="197">
        <v>661</v>
      </c>
      <c r="Q18" s="198">
        <f t="shared" si="2"/>
        <v>0.27360308285163781</v>
      </c>
      <c r="R18" s="198">
        <f t="shared" si="3"/>
        <v>3.0474873213462424E-2</v>
      </c>
    </row>
    <row r="19" spans="2:22" x14ac:dyDescent="0.25">
      <c r="B19" s="196" t="s">
        <v>124</v>
      </c>
      <c r="C19" s="197">
        <v>13089</v>
      </c>
      <c r="D19" s="197">
        <v>15495</v>
      </c>
      <c r="E19" s="197">
        <v>15935</v>
      </c>
      <c r="F19" s="197">
        <v>13913</v>
      </c>
      <c r="G19" s="197">
        <v>13349</v>
      </c>
      <c r="H19" s="198">
        <f t="shared" si="0"/>
        <v>-4.0537626680083427E-2</v>
      </c>
      <c r="I19" s="198">
        <f t="shared" si="1"/>
        <v>2.2687410348273589E-2</v>
      </c>
      <c r="J19" s="103"/>
      <c r="K19" s="196" t="s">
        <v>124</v>
      </c>
      <c r="L19" s="197">
        <v>285</v>
      </c>
      <c r="M19" s="197">
        <v>122</v>
      </c>
      <c r="N19" s="197">
        <v>567</v>
      </c>
      <c r="O19" s="197">
        <v>213</v>
      </c>
      <c r="P19" s="197">
        <v>160</v>
      </c>
      <c r="Q19" s="198">
        <f t="shared" si="2"/>
        <v>-0.24882629107981225</v>
      </c>
      <c r="R19" s="198">
        <f t="shared" si="3"/>
        <v>7.3766712770862147E-3</v>
      </c>
    </row>
    <row r="20" spans="2:22" x14ac:dyDescent="0.25">
      <c r="B20" s="196" t="s">
        <v>133</v>
      </c>
      <c r="C20" s="197">
        <v>2087</v>
      </c>
      <c r="D20" s="197">
        <v>1444</v>
      </c>
      <c r="E20" s="197">
        <v>1435</v>
      </c>
      <c r="F20" s="197">
        <v>1416</v>
      </c>
      <c r="G20" s="197">
        <v>1047</v>
      </c>
      <c r="H20" s="198">
        <f t="shared" si="0"/>
        <v>-0.26059322033898302</v>
      </c>
      <c r="I20" s="198">
        <f t="shared" si="1"/>
        <v>1.7794380578801743E-3</v>
      </c>
      <c r="J20" s="103"/>
      <c r="K20" s="196" t="s">
        <v>133</v>
      </c>
      <c r="L20" s="197">
        <v>6</v>
      </c>
      <c r="M20" s="197">
        <v>5</v>
      </c>
      <c r="N20" s="197">
        <v>0</v>
      </c>
      <c r="O20" s="197">
        <v>10</v>
      </c>
      <c r="P20" s="197">
        <v>7</v>
      </c>
      <c r="Q20" s="198">
        <f t="shared" si="2"/>
        <v>-0.30000000000000004</v>
      </c>
      <c r="R20" s="198">
        <f t="shared" si="3"/>
        <v>3.2272936837252189E-4</v>
      </c>
    </row>
    <row r="21" spans="2:22" x14ac:dyDescent="0.25">
      <c r="B21" s="196" t="s">
        <v>136</v>
      </c>
      <c r="C21" s="197">
        <v>752</v>
      </c>
      <c r="D21" s="197">
        <v>1089</v>
      </c>
      <c r="E21" s="197">
        <v>486</v>
      </c>
      <c r="F21" s="197">
        <v>450</v>
      </c>
      <c r="G21" s="197">
        <v>516</v>
      </c>
      <c r="H21" s="198">
        <f t="shared" si="0"/>
        <v>0.14666666666666672</v>
      </c>
      <c r="I21" s="198">
        <f t="shared" si="1"/>
        <v>8.7697233798106008E-4</v>
      </c>
      <c r="J21" s="103"/>
      <c r="K21" s="196" t="s">
        <v>136</v>
      </c>
      <c r="L21" s="197">
        <v>17</v>
      </c>
      <c r="M21" s="197">
        <v>9</v>
      </c>
      <c r="N21" s="197">
        <v>0</v>
      </c>
      <c r="O21" s="197">
        <v>61</v>
      </c>
      <c r="P21" s="197">
        <v>14</v>
      </c>
      <c r="Q21" s="198">
        <f t="shared" si="2"/>
        <v>-0.77049180327868849</v>
      </c>
      <c r="R21" s="198">
        <f t="shared" si="3"/>
        <v>6.4545873674504378E-4</v>
      </c>
    </row>
    <row r="22" spans="2:22" x14ac:dyDescent="0.25">
      <c r="B22" s="201" t="s">
        <v>149</v>
      </c>
      <c r="C22" s="202">
        <f>C14-SUM(C15:C21)</f>
        <v>94485</v>
      </c>
      <c r="D22" s="202">
        <f>D14-SUM(D15:D21)</f>
        <v>98199</v>
      </c>
      <c r="E22" s="202">
        <f>E14-SUM(E15:E21)</f>
        <v>111843</v>
      </c>
      <c r="F22" s="202">
        <f>F14-SUM(F15:F21)</f>
        <v>106217</v>
      </c>
      <c r="G22" s="202">
        <f>G14-SUM(G15:G21)</f>
        <v>110789</v>
      </c>
      <c r="H22" s="203">
        <f t="shared" si="0"/>
        <v>4.3043957181995385E-2</v>
      </c>
      <c r="I22" s="203">
        <f t="shared" si="1"/>
        <v>0.18829241928795284</v>
      </c>
      <c r="J22" s="103"/>
      <c r="K22" s="201" t="s">
        <v>149</v>
      </c>
      <c r="L22" s="202">
        <f>L14-SUM(L15:L21)</f>
        <v>3397</v>
      </c>
      <c r="M22" s="202">
        <f>M14-SUM(M15:M21)</f>
        <v>3572</v>
      </c>
      <c r="N22" s="202">
        <f>N14-SUM(N15:N21)</f>
        <v>4929</v>
      </c>
      <c r="O22" s="202">
        <f>O14-SUM(O15:O21)</f>
        <v>2907</v>
      </c>
      <c r="P22" s="202">
        <f>P14-SUM(P15:P21)</f>
        <v>2465</v>
      </c>
      <c r="Q22" s="203">
        <f t="shared" si="2"/>
        <v>-0.15204678362573099</v>
      </c>
      <c r="R22" s="203">
        <f t="shared" si="3"/>
        <v>0.1136468418626095</v>
      </c>
    </row>
    <row r="23" spans="2:22" x14ac:dyDescent="0.25">
      <c r="B23" s="188" t="s">
        <v>46</v>
      </c>
      <c r="C23" s="209"/>
      <c r="D23" s="209"/>
      <c r="E23" s="209"/>
      <c r="F23" s="209"/>
      <c r="G23" s="209"/>
      <c r="H23" s="210"/>
      <c r="I23" s="210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2:22" x14ac:dyDescent="0.25">
      <c r="B24" s="189" t="s">
        <v>73</v>
      </c>
      <c r="C24" s="211">
        <v>198300</v>
      </c>
      <c r="D24" s="211">
        <v>203132</v>
      </c>
      <c r="E24" s="211">
        <v>210914</v>
      </c>
      <c r="F24" s="211">
        <v>197112</v>
      </c>
      <c r="G24" s="211">
        <v>203877</v>
      </c>
      <c r="H24" s="212">
        <f t="shared" ref="H24:H36" si="4">IFERROR(G24/F24-1,"-")</f>
        <v>3.4320589309631E-2</v>
      </c>
      <c r="I24" s="212">
        <f t="shared" ref="I24:I36" si="5">G24/G$10</f>
        <v>0.34650094835380735</v>
      </c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2:22" x14ac:dyDescent="0.25">
      <c r="B25" s="192" t="s">
        <v>102</v>
      </c>
      <c r="C25" s="193">
        <v>36241</v>
      </c>
      <c r="D25" s="193">
        <v>29404</v>
      </c>
      <c r="E25" s="193">
        <v>29634</v>
      </c>
      <c r="F25" s="193">
        <v>27657</v>
      </c>
      <c r="G25" s="193">
        <v>30176</v>
      </c>
      <c r="H25" s="194">
        <f t="shared" si="4"/>
        <v>9.108001590917314E-2</v>
      </c>
      <c r="I25" s="194">
        <f t="shared" si="5"/>
        <v>5.1285886183946645E-2</v>
      </c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2:22" x14ac:dyDescent="0.25">
      <c r="B26" s="196" t="s">
        <v>108</v>
      </c>
      <c r="C26" s="197">
        <v>14337</v>
      </c>
      <c r="D26" s="197">
        <v>12540</v>
      </c>
      <c r="E26" s="197">
        <v>11203</v>
      </c>
      <c r="F26" s="197">
        <v>13809</v>
      </c>
      <c r="G26" s="197">
        <v>14777</v>
      </c>
      <c r="H26" s="198">
        <f t="shared" si="4"/>
        <v>7.0099210659714695E-2</v>
      </c>
      <c r="I26" s="198">
        <f t="shared" si="5"/>
        <v>2.5114380306872335E-2</v>
      </c>
    </row>
    <row r="27" spans="2:22" x14ac:dyDescent="0.25">
      <c r="B27" s="196" t="s">
        <v>105</v>
      </c>
      <c r="C27" s="197">
        <v>21904</v>
      </c>
      <c r="D27" s="197">
        <v>16864</v>
      </c>
      <c r="E27" s="197">
        <v>18431</v>
      </c>
      <c r="F27" s="197">
        <v>13848</v>
      </c>
      <c r="G27" s="197">
        <v>15399</v>
      </c>
      <c r="H27" s="198">
        <f t="shared" si="4"/>
        <v>0.11200173310225314</v>
      </c>
      <c r="I27" s="198">
        <f t="shared" si="5"/>
        <v>2.617150587707431E-2</v>
      </c>
    </row>
    <row r="28" spans="2:22" x14ac:dyDescent="0.25">
      <c r="B28" s="192" t="s">
        <v>112</v>
      </c>
      <c r="C28" s="193">
        <v>162059</v>
      </c>
      <c r="D28" s="193">
        <v>173728</v>
      </c>
      <c r="E28" s="193">
        <v>181280</v>
      </c>
      <c r="F28" s="193">
        <v>169455</v>
      </c>
      <c r="G28" s="193">
        <v>173701</v>
      </c>
      <c r="H28" s="194">
        <f t="shared" si="4"/>
        <v>2.5056799740344138E-2</v>
      </c>
      <c r="I28" s="194">
        <f t="shared" si="5"/>
        <v>0.29521506216986071</v>
      </c>
    </row>
    <row r="29" spans="2:22" x14ac:dyDescent="0.25">
      <c r="B29" s="196" t="s">
        <v>115</v>
      </c>
      <c r="C29" s="197">
        <v>89009</v>
      </c>
      <c r="D29" s="197">
        <v>95219</v>
      </c>
      <c r="E29" s="197">
        <v>101712</v>
      </c>
      <c r="F29" s="197">
        <v>94567</v>
      </c>
      <c r="G29" s="197">
        <v>97258</v>
      </c>
      <c r="H29" s="198">
        <f t="shared" si="4"/>
        <v>2.8456015311895344E-2</v>
      </c>
      <c r="I29" s="198">
        <f t="shared" si="5"/>
        <v>0.16529568923907353</v>
      </c>
    </row>
    <row r="30" spans="2:22" x14ac:dyDescent="0.25">
      <c r="B30" s="196" t="s">
        <v>118</v>
      </c>
      <c r="C30" s="197">
        <v>17512</v>
      </c>
      <c r="D30" s="197">
        <v>17456</v>
      </c>
      <c r="E30" s="197">
        <v>17415</v>
      </c>
      <c r="F30" s="197">
        <v>15953</v>
      </c>
      <c r="G30" s="197">
        <v>14300</v>
      </c>
      <c r="H30" s="198">
        <f t="shared" si="4"/>
        <v>-0.10361687456904656</v>
      </c>
      <c r="I30" s="198">
        <f t="shared" si="5"/>
        <v>2.4303690761878216E-2</v>
      </c>
    </row>
    <row r="31" spans="2:22" x14ac:dyDescent="0.25">
      <c r="B31" s="196" t="s">
        <v>121</v>
      </c>
      <c r="C31" s="197">
        <v>7432</v>
      </c>
      <c r="D31" s="197">
        <v>8076</v>
      </c>
      <c r="E31" s="197">
        <v>6722</v>
      </c>
      <c r="F31" s="197">
        <v>6581</v>
      </c>
      <c r="G31" s="197">
        <v>8687</v>
      </c>
      <c r="H31" s="198">
        <f t="shared" si="4"/>
        <v>0.32001215620726331</v>
      </c>
      <c r="I31" s="198">
        <f t="shared" si="5"/>
        <v>1.4764067248142382E-2</v>
      </c>
    </row>
    <row r="32" spans="2:22" x14ac:dyDescent="0.25">
      <c r="B32" s="196" t="s">
        <v>128</v>
      </c>
      <c r="C32" s="197">
        <v>9314</v>
      </c>
      <c r="D32" s="197">
        <v>9861</v>
      </c>
      <c r="E32" s="197">
        <v>8555</v>
      </c>
      <c r="F32" s="197">
        <v>8714</v>
      </c>
      <c r="G32" s="197">
        <v>8802</v>
      </c>
      <c r="H32" s="198">
        <f t="shared" si="4"/>
        <v>1.0098691760385581E-2</v>
      </c>
      <c r="I32" s="198">
        <f t="shared" si="5"/>
        <v>1.495951650951413E-2</v>
      </c>
    </row>
    <row r="33" spans="2:9" x14ac:dyDescent="0.25">
      <c r="B33" s="196" t="s">
        <v>124</v>
      </c>
      <c r="C33" s="197">
        <v>7162</v>
      </c>
      <c r="D33" s="197">
        <v>7924</v>
      </c>
      <c r="E33" s="197">
        <v>7845</v>
      </c>
      <c r="F33" s="197">
        <v>6463</v>
      </c>
      <c r="G33" s="197">
        <v>7048</v>
      </c>
      <c r="H33" s="198">
        <f t="shared" si="4"/>
        <v>9.0515240600340441E-2</v>
      </c>
      <c r="I33" s="198">
        <f t="shared" si="5"/>
        <v>1.197849038389634E-2</v>
      </c>
    </row>
    <row r="34" spans="2:9" x14ac:dyDescent="0.25">
      <c r="B34" s="196" t="s">
        <v>133</v>
      </c>
      <c r="C34" s="197">
        <v>630</v>
      </c>
      <c r="D34" s="197">
        <v>729</v>
      </c>
      <c r="E34" s="197">
        <v>653</v>
      </c>
      <c r="F34" s="197">
        <v>514</v>
      </c>
      <c r="G34" s="197">
        <v>466</v>
      </c>
      <c r="H34" s="198">
        <f t="shared" si="4"/>
        <v>-9.3385214007782102E-2</v>
      </c>
      <c r="I34" s="198">
        <f t="shared" si="5"/>
        <v>7.9199439825421321E-4</v>
      </c>
    </row>
    <row r="35" spans="2:9" x14ac:dyDescent="0.25">
      <c r="B35" s="196" t="s">
        <v>136</v>
      </c>
      <c r="C35" s="197">
        <v>337</v>
      </c>
      <c r="D35" s="197">
        <v>470</v>
      </c>
      <c r="E35" s="197">
        <v>265</v>
      </c>
      <c r="F35" s="197">
        <v>136</v>
      </c>
      <c r="G35" s="197">
        <v>215</v>
      </c>
      <c r="H35" s="198">
        <f t="shared" si="4"/>
        <v>0.58088235294117641</v>
      </c>
      <c r="I35" s="198">
        <f t="shared" si="5"/>
        <v>3.6540514082544171E-4</v>
      </c>
    </row>
    <row r="36" spans="2:9" x14ac:dyDescent="0.25">
      <c r="B36" s="201" t="s">
        <v>149</v>
      </c>
      <c r="C36" s="202">
        <f>C28-SUM(C29:C35)</f>
        <v>30663</v>
      </c>
      <c r="D36" s="202">
        <f>D28-SUM(D29:D35)</f>
        <v>33993</v>
      </c>
      <c r="E36" s="202">
        <f>E28-SUM(E29:E35)</f>
        <v>38113</v>
      </c>
      <c r="F36" s="202">
        <f>F28-SUM(F29:F35)</f>
        <v>36527</v>
      </c>
      <c r="G36" s="202">
        <f>G28-SUM(G29:G35)</f>
        <v>36925</v>
      </c>
      <c r="H36" s="203">
        <f t="shared" si="4"/>
        <v>1.0896049497631788E-2</v>
      </c>
      <c r="I36" s="203">
        <f t="shared" si="5"/>
        <v>6.2756208488276441E-2</v>
      </c>
    </row>
    <row r="37" spans="2:9" x14ac:dyDescent="0.25">
      <c r="B37" s="188" t="s">
        <v>47</v>
      </c>
      <c r="C37" s="209"/>
      <c r="D37" s="209"/>
      <c r="E37" s="209"/>
      <c r="F37" s="209"/>
      <c r="G37" s="209"/>
      <c r="H37" s="210"/>
      <c r="I37" s="210"/>
    </row>
    <row r="38" spans="2:9" x14ac:dyDescent="0.25">
      <c r="B38" s="189" t="s">
        <v>73</v>
      </c>
      <c r="C38" s="211">
        <v>142344</v>
      </c>
      <c r="D38" s="211">
        <v>143539</v>
      </c>
      <c r="E38" s="211">
        <v>152016</v>
      </c>
      <c r="F38" s="211">
        <v>148444</v>
      </c>
      <c r="G38" s="211">
        <v>160234</v>
      </c>
      <c r="H38" s="212">
        <f t="shared" ref="H38:H50" si="6">IFERROR(G38/F38-1,"-")</f>
        <v>7.9423890490690097E-2</v>
      </c>
      <c r="I38" s="212">
        <f t="shared" ref="I38:I50" si="7">G38/G$10</f>
        <v>0.27232710388383174</v>
      </c>
    </row>
    <row r="39" spans="2:9" x14ac:dyDescent="0.25">
      <c r="B39" s="192" t="s">
        <v>102</v>
      </c>
      <c r="C39" s="193">
        <v>20969</v>
      </c>
      <c r="D39" s="193">
        <v>22947</v>
      </c>
      <c r="E39" s="193">
        <v>20840</v>
      </c>
      <c r="F39" s="193">
        <v>19219</v>
      </c>
      <c r="G39" s="193">
        <v>25478</v>
      </c>
      <c r="H39" s="194">
        <f t="shared" si="6"/>
        <v>0.32566730839273639</v>
      </c>
      <c r="I39" s="194">
        <f t="shared" si="7"/>
        <v>4.3301358967212114E-2</v>
      </c>
    </row>
    <row r="40" spans="2:9" x14ac:dyDescent="0.25">
      <c r="B40" s="196" t="s">
        <v>108</v>
      </c>
      <c r="C40" s="197">
        <v>8693</v>
      </c>
      <c r="D40" s="197">
        <v>11322</v>
      </c>
      <c r="E40" s="197">
        <v>10333</v>
      </c>
      <c r="F40" s="197">
        <v>9326</v>
      </c>
      <c r="G40" s="197">
        <v>14080</v>
      </c>
      <c r="H40" s="198">
        <f t="shared" si="6"/>
        <v>0.50975766673815137</v>
      </c>
      <c r="I40" s="198">
        <f t="shared" si="7"/>
        <v>2.3929787827080089E-2</v>
      </c>
    </row>
    <row r="41" spans="2:9" x14ac:dyDescent="0.25">
      <c r="B41" s="196" t="s">
        <v>105</v>
      </c>
      <c r="C41" s="197">
        <v>12276</v>
      </c>
      <c r="D41" s="197">
        <v>11625</v>
      </c>
      <c r="E41" s="197">
        <v>10507</v>
      </c>
      <c r="F41" s="197">
        <v>9893</v>
      </c>
      <c r="G41" s="197">
        <v>11398</v>
      </c>
      <c r="H41" s="198">
        <f t="shared" si="6"/>
        <v>0.15212776710805631</v>
      </c>
      <c r="I41" s="198">
        <f t="shared" si="7"/>
        <v>1.9371571140132021E-2</v>
      </c>
    </row>
    <row r="42" spans="2:9" x14ac:dyDescent="0.25">
      <c r="B42" s="192" t="s">
        <v>112</v>
      </c>
      <c r="C42" s="193">
        <v>121375</v>
      </c>
      <c r="D42" s="193">
        <v>120592</v>
      </c>
      <c r="E42" s="193">
        <v>131176</v>
      </c>
      <c r="F42" s="193">
        <v>129225</v>
      </c>
      <c r="G42" s="193">
        <v>134756</v>
      </c>
      <c r="H42" s="194">
        <f t="shared" si="6"/>
        <v>4.2801315534919615E-2</v>
      </c>
      <c r="I42" s="194">
        <f t="shared" si="7"/>
        <v>0.22902574491661964</v>
      </c>
    </row>
    <row r="43" spans="2:9" x14ac:dyDescent="0.25">
      <c r="B43" s="196" t="s">
        <v>115</v>
      </c>
      <c r="C43" s="197">
        <v>67927</v>
      </c>
      <c r="D43" s="197">
        <v>68857</v>
      </c>
      <c r="E43" s="197">
        <v>76327</v>
      </c>
      <c r="F43" s="197">
        <v>74721</v>
      </c>
      <c r="G43" s="197">
        <v>78109</v>
      </c>
      <c r="H43" s="198">
        <f t="shared" si="6"/>
        <v>4.5342005594143586E-2</v>
      </c>
      <c r="I43" s="198">
        <f t="shared" si="7"/>
        <v>0.13275083788248571</v>
      </c>
    </row>
    <row r="44" spans="2:9" x14ac:dyDescent="0.25">
      <c r="B44" s="196" t="s">
        <v>118</v>
      </c>
      <c r="C44" s="197">
        <v>3350</v>
      </c>
      <c r="D44" s="197">
        <v>3774</v>
      </c>
      <c r="E44" s="197">
        <v>3779</v>
      </c>
      <c r="F44" s="197">
        <v>4241</v>
      </c>
      <c r="G44" s="197">
        <v>3579</v>
      </c>
      <c r="H44" s="198">
        <f t="shared" si="6"/>
        <v>-0.15609526055175671</v>
      </c>
      <c r="I44" s="198">
        <f t="shared" si="7"/>
        <v>6.0827209256477015E-3</v>
      </c>
    </row>
    <row r="45" spans="2:9" x14ac:dyDescent="0.25">
      <c r="B45" s="196" t="s">
        <v>121</v>
      </c>
      <c r="C45" s="197">
        <v>3444</v>
      </c>
      <c r="D45" s="197">
        <v>3622</v>
      </c>
      <c r="E45" s="197">
        <v>3914</v>
      </c>
      <c r="F45" s="197">
        <v>4368</v>
      </c>
      <c r="G45" s="197">
        <v>5986</v>
      </c>
      <c r="H45" s="198">
        <f t="shared" si="6"/>
        <v>0.37042124542124544</v>
      </c>
      <c r="I45" s="198">
        <f t="shared" si="7"/>
        <v>1.0173558944098111E-2</v>
      </c>
    </row>
    <row r="46" spans="2:9" x14ac:dyDescent="0.25">
      <c r="B46" s="196" t="s">
        <v>128</v>
      </c>
      <c r="C46" s="197">
        <v>7311</v>
      </c>
      <c r="D46" s="197">
        <v>8276</v>
      </c>
      <c r="E46" s="197">
        <v>7598</v>
      </c>
      <c r="F46" s="197">
        <v>7251</v>
      </c>
      <c r="G46" s="197">
        <v>6740</v>
      </c>
      <c r="H46" s="198">
        <f t="shared" si="6"/>
        <v>-7.0473038201627314E-2</v>
      </c>
      <c r="I46" s="198">
        <f t="shared" si="7"/>
        <v>1.1455026275178963E-2</v>
      </c>
    </row>
    <row r="47" spans="2:9" x14ac:dyDescent="0.25">
      <c r="B47" s="196" t="s">
        <v>124</v>
      </c>
      <c r="C47" s="197">
        <v>3422</v>
      </c>
      <c r="D47" s="197">
        <v>4872</v>
      </c>
      <c r="E47" s="197">
        <v>4672</v>
      </c>
      <c r="F47" s="197">
        <v>4443</v>
      </c>
      <c r="G47" s="197">
        <v>3943</v>
      </c>
      <c r="H47" s="198">
        <f t="shared" si="6"/>
        <v>-0.11253657438667564</v>
      </c>
      <c r="I47" s="198">
        <f t="shared" si="7"/>
        <v>6.7013603268591473E-3</v>
      </c>
    </row>
    <row r="48" spans="2:9" x14ac:dyDescent="0.25">
      <c r="B48" s="196" t="s">
        <v>133</v>
      </c>
      <c r="C48" s="197">
        <v>971</v>
      </c>
      <c r="D48" s="197">
        <v>445</v>
      </c>
      <c r="E48" s="197">
        <v>513</v>
      </c>
      <c r="F48" s="197">
        <v>491</v>
      </c>
      <c r="G48" s="197">
        <v>232</v>
      </c>
      <c r="H48" s="198">
        <f t="shared" si="6"/>
        <v>-0.52749490835030555</v>
      </c>
      <c r="I48" s="198">
        <f t="shared" si="7"/>
        <v>3.9429764033256968E-4</v>
      </c>
    </row>
    <row r="49" spans="2:9" x14ac:dyDescent="0.25">
      <c r="B49" s="196" t="s">
        <v>136</v>
      </c>
      <c r="C49" s="197">
        <v>153</v>
      </c>
      <c r="D49" s="197">
        <v>384</v>
      </c>
      <c r="E49" s="197">
        <v>63</v>
      </c>
      <c r="F49" s="197">
        <v>108</v>
      </c>
      <c r="G49" s="197">
        <v>87</v>
      </c>
      <c r="H49" s="198">
        <f t="shared" si="6"/>
        <v>-0.19444444444444442</v>
      </c>
      <c r="I49" s="198">
        <f t="shared" si="7"/>
        <v>1.4786161512471362E-4</v>
      </c>
    </row>
    <row r="50" spans="2:9" x14ac:dyDescent="0.25">
      <c r="B50" s="201" t="s">
        <v>149</v>
      </c>
      <c r="C50" s="202">
        <f>C42-SUM(C43:C49)</f>
        <v>34797</v>
      </c>
      <c r="D50" s="202">
        <f>D42-SUM(D43:D49)</f>
        <v>30362</v>
      </c>
      <c r="E50" s="202">
        <f>E42-SUM(E43:E49)</f>
        <v>34310</v>
      </c>
      <c r="F50" s="202">
        <f>F42-SUM(F43:F49)</f>
        <v>33602</v>
      </c>
      <c r="G50" s="202">
        <f>G42-SUM(G43:G49)</f>
        <v>36080</v>
      </c>
      <c r="H50" s="203">
        <f t="shared" si="6"/>
        <v>7.3745610380334448E-2</v>
      </c>
      <c r="I50" s="203">
        <f t="shared" si="7"/>
        <v>6.1320081306892732E-2</v>
      </c>
    </row>
    <row r="51" spans="2:9" x14ac:dyDescent="0.25">
      <c r="B51" s="188" t="s">
        <v>48</v>
      </c>
      <c r="C51" s="209"/>
      <c r="D51" s="209"/>
      <c r="E51" s="209"/>
      <c r="F51" s="209"/>
      <c r="G51" s="209"/>
      <c r="H51" s="210"/>
      <c r="I51" s="210"/>
    </row>
    <row r="52" spans="2:9" x14ac:dyDescent="0.25">
      <c r="B52" s="189" t="s">
        <v>73</v>
      </c>
      <c r="C52" s="211">
        <v>3626</v>
      </c>
      <c r="D52" s="211">
        <v>3264</v>
      </c>
      <c r="E52" s="211">
        <v>3498</v>
      </c>
      <c r="F52" s="211">
        <v>3952</v>
      </c>
      <c r="G52" s="211">
        <v>4487</v>
      </c>
      <c r="H52" s="212">
        <f t="shared" ref="H52:H64" si="8">IFERROR(G52/F52-1,"-")</f>
        <v>0.13537449392712553</v>
      </c>
      <c r="I52" s="212">
        <f t="shared" ref="I52:I64" si="9">G52/G$10</f>
        <v>7.6259203110872415E-3</v>
      </c>
    </row>
    <row r="53" spans="2:9" x14ac:dyDescent="0.25">
      <c r="B53" s="192" t="s">
        <v>102</v>
      </c>
      <c r="C53" s="193">
        <v>1196</v>
      </c>
      <c r="D53" s="193">
        <v>1321</v>
      </c>
      <c r="E53" s="193">
        <v>697</v>
      </c>
      <c r="F53" s="193">
        <v>945</v>
      </c>
      <c r="G53" s="193">
        <v>1758</v>
      </c>
      <c r="H53" s="194">
        <f t="shared" si="8"/>
        <v>0.86031746031746037</v>
      </c>
      <c r="I53" s="194">
        <f t="shared" si="9"/>
        <v>2.9878243607959374E-3</v>
      </c>
    </row>
    <row r="54" spans="2:9" x14ac:dyDescent="0.25">
      <c r="B54" s="196" t="s">
        <v>108</v>
      </c>
      <c r="C54" s="197">
        <v>864</v>
      </c>
      <c r="D54" s="197">
        <v>903</v>
      </c>
      <c r="E54" s="197">
        <v>386</v>
      </c>
      <c r="F54" s="197">
        <v>433</v>
      </c>
      <c r="G54" s="197">
        <v>1177</v>
      </c>
      <c r="H54" s="198">
        <f t="shared" si="8"/>
        <v>1.7182448036951503</v>
      </c>
      <c r="I54" s="198">
        <f t="shared" si="9"/>
        <v>2.0003807011699762E-3</v>
      </c>
    </row>
    <row r="55" spans="2:9" x14ac:dyDescent="0.25">
      <c r="B55" s="196" t="s">
        <v>105</v>
      </c>
      <c r="C55" s="197">
        <v>332</v>
      </c>
      <c r="D55" s="197">
        <v>418</v>
      </c>
      <c r="E55" s="197">
        <v>311</v>
      </c>
      <c r="F55" s="197">
        <v>512</v>
      </c>
      <c r="G55" s="197">
        <v>581</v>
      </c>
      <c r="H55" s="198">
        <f t="shared" si="8"/>
        <v>0.134765625</v>
      </c>
      <c r="I55" s="198">
        <f t="shared" si="9"/>
        <v>9.8744365962596102E-4</v>
      </c>
    </row>
    <row r="56" spans="2:9" x14ac:dyDescent="0.25">
      <c r="B56" s="192" t="s">
        <v>112</v>
      </c>
      <c r="C56" s="193">
        <v>2430</v>
      </c>
      <c r="D56" s="193">
        <v>1943</v>
      </c>
      <c r="E56" s="193">
        <v>2801</v>
      </c>
      <c r="F56" s="193">
        <v>3007</v>
      </c>
      <c r="G56" s="193">
        <v>2729</v>
      </c>
      <c r="H56" s="194">
        <f t="shared" si="8"/>
        <v>-9.2450947788493498E-2</v>
      </c>
      <c r="I56" s="194">
        <f t="shared" si="9"/>
        <v>4.638095950291304E-3</v>
      </c>
    </row>
    <row r="57" spans="2:9" x14ac:dyDescent="0.25">
      <c r="B57" s="196" t="s">
        <v>115</v>
      </c>
      <c r="C57" s="197">
        <v>895</v>
      </c>
      <c r="D57" s="197">
        <v>683</v>
      </c>
      <c r="E57" s="197">
        <v>1094</v>
      </c>
      <c r="F57" s="197">
        <v>1145</v>
      </c>
      <c r="G57" s="197">
        <v>673</v>
      </c>
      <c r="H57" s="198">
        <f t="shared" si="8"/>
        <v>-0.41222707423580784</v>
      </c>
      <c r="I57" s="198">
        <f t="shared" si="9"/>
        <v>1.1438030687233593E-3</v>
      </c>
    </row>
    <row r="58" spans="2:9" x14ac:dyDescent="0.25">
      <c r="B58" s="196" t="s">
        <v>118</v>
      </c>
      <c r="C58" s="197">
        <v>447</v>
      </c>
      <c r="D58" s="197">
        <v>296</v>
      </c>
      <c r="E58" s="197">
        <v>461</v>
      </c>
      <c r="F58" s="197">
        <v>437</v>
      </c>
      <c r="G58" s="197">
        <v>466</v>
      </c>
      <c r="H58" s="198">
        <f t="shared" si="8"/>
        <v>6.6361556064073124E-2</v>
      </c>
      <c r="I58" s="198">
        <f t="shared" si="9"/>
        <v>7.9199439825421321E-4</v>
      </c>
    </row>
    <row r="59" spans="2:9" x14ac:dyDescent="0.25">
      <c r="B59" s="196" t="s">
        <v>121</v>
      </c>
      <c r="C59" s="197">
        <v>253</v>
      </c>
      <c r="D59" s="197">
        <v>212</v>
      </c>
      <c r="E59" s="197">
        <v>235</v>
      </c>
      <c r="F59" s="197">
        <v>351</v>
      </c>
      <c r="G59" s="197">
        <v>431</v>
      </c>
      <c r="H59" s="198">
        <f t="shared" si="8"/>
        <v>0.22792022792022792</v>
      </c>
      <c r="I59" s="198">
        <f t="shared" si="9"/>
        <v>7.325098404454204E-4</v>
      </c>
    </row>
    <row r="60" spans="2:9" x14ac:dyDescent="0.25">
      <c r="B60" s="196" t="s">
        <v>128</v>
      </c>
      <c r="C60" s="197">
        <v>76</v>
      </c>
      <c r="D60" s="197">
        <v>29</v>
      </c>
      <c r="E60" s="197">
        <v>106</v>
      </c>
      <c r="F60" s="197">
        <v>125</v>
      </c>
      <c r="G60" s="197">
        <v>84</v>
      </c>
      <c r="H60" s="198">
        <f t="shared" si="8"/>
        <v>-0.32799999999999996</v>
      </c>
      <c r="I60" s="198">
        <f t="shared" si="9"/>
        <v>1.4276293874110281E-4</v>
      </c>
    </row>
    <row r="61" spans="2:9" x14ac:dyDescent="0.25">
      <c r="B61" s="196" t="s">
        <v>124</v>
      </c>
      <c r="C61" s="197">
        <v>56</v>
      </c>
      <c r="D61" s="197">
        <v>60</v>
      </c>
      <c r="E61" s="197">
        <v>40</v>
      </c>
      <c r="F61" s="197">
        <v>36</v>
      </c>
      <c r="G61" s="197">
        <v>80</v>
      </c>
      <c r="H61" s="198">
        <f t="shared" si="8"/>
        <v>1.2222222222222223</v>
      </c>
      <c r="I61" s="198">
        <f t="shared" si="9"/>
        <v>1.3596470356295505E-4</v>
      </c>
    </row>
    <row r="62" spans="2:9" x14ac:dyDescent="0.25">
      <c r="B62" s="196" t="s">
        <v>133</v>
      </c>
      <c r="C62" s="197">
        <v>5</v>
      </c>
      <c r="D62" s="197">
        <v>5</v>
      </c>
      <c r="E62" s="197">
        <v>8</v>
      </c>
      <c r="F62" s="197">
        <v>4</v>
      </c>
      <c r="G62" s="197">
        <v>4</v>
      </c>
      <c r="H62" s="198">
        <f t="shared" si="8"/>
        <v>0</v>
      </c>
      <c r="I62" s="198">
        <f t="shared" si="9"/>
        <v>6.7982351781477529E-6</v>
      </c>
    </row>
    <row r="63" spans="2:9" x14ac:dyDescent="0.25">
      <c r="B63" s="196" t="s">
        <v>136</v>
      </c>
      <c r="C63" s="197">
        <v>2</v>
      </c>
      <c r="D63" s="197">
        <v>2</v>
      </c>
      <c r="E63" s="197">
        <v>6</v>
      </c>
      <c r="F63" s="197">
        <v>2</v>
      </c>
      <c r="G63" s="197">
        <v>2</v>
      </c>
      <c r="H63" s="198">
        <f t="shared" si="8"/>
        <v>0</v>
      </c>
      <c r="I63" s="198">
        <f t="shared" si="9"/>
        <v>3.3991175890738765E-6</v>
      </c>
    </row>
    <row r="64" spans="2:9" x14ac:dyDescent="0.25">
      <c r="B64" s="201" t="s">
        <v>149</v>
      </c>
      <c r="C64" s="202">
        <f>C56-SUM(C57:C63)</f>
        <v>696</v>
      </c>
      <c r="D64" s="202">
        <f>D56-SUM(D57:D63)</f>
        <v>656</v>
      </c>
      <c r="E64" s="202">
        <f>E56-SUM(E57:E63)</f>
        <v>851</v>
      </c>
      <c r="F64" s="202">
        <f>F56-SUM(F57:F63)</f>
        <v>907</v>
      </c>
      <c r="G64" s="202">
        <f>G56-SUM(G57:G63)</f>
        <v>989</v>
      </c>
      <c r="H64" s="203">
        <f t="shared" si="8"/>
        <v>9.0407938257993425E-2</v>
      </c>
      <c r="I64" s="203">
        <f t="shared" si="9"/>
        <v>1.6808636477970318E-3</v>
      </c>
    </row>
    <row r="65" spans="2:9" x14ac:dyDescent="0.25">
      <c r="B65" s="188" t="s">
        <v>49</v>
      </c>
      <c r="C65" s="209"/>
      <c r="D65" s="209"/>
      <c r="E65" s="209"/>
      <c r="F65" s="209"/>
      <c r="G65" s="209"/>
      <c r="H65" s="210"/>
      <c r="I65" s="210"/>
    </row>
    <row r="66" spans="2:9" x14ac:dyDescent="0.25">
      <c r="B66" s="189" t="s">
        <v>73</v>
      </c>
      <c r="C66" s="211">
        <v>18865</v>
      </c>
      <c r="D66" s="211">
        <v>13528</v>
      </c>
      <c r="E66" s="211">
        <v>29179</v>
      </c>
      <c r="F66" s="211">
        <v>19110</v>
      </c>
      <c r="G66" s="211">
        <v>21690</v>
      </c>
      <c r="H66" s="212">
        <f t="shared" ref="H66:H78" si="10">IFERROR(G66/F66-1,"-")</f>
        <v>0.13500784929356358</v>
      </c>
      <c r="I66" s="212">
        <f t="shared" ref="I66:I78" si="11">G66/G$10</f>
        <v>3.6863430253506191E-2</v>
      </c>
    </row>
    <row r="67" spans="2:9" x14ac:dyDescent="0.25">
      <c r="B67" s="192" t="s">
        <v>102</v>
      </c>
      <c r="C67" s="193">
        <v>1261</v>
      </c>
      <c r="D67" s="193">
        <v>3125</v>
      </c>
      <c r="E67" s="193">
        <v>9446</v>
      </c>
      <c r="F67" s="193">
        <v>5296</v>
      </c>
      <c r="G67" s="193">
        <v>8193</v>
      </c>
      <c r="H67" s="194">
        <f t="shared" si="10"/>
        <v>0.5470166163141994</v>
      </c>
      <c r="I67" s="194">
        <f t="shared" si="11"/>
        <v>1.3924485203641136E-2</v>
      </c>
    </row>
    <row r="68" spans="2:9" x14ac:dyDescent="0.25">
      <c r="B68" s="196" t="s">
        <v>108</v>
      </c>
      <c r="C68" s="197">
        <v>510</v>
      </c>
      <c r="D68" s="197">
        <v>314</v>
      </c>
      <c r="E68" s="197">
        <v>6163</v>
      </c>
      <c r="F68" s="197">
        <v>1180</v>
      </c>
      <c r="G68" s="197">
        <v>3665</v>
      </c>
      <c r="H68" s="198">
        <f t="shared" si="10"/>
        <v>2.1059322033898304</v>
      </c>
      <c r="I68" s="198">
        <f t="shared" si="11"/>
        <v>6.2288829819778782E-3</v>
      </c>
    </row>
    <row r="69" spans="2:9" x14ac:dyDescent="0.25">
      <c r="B69" s="196" t="s">
        <v>105</v>
      </c>
      <c r="C69" s="197">
        <v>751</v>
      </c>
      <c r="D69" s="197">
        <v>2811</v>
      </c>
      <c r="E69" s="197">
        <v>3283</v>
      </c>
      <c r="F69" s="197">
        <v>4116</v>
      </c>
      <c r="G69" s="197">
        <v>4528</v>
      </c>
      <c r="H69" s="198">
        <f t="shared" si="10"/>
        <v>0.10009718172983484</v>
      </c>
      <c r="I69" s="198">
        <f t="shared" si="11"/>
        <v>7.6956022216632565E-3</v>
      </c>
    </row>
    <row r="70" spans="2:9" x14ac:dyDescent="0.25">
      <c r="B70" s="192" t="s">
        <v>112</v>
      </c>
      <c r="C70" s="193">
        <v>17604</v>
      </c>
      <c r="D70" s="193">
        <v>10403</v>
      </c>
      <c r="E70" s="193">
        <v>19733</v>
      </c>
      <c r="F70" s="193">
        <v>13814</v>
      </c>
      <c r="G70" s="193">
        <v>13497</v>
      </c>
      <c r="H70" s="194">
        <f t="shared" si="10"/>
        <v>-2.2947734182713231E-2</v>
      </c>
      <c r="I70" s="194">
        <f t="shared" si="11"/>
        <v>2.2938945049865055E-2</v>
      </c>
    </row>
    <row r="71" spans="2:9" x14ac:dyDescent="0.25">
      <c r="B71" s="196" t="s">
        <v>115</v>
      </c>
      <c r="C71" s="197">
        <v>11526</v>
      </c>
      <c r="D71" s="197">
        <v>5253</v>
      </c>
      <c r="E71" s="197">
        <v>10695</v>
      </c>
      <c r="F71" s="197">
        <v>8004</v>
      </c>
      <c r="G71" s="197">
        <v>8755</v>
      </c>
      <c r="H71" s="198">
        <f t="shared" si="10"/>
        <v>9.3828085957021523E-2</v>
      </c>
      <c r="I71" s="198">
        <f t="shared" si="11"/>
        <v>1.4879637246170894E-2</v>
      </c>
    </row>
    <row r="72" spans="2:9" x14ac:dyDescent="0.25">
      <c r="B72" s="196" t="s">
        <v>118</v>
      </c>
      <c r="C72" s="197">
        <v>192</v>
      </c>
      <c r="D72" s="197">
        <v>752</v>
      </c>
      <c r="E72" s="197">
        <v>454</v>
      </c>
      <c r="F72" s="197">
        <v>710</v>
      </c>
      <c r="G72" s="197">
        <v>468</v>
      </c>
      <c r="H72" s="198">
        <f t="shared" si="10"/>
        <v>-0.3408450704225352</v>
      </c>
      <c r="I72" s="198">
        <f t="shared" si="11"/>
        <v>7.9539351584328706E-4</v>
      </c>
    </row>
    <row r="73" spans="2:9" x14ac:dyDescent="0.25">
      <c r="B73" s="196" t="s">
        <v>121</v>
      </c>
      <c r="C73" s="197">
        <v>1870</v>
      </c>
      <c r="D73" s="197">
        <v>265</v>
      </c>
      <c r="E73" s="197">
        <v>2386</v>
      </c>
      <c r="F73" s="197">
        <v>1390</v>
      </c>
      <c r="G73" s="197">
        <v>967</v>
      </c>
      <c r="H73" s="198">
        <f t="shared" si="10"/>
        <v>-0.3043165467625899</v>
      </c>
      <c r="I73" s="198">
        <f t="shared" si="11"/>
        <v>1.6434733543172193E-3</v>
      </c>
    </row>
    <row r="74" spans="2:9" x14ac:dyDescent="0.25">
      <c r="B74" s="196" t="s">
        <v>128</v>
      </c>
      <c r="C74" s="197">
        <v>311</v>
      </c>
      <c r="D74" s="197">
        <v>425</v>
      </c>
      <c r="E74" s="197">
        <v>702</v>
      </c>
      <c r="F74" s="197">
        <v>519</v>
      </c>
      <c r="G74" s="197">
        <v>661</v>
      </c>
      <c r="H74" s="198">
        <f t="shared" si="10"/>
        <v>0.27360308285163781</v>
      </c>
      <c r="I74" s="198">
        <f t="shared" si="11"/>
        <v>1.1234083631889162E-3</v>
      </c>
    </row>
    <row r="75" spans="2:9" x14ac:dyDescent="0.25">
      <c r="B75" s="196" t="s">
        <v>124</v>
      </c>
      <c r="C75" s="197">
        <v>285</v>
      </c>
      <c r="D75" s="197">
        <v>122</v>
      </c>
      <c r="E75" s="197">
        <v>567</v>
      </c>
      <c r="F75" s="197">
        <v>213</v>
      </c>
      <c r="G75" s="197">
        <v>160</v>
      </c>
      <c r="H75" s="198">
        <f t="shared" si="10"/>
        <v>-0.24882629107981225</v>
      </c>
      <c r="I75" s="198">
        <f t="shared" si="11"/>
        <v>2.719294071259101E-4</v>
      </c>
    </row>
    <row r="76" spans="2:9" x14ac:dyDescent="0.25">
      <c r="B76" s="196" t="s">
        <v>133</v>
      </c>
      <c r="C76" s="197">
        <v>6</v>
      </c>
      <c r="D76" s="197">
        <v>5</v>
      </c>
      <c r="E76" s="197">
        <v>0</v>
      </c>
      <c r="F76" s="197">
        <v>10</v>
      </c>
      <c r="G76" s="197">
        <v>7</v>
      </c>
      <c r="H76" s="198">
        <f t="shared" si="10"/>
        <v>-0.30000000000000004</v>
      </c>
      <c r="I76" s="198">
        <f t="shared" si="11"/>
        <v>1.1896911561758567E-5</v>
      </c>
    </row>
    <row r="77" spans="2:9" x14ac:dyDescent="0.25">
      <c r="B77" s="196" t="s">
        <v>136</v>
      </c>
      <c r="C77" s="197">
        <v>17</v>
      </c>
      <c r="D77" s="197">
        <v>9</v>
      </c>
      <c r="E77" s="197">
        <v>0</v>
      </c>
      <c r="F77" s="197">
        <v>61</v>
      </c>
      <c r="G77" s="197">
        <v>14</v>
      </c>
      <c r="H77" s="198">
        <f t="shared" si="10"/>
        <v>-0.77049180327868849</v>
      </c>
      <c r="I77" s="198">
        <f t="shared" si="11"/>
        <v>2.3793823123517135E-5</v>
      </c>
    </row>
    <row r="78" spans="2:9" x14ac:dyDescent="0.25">
      <c r="B78" s="201" t="s">
        <v>149</v>
      </c>
      <c r="C78" s="202">
        <f>C70-SUM(C71:C77)</f>
        <v>3397</v>
      </c>
      <c r="D78" s="202">
        <f>D70-SUM(D71:D77)</f>
        <v>3572</v>
      </c>
      <c r="E78" s="202">
        <f>E70-SUM(E71:E77)</f>
        <v>4929</v>
      </c>
      <c r="F78" s="202">
        <f>F70-SUM(F71:F77)</f>
        <v>2907</v>
      </c>
      <c r="G78" s="202">
        <f>G70-SUM(G71:G77)</f>
        <v>2465</v>
      </c>
      <c r="H78" s="203">
        <f t="shared" si="10"/>
        <v>-0.15204678362573099</v>
      </c>
      <c r="I78" s="203">
        <f t="shared" si="11"/>
        <v>4.1894124285335524E-3</v>
      </c>
    </row>
    <row r="79" spans="2:9" x14ac:dyDescent="0.25">
      <c r="B79" s="188" t="s">
        <v>50</v>
      </c>
      <c r="C79" s="209"/>
      <c r="D79" s="209"/>
      <c r="E79" s="209"/>
      <c r="F79" s="209"/>
      <c r="G79" s="209"/>
      <c r="H79" s="210"/>
      <c r="I79" s="210"/>
    </row>
    <row r="80" spans="2:9" x14ac:dyDescent="0.25">
      <c r="B80" s="189" t="s">
        <v>73</v>
      </c>
      <c r="C80" s="211">
        <v>75727</v>
      </c>
      <c r="D80" s="211">
        <v>86056</v>
      </c>
      <c r="E80" s="211">
        <v>102682</v>
      </c>
      <c r="F80" s="211">
        <v>109164</v>
      </c>
      <c r="G80" s="211">
        <v>103994</v>
      </c>
      <c r="H80" s="212">
        <f t="shared" ref="H80:H92" si="12">IFERROR(G80/F80-1,"-")</f>
        <v>-4.7359935509875051E-2</v>
      </c>
      <c r="I80" s="212">
        <f t="shared" ref="I80:I92" si="13">G80/G$10</f>
        <v>0.17674391727907435</v>
      </c>
    </row>
    <row r="81" spans="2:9" x14ac:dyDescent="0.25">
      <c r="B81" s="192" t="s">
        <v>102</v>
      </c>
      <c r="C81" s="193">
        <v>41665</v>
      </c>
      <c r="D81" s="193">
        <v>41606</v>
      </c>
      <c r="E81" s="193">
        <v>52170</v>
      </c>
      <c r="F81" s="193">
        <v>56404</v>
      </c>
      <c r="G81" s="193">
        <v>54130</v>
      </c>
      <c r="H81" s="194">
        <f t="shared" si="12"/>
        <v>-4.0316289624849344E-2</v>
      </c>
      <c r="I81" s="194">
        <f t="shared" si="13"/>
        <v>9.1997117548284463E-2</v>
      </c>
    </row>
    <row r="82" spans="2:9" x14ac:dyDescent="0.25">
      <c r="B82" s="196" t="s">
        <v>108</v>
      </c>
      <c r="C82" s="197">
        <v>10727</v>
      </c>
      <c r="D82" s="197">
        <v>9291</v>
      </c>
      <c r="E82" s="197">
        <v>13618</v>
      </c>
      <c r="F82" s="197">
        <v>15669</v>
      </c>
      <c r="G82" s="197">
        <v>17131</v>
      </c>
      <c r="H82" s="198">
        <f t="shared" si="12"/>
        <v>9.3305252409215722E-2</v>
      </c>
      <c r="I82" s="198">
        <f t="shared" si="13"/>
        <v>2.911514170921229E-2</v>
      </c>
    </row>
    <row r="83" spans="2:9" x14ac:dyDescent="0.25">
      <c r="B83" s="196" t="s">
        <v>105</v>
      </c>
      <c r="C83" s="197">
        <v>30938</v>
      </c>
      <c r="D83" s="197">
        <v>32315</v>
      </c>
      <c r="E83" s="197">
        <v>38552</v>
      </c>
      <c r="F83" s="197">
        <v>40735</v>
      </c>
      <c r="G83" s="197">
        <v>36999</v>
      </c>
      <c r="H83" s="198">
        <f t="shared" si="12"/>
        <v>-9.1714741622683227E-2</v>
      </c>
      <c r="I83" s="198">
        <f t="shared" si="13"/>
        <v>6.2881975839072179E-2</v>
      </c>
    </row>
    <row r="84" spans="2:9" x14ac:dyDescent="0.25">
      <c r="B84" s="192" t="s">
        <v>112</v>
      </c>
      <c r="C84" s="193">
        <v>34062</v>
      </c>
      <c r="D84" s="193">
        <v>44450</v>
      </c>
      <c r="E84" s="193">
        <v>50512</v>
      </c>
      <c r="F84" s="193">
        <v>52760</v>
      </c>
      <c r="G84" s="193">
        <v>49864</v>
      </c>
      <c r="H84" s="194">
        <f t="shared" si="12"/>
        <v>-5.4890068233510281E-2</v>
      </c>
      <c r="I84" s="194">
        <f t="shared" si="13"/>
        <v>8.4746799730789885E-2</v>
      </c>
    </row>
    <row r="85" spans="2:9" x14ac:dyDescent="0.25">
      <c r="B85" s="196" t="s">
        <v>115</v>
      </c>
      <c r="C85" s="197">
        <v>8841</v>
      </c>
      <c r="D85" s="197">
        <v>11048</v>
      </c>
      <c r="E85" s="197">
        <v>12200</v>
      </c>
      <c r="F85" s="197">
        <v>13890</v>
      </c>
      <c r="G85" s="197">
        <v>13602</v>
      </c>
      <c r="H85" s="198">
        <f t="shared" si="12"/>
        <v>-2.0734341252699795E-2</v>
      </c>
      <c r="I85" s="198">
        <f t="shared" si="13"/>
        <v>2.3117398723291434E-2</v>
      </c>
    </row>
    <row r="86" spans="2:9" x14ac:dyDescent="0.25">
      <c r="B86" s="196" t="s">
        <v>118</v>
      </c>
      <c r="C86" s="197">
        <v>8998</v>
      </c>
      <c r="D86" s="197">
        <v>9535</v>
      </c>
      <c r="E86" s="197">
        <v>9567</v>
      </c>
      <c r="F86" s="197">
        <v>10555</v>
      </c>
      <c r="G86" s="197">
        <v>8241</v>
      </c>
      <c r="H86" s="198">
        <f t="shared" si="12"/>
        <v>-0.21923259118900995</v>
      </c>
      <c r="I86" s="198">
        <f t="shared" si="13"/>
        <v>1.4006064025778907E-2</v>
      </c>
    </row>
    <row r="87" spans="2:9" x14ac:dyDescent="0.25">
      <c r="B87" s="196" t="s">
        <v>121</v>
      </c>
      <c r="C87" s="197">
        <v>2781</v>
      </c>
      <c r="D87" s="197">
        <v>4969</v>
      </c>
      <c r="E87" s="197">
        <v>6658</v>
      </c>
      <c r="F87" s="197">
        <v>6714</v>
      </c>
      <c r="G87" s="197">
        <v>7068</v>
      </c>
      <c r="H87" s="198">
        <f t="shared" si="12"/>
        <v>5.2725647899910744E-2</v>
      </c>
      <c r="I87" s="198">
        <f t="shared" si="13"/>
        <v>1.201248155978708E-2</v>
      </c>
    </row>
    <row r="88" spans="2:9" x14ac:dyDescent="0.25">
      <c r="B88" s="196" t="s">
        <v>128</v>
      </c>
      <c r="C88" s="197">
        <v>1502</v>
      </c>
      <c r="D88" s="197">
        <v>2130</v>
      </c>
      <c r="E88" s="197">
        <v>2677</v>
      </c>
      <c r="F88" s="197">
        <v>2305</v>
      </c>
      <c r="G88" s="197">
        <v>2086</v>
      </c>
      <c r="H88" s="198">
        <f t="shared" si="12"/>
        <v>-9.5010845986984838E-2</v>
      </c>
      <c r="I88" s="198">
        <f t="shared" si="13"/>
        <v>3.5452796454040533E-3</v>
      </c>
    </row>
    <row r="89" spans="2:9" x14ac:dyDescent="0.25">
      <c r="B89" s="196" t="s">
        <v>124</v>
      </c>
      <c r="C89" s="197">
        <v>432</v>
      </c>
      <c r="D89" s="197">
        <v>953</v>
      </c>
      <c r="E89" s="197">
        <v>1022</v>
      </c>
      <c r="F89" s="197">
        <v>1172</v>
      </c>
      <c r="G89" s="197">
        <v>1031</v>
      </c>
      <c r="H89" s="198">
        <f t="shared" si="12"/>
        <v>-0.12030716723549484</v>
      </c>
      <c r="I89" s="198">
        <f t="shared" si="13"/>
        <v>1.7522451171675833E-3</v>
      </c>
    </row>
    <row r="90" spans="2:9" x14ac:dyDescent="0.25">
      <c r="B90" s="196" t="s">
        <v>133</v>
      </c>
      <c r="C90" s="197">
        <v>329</v>
      </c>
      <c r="D90" s="197">
        <v>182</v>
      </c>
      <c r="E90" s="197">
        <v>195</v>
      </c>
      <c r="F90" s="197">
        <v>338</v>
      </c>
      <c r="G90" s="197">
        <v>144</v>
      </c>
      <c r="H90" s="198">
        <f t="shared" si="12"/>
        <v>-0.57396449704142016</v>
      </c>
      <c r="I90" s="198">
        <f t="shared" si="13"/>
        <v>2.4473646641331911E-4</v>
      </c>
    </row>
    <row r="91" spans="2:9" x14ac:dyDescent="0.25">
      <c r="B91" s="196" t="s">
        <v>136</v>
      </c>
      <c r="C91" s="197">
        <v>186</v>
      </c>
      <c r="D91" s="197">
        <v>112</v>
      </c>
      <c r="E91" s="197">
        <v>81</v>
      </c>
      <c r="F91" s="197">
        <v>106</v>
      </c>
      <c r="G91" s="197">
        <v>79</v>
      </c>
      <c r="H91" s="198">
        <f t="shared" si="12"/>
        <v>-0.25471698113207553</v>
      </c>
      <c r="I91" s="198">
        <f t="shared" si="13"/>
        <v>1.3426514476841812E-4</v>
      </c>
    </row>
    <row r="92" spans="2:9" x14ac:dyDescent="0.25">
      <c r="B92" s="201" t="s">
        <v>149</v>
      </c>
      <c r="C92" s="202">
        <f>C84-SUM(C85:C91)</f>
        <v>10993</v>
      </c>
      <c r="D92" s="202">
        <f>D84-SUM(D85:D91)</f>
        <v>15521</v>
      </c>
      <c r="E92" s="202">
        <f>E84-SUM(E85:E91)</f>
        <v>18112</v>
      </c>
      <c r="F92" s="202">
        <f>F84-SUM(F85:F91)</f>
        <v>17680</v>
      </c>
      <c r="G92" s="202">
        <f>G84-SUM(G85:G91)</f>
        <v>17613</v>
      </c>
      <c r="H92" s="203">
        <f t="shared" si="12"/>
        <v>-3.789592760180982E-3</v>
      </c>
      <c r="I92" s="203">
        <f t="shared" si="13"/>
        <v>2.9934329048179092E-2</v>
      </c>
    </row>
    <row r="93" spans="2:9" x14ac:dyDescent="0.25">
      <c r="B93" s="188" t="s">
        <v>51</v>
      </c>
      <c r="C93" s="209"/>
      <c r="D93" s="209"/>
      <c r="E93" s="209"/>
      <c r="F93" s="209"/>
      <c r="G93" s="209"/>
      <c r="H93" s="210"/>
      <c r="I93" s="210"/>
    </row>
    <row r="94" spans="2:9" x14ac:dyDescent="0.25">
      <c r="B94" s="189" t="s">
        <v>73</v>
      </c>
      <c r="C94" s="211">
        <v>4073</v>
      </c>
      <c r="D94" s="211">
        <v>4816</v>
      </c>
      <c r="E94" s="211">
        <v>3075</v>
      </c>
      <c r="F94" s="211">
        <v>4293</v>
      </c>
      <c r="G94" s="211">
        <v>3790</v>
      </c>
      <c r="H94" s="212">
        <f t="shared" ref="H94:H106" si="14">IFERROR(G94/F94-1,"-")</f>
        <v>-0.11716748194735616</v>
      </c>
      <c r="I94" s="212">
        <f t="shared" ref="I94:I106" si="15">G94/G$10</f>
        <v>6.4413278312949957E-3</v>
      </c>
    </row>
    <row r="95" spans="2:9" x14ac:dyDescent="0.25">
      <c r="B95" s="192" t="s">
        <v>102</v>
      </c>
      <c r="C95" s="193">
        <v>2670</v>
      </c>
      <c r="D95" s="193">
        <v>3465</v>
      </c>
      <c r="E95" s="193">
        <v>1793</v>
      </c>
      <c r="F95" s="193">
        <v>3043</v>
      </c>
      <c r="G95" s="193">
        <v>2653</v>
      </c>
      <c r="H95" s="194">
        <f t="shared" si="14"/>
        <v>-0.12816299704239242</v>
      </c>
      <c r="I95" s="194">
        <f t="shared" si="15"/>
        <v>4.5089294819064974E-3</v>
      </c>
    </row>
    <row r="96" spans="2:9" x14ac:dyDescent="0.25">
      <c r="B96" s="196" t="s">
        <v>108</v>
      </c>
      <c r="C96" s="197">
        <v>1026</v>
      </c>
      <c r="D96" s="197">
        <v>1472</v>
      </c>
      <c r="E96" s="197">
        <v>178</v>
      </c>
      <c r="F96" s="197">
        <v>1650</v>
      </c>
      <c r="G96" s="197">
        <v>1489</v>
      </c>
      <c r="H96" s="198">
        <f t="shared" si="14"/>
        <v>-9.7575757575757538E-2</v>
      </c>
      <c r="I96" s="198">
        <f t="shared" si="15"/>
        <v>2.5306430450655012E-3</v>
      </c>
    </row>
    <row r="97" spans="2:9" x14ac:dyDescent="0.25">
      <c r="B97" s="196" t="s">
        <v>105</v>
      </c>
      <c r="C97" s="197">
        <v>1644</v>
      </c>
      <c r="D97" s="197">
        <v>1993</v>
      </c>
      <c r="E97" s="197">
        <v>1615</v>
      </c>
      <c r="F97" s="197">
        <v>1393</v>
      </c>
      <c r="G97" s="197">
        <v>1164</v>
      </c>
      <c r="H97" s="198">
        <f t="shared" si="14"/>
        <v>-0.16439339554917443</v>
      </c>
      <c r="I97" s="198">
        <f t="shared" si="15"/>
        <v>1.9782864368409962E-3</v>
      </c>
    </row>
    <row r="98" spans="2:9" x14ac:dyDescent="0.25">
      <c r="B98" s="192" t="s">
        <v>112</v>
      </c>
      <c r="C98" s="193">
        <v>1403</v>
      </c>
      <c r="D98" s="193">
        <v>1351</v>
      </c>
      <c r="E98" s="193">
        <v>1282</v>
      </c>
      <c r="F98" s="193">
        <v>1250</v>
      </c>
      <c r="G98" s="193">
        <v>1137</v>
      </c>
      <c r="H98" s="194">
        <f t="shared" si="14"/>
        <v>-9.0400000000000036E-2</v>
      </c>
      <c r="I98" s="194">
        <f t="shared" si="15"/>
        <v>1.9323983493884987E-3</v>
      </c>
    </row>
    <row r="99" spans="2:9" x14ac:dyDescent="0.25">
      <c r="B99" s="196" t="s">
        <v>115</v>
      </c>
      <c r="C99" s="197">
        <v>113</v>
      </c>
      <c r="D99" s="197">
        <v>164</v>
      </c>
      <c r="E99" s="197">
        <v>130</v>
      </c>
      <c r="F99" s="197">
        <v>80</v>
      </c>
      <c r="G99" s="197">
        <v>78</v>
      </c>
      <c r="H99" s="198">
        <f t="shared" si="14"/>
        <v>-2.5000000000000022E-2</v>
      </c>
      <c r="I99" s="198">
        <f t="shared" si="15"/>
        <v>1.3256558597388117E-4</v>
      </c>
    </row>
    <row r="100" spans="2:9" x14ac:dyDescent="0.25">
      <c r="B100" s="196" t="s">
        <v>118</v>
      </c>
      <c r="C100" s="197">
        <v>207</v>
      </c>
      <c r="D100" s="197">
        <v>249</v>
      </c>
      <c r="E100" s="197">
        <v>212</v>
      </c>
      <c r="F100" s="197">
        <v>186</v>
      </c>
      <c r="G100" s="197">
        <v>180</v>
      </c>
      <c r="H100" s="198">
        <f t="shared" si="14"/>
        <v>-3.2258064516129004E-2</v>
      </c>
      <c r="I100" s="198">
        <f t="shared" si="15"/>
        <v>3.059205830166489E-4</v>
      </c>
    </row>
    <row r="101" spans="2:9" x14ac:dyDescent="0.25">
      <c r="B101" s="196" t="s">
        <v>121</v>
      </c>
      <c r="C101" s="197">
        <v>426</v>
      </c>
      <c r="D101" s="197">
        <v>338</v>
      </c>
      <c r="E101" s="197">
        <v>345</v>
      </c>
      <c r="F101" s="197">
        <v>364</v>
      </c>
      <c r="G101" s="197">
        <v>305</v>
      </c>
      <c r="H101" s="198">
        <f t="shared" si="14"/>
        <v>-0.16208791208791207</v>
      </c>
      <c r="I101" s="198">
        <f t="shared" si="15"/>
        <v>5.1836543233376613E-4</v>
      </c>
    </row>
    <row r="102" spans="2:9" x14ac:dyDescent="0.25">
      <c r="B102" s="196" t="s">
        <v>128</v>
      </c>
      <c r="C102" s="197">
        <v>111</v>
      </c>
      <c r="D102" s="197">
        <v>51</v>
      </c>
      <c r="E102" s="197">
        <v>52</v>
      </c>
      <c r="F102" s="197">
        <v>24</v>
      </c>
      <c r="G102" s="197">
        <v>39</v>
      </c>
      <c r="H102" s="198">
        <f t="shared" si="14"/>
        <v>0.625</v>
      </c>
      <c r="I102" s="198">
        <f t="shared" si="15"/>
        <v>6.6282792986940584E-5</v>
      </c>
    </row>
    <row r="103" spans="2:9" x14ac:dyDescent="0.25">
      <c r="B103" s="196" t="s">
        <v>124</v>
      </c>
      <c r="C103" s="197">
        <v>61</v>
      </c>
      <c r="D103" s="197">
        <v>51</v>
      </c>
      <c r="E103" s="197">
        <v>59</v>
      </c>
      <c r="F103" s="197">
        <v>42</v>
      </c>
      <c r="G103" s="197">
        <v>42</v>
      </c>
      <c r="H103" s="198">
        <f t="shared" si="14"/>
        <v>0</v>
      </c>
      <c r="I103" s="198">
        <f t="shared" si="15"/>
        <v>7.1381469370551405E-5</v>
      </c>
    </row>
    <row r="104" spans="2:9" x14ac:dyDescent="0.25">
      <c r="B104" s="196" t="s">
        <v>133</v>
      </c>
      <c r="C104" s="197">
        <v>27</v>
      </c>
      <c r="D104" s="197">
        <v>6</v>
      </c>
      <c r="E104" s="197">
        <v>4</v>
      </c>
      <c r="F104" s="197">
        <v>2</v>
      </c>
      <c r="G104" s="197">
        <v>3</v>
      </c>
      <c r="H104" s="198">
        <f t="shared" si="14"/>
        <v>0.5</v>
      </c>
      <c r="I104" s="198">
        <f t="shared" si="15"/>
        <v>5.0986763836108145E-6</v>
      </c>
    </row>
    <row r="105" spans="2:9" x14ac:dyDescent="0.25">
      <c r="B105" s="196" t="s">
        <v>136</v>
      </c>
      <c r="C105" s="197">
        <v>5</v>
      </c>
      <c r="D105" s="197">
        <v>14</v>
      </c>
      <c r="E105" s="197">
        <v>5</v>
      </c>
      <c r="F105" s="197">
        <v>4</v>
      </c>
      <c r="G105" s="197">
        <v>7</v>
      </c>
      <c r="H105" s="198">
        <f t="shared" si="14"/>
        <v>0.75</v>
      </c>
      <c r="I105" s="198">
        <f t="shared" si="15"/>
        <v>1.1896911561758567E-5</v>
      </c>
    </row>
    <row r="106" spans="2:9" x14ac:dyDescent="0.25">
      <c r="B106" s="201" t="s">
        <v>149</v>
      </c>
      <c r="C106" s="202">
        <f>C98-SUM(C99:C105)</f>
        <v>453</v>
      </c>
      <c r="D106" s="202">
        <f>D98-SUM(D99:D105)</f>
        <v>478</v>
      </c>
      <c r="E106" s="202">
        <f>E98-SUM(E99:E105)</f>
        <v>475</v>
      </c>
      <c r="F106" s="202">
        <f>F98-SUM(F99:F105)</f>
        <v>548</v>
      </c>
      <c r="G106" s="202">
        <f>G98-SUM(G99:G105)</f>
        <v>483</v>
      </c>
      <c r="H106" s="203">
        <f t="shared" si="14"/>
        <v>-0.11861313868613144</v>
      </c>
      <c r="I106" s="203">
        <f t="shared" si="15"/>
        <v>8.2088689776134113E-4</v>
      </c>
    </row>
    <row r="107" spans="2:9" x14ac:dyDescent="0.25">
      <c r="B107" s="188" t="s">
        <v>52</v>
      </c>
      <c r="C107" s="209"/>
      <c r="D107" s="209"/>
      <c r="E107" s="209"/>
      <c r="F107" s="209"/>
      <c r="G107" s="209"/>
      <c r="H107" s="210"/>
      <c r="I107" s="210"/>
    </row>
    <row r="108" spans="2:9" x14ac:dyDescent="0.25">
      <c r="B108" s="189" t="s">
        <v>73</v>
      </c>
      <c r="C108" s="211">
        <v>23478</v>
      </c>
      <c r="D108" s="211">
        <v>23404</v>
      </c>
      <c r="E108" s="211">
        <v>25728</v>
      </c>
      <c r="F108" s="211">
        <v>26434</v>
      </c>
      <c r="G108" s="211">
        <v>25409</v>
      </c>
      <c r="H108" s="212">
        <f t="shared" ref="H108:H120" si="16">IFERROR(G108/F108-1,"-")</f>
        <v>-3.8775819020957836E-2</v>
      </c>
      <c r="I108" s="212">
        <f t="shared" ref="I108:I120" si="17">G108/G$10</f>
        <v>4.3184089410389065E-2</v>
      </c>
    </row>
    <row r="109" spans="2:9" x14ac:dyDescent="0.25">
      <c r="B109" s="192" t="s">
        <v>102</v>
      </c>
      <c r="C109" s="193">
        <v>7917</v>
      </c>
      <c r="D109" s="193">
        <v>7203</v>
      </c>
      <c r="E109" s="193">
        <v>7276</v>
      </c>
      <c r="F109" s="193">
        <v>7339</v>
      </c>
      <c r="G109" s="193">
        <v>6085</v>
      </c>
      <c r="H109" s="194">
        <f t="shared" si="16"/>
        <v>-0.17086796566289686</v>
      </c>
      <c r="I109" s="194">
        <f t="shared" si="17"/>
        <v>1.0341815264757269E-2</v>
      </c>
    </row>
    <row r="110" spans="2:9" x14ac:dyDescent="0.25">
      <c r="B110" s="196" t="s">
        <v>108</v>
      </c>
      <c r="C110" s="197">
        <v>2935</v>
      </c>
      <c r="D110" s="197">
        <v>2382</v>
      </c>
      <c r="E110" s="197">
        <v>2847</v>
      </c>
      <c r="F110" s="197">
        <v>3137</v>
      </c>
      <c r="G110" s="197">
        <v>3378</v>
      </c>
      <c r="H110" s="198">
        <f t="shared" si="16"/>
        <v>7.6824992030602557E-2</v>
      </c>
      <c r="I110" s="198">
        <f t="shared" si="17"/>
        <v>5.7411096079457774E-3</v>
      </c>
    </row>
    <row r="111" spans="2:9" x14ac:dyDescent="0.25">
      <c r="B111" s="196" t="s">
        <v>105</v>
      </c>
      <c r="C111" s="197">
        <v>4982</v>
      </c>
      <c r="D111" s="197">
        <v>4821</v>
      </c>
      <c r="E111" s="197">
        <v>4429</v>
      </c>
      <c r="F111" s="197">
        <v>4202</v>
      </c>
      <c r="G111" s="197">
        <v>2707</v>
      </c>
      <c r="H111" s="198">
        <f t="shared" si="16"/>
        <v>-0.35578296049500235</v>
      </c>
      <c r="I111" s="198">
        <f t="shared" si="17"/>
        <v>4.6007056568114916E-3</v>
      </c>
    </row>
    <row r="112" spans="2:9" x14ac:dyDescent="0.25">
      <c r="B112" s="192" t="s">
        <v>112</v>
      </c>
      <c r="C112" s="193">
        <v>15561</v>
      </c>
      <c r="D112" s="193">
        <v>16201</v>
      </c>
      <c r="E112" s="193">
        <v>18452</v>
      </c>
      <c r="F112" s="193">
        <v>19095</v>
      </c>
      <c r="G112" s="193">
        <v>19324</v>
      </c>
      <c r="H112" s="194">
        <f t="shared" si="16"/>
        <v>1.1992668237758686E-2</v>
      </c>
      <c r="I112" s="194">
        <f t="shared" si="17"/>
        <v>3.2842274145631796E-2</v>
      </c>
    </row>
    <row r="113" spans="2:9" x14ac:dyDescent="0.25">
      <c r="B113" s="196" t="s">
        <v>115</v>
      </c>
      <c r="C113" s="197">
        <v>10586</v>
      </c>
      <c r="D113" s="197">
        <v>11111</v>
      </c>
      <c r="E113" s="197">
        <v>12278</v>
      </c>
      <c r="F113" s="197">
        <v>13281</v>
      </c>
      <c r="G113" s="197">
        <v>12871</v>
      </c>
      <c r="H113" s="198">
        <f t="shared" si="16"/>
        <v>-3.0871169339658167E-2</v>
      </c>
      <c r="I113" s="198">
        <f t="shared" si="17"/>
        <v>2.187502124448493E-2</v>
      </c>
    </row>
    <row r="114" spans="2:9" x14ac:dyDescent="0.25">
      <c r="B114" s="196" t="s">
        <v>118</v>
      </c>
      <c r="C114" s="197">
        <v>392</v>
      </c>
      <c r="D114" s="197">
        <v>409</v>
      </c>
      <c r="E114" s="197">
        <v>650</v>
      </c>
      <c r="F114" s="197">
        <v>575</v>
      </c>
      <c r="G114" s="197">
        <v>578</v>
      </c>
      <c r="H114" s="198">
        <f t="shared" si="16"/>
        <v>5.2173913043478404E-3</v>
      </c>
      <c r="I114" s="198">
        <f t="shared" si="17"/>
        <v>9.8234498324235018E-4</v>
      </c>
    </row>
    <row r="115" spans="2:9" x14ac:dyDescent="0.25">
      <c r="B115" s="196" t="s">
        <v>121</v>
      </c>
      <c r="C115" s="197">
        <v>1161</v>
      </c>
      <c r="D115" s="197">
        <v>1257</v>
      </c>
      <c r="E115" s="197">
        <v>1822</v>
      </c>
      <c r="F115" s="197">
        <v>1596</v>
      </c>
      <c r="G115" s="197">
        <v>1664</v>
      </c>
      <c r="H115" s="198">
        <f t="shared" si="16"/>
        <v>4.2606516290726759E-2</v>
      </c>
      <c r="I115" s="198">
        <f t="shared" si="17"/>
        <v>2.8280658341094654E-3</v>
      </c>
    </row>
    <row r="116" spans="2:9" x14ac:dyDescent="0.25">
      <c r="B116" s="196" t="s">
        <v>128</v>
      </c>
      <c r="C116" s="197">
        <v>300</v>
      </c>
      <c r="D116" s="197">
        <v>536</v>
      </c>
      <c r="E116" s="197">
        <v>332</v>
      </c>
      <c r="F116" s="197">
        <v>546</v>
      </c>
      <c r="G116" s="197">
        <v>403</v>
      </c>
      <c r="H116" s="198">
        <f t="shared" si="16"/>
        <v>-0.26190476190476186</v>
      </c>
      <c r="I116" s="198">
        <f t="shared" si="17"/>
        <v>6.8492219419838613E-4</v>
      </c>
    </row>
    <row r="117" spans="2:9" x14ac:dyDescent="0.25">
      <c r="B117" s="196" t="s">
        <v>124</v>
      </c>
      <c r="C117" s="197">
        <v>420</v>
      </c>
      <c r="D117" s="197">
        <v>311</v>
      </c>
      <c r="E117" s="197">
        <v>345</v>
      </c>
      <c r="F117" s="197">
        <v>479</v>
      </c>
      <c r="G117" s="197">
        <v>252</v>
      </c>
      <c r="H117" s="198">
        <f t="shared" si="16"/>
        <v>-0.47390396659707723</v>
      </c>
      <c r="I117" s="198">
        <f t="shared" si="17"/>
        <v>4.2828881622330843E-4</v>
      </c>
    </row>
    <row r="118" spans="2:9" x14ac:dyDescent="0.25">
      <c r="B118" s="196" t="s">
        <v>133</v>
      </c>
      <c r="C118" s="197">
        <v>41</v>
      </c>
      <c r="D118" s="197">
        <v>17</v>
      </c>
      <c r="E118" s="197">
        <v>4</v>
      </c>
      <c r="F118" s="197">
        <v>5</v>
      </c>
      <c r="G118" s="197">
        <v>119</v>
      </c>
      <c r="H118" s="198">
        <f t="shared" si="16"/>
        <v>22.8</v>
      </c>
      <c r="I118" s="198">
        <f t="shared" si="17"/>
        <v>2.0224749654989565E-4</v>
      </c>
    </row>
    <row r="119" spans="2:9" x14ac:dyDescent="0.25">
      <c r="B119" s="196" t="s">
        <v>136</v>
      </c>
      <c r="C119" s="197">
        <v>10</v>
      </c>
      <c r="D119" s="197">
        <v>22</v>
      </c>
      <c r="E119" s="197">
        <v>9</v>
      </c>
      <c r="F119" s="197">
        <v>3</v>
      </c>
      <c r="G119" s="197">
        <v>93</v>
      </c>
      <c r="H119" s="198">
        <f t="shared" si="16"/>
        <v>30</v>
      </c>
      <c r="I119" s="198">
        <f t="shared" si="17"/>
        <v>1.5805896789193526E-4</v>
      </c>
    </row>
    <row r="120" spans="2:9" x14ac:dyDescent="0.25">
      <c r="B120" s="201" t="s">
        <v>149</v>
      </c>
      <c r="C120" s="202">
        <f>C112-SUM(C113:C119)</f>
        <v>2651</v>
      </c>
      <c r="D120" s="202">
        <f>D112-SUM(D113:D119)</f>
        <v>2538</v>
      </c>
      <c r="E120" s="202">
        <f>E112-SUM(E113:E119)</f>
        <v>3012</v>
      </c>
      <c r="F120" s="202">
        <f>F112-SUM(F113:F119)</f>
        <v>2610</v>
      </c>
      <c r="G120" s="202">
        <f>G112-SUM(G113:G119)</f>
        <v>3344</v>
      </c>
      <c r="H120" s="203">
        <f t="shared" si="16"/>
        <v>0.28122605363984676</v>
      </c>
      <c r="I120" s="203">
        <f t="shared" si="17"/>
        <v>5.6833246089315215E-3</v>
      </c>
    </row>
    <row r="121" spans="2:9" x14ac:dyDescent="0.25">
      <c r="B121" s="188" t="s">
        <v>53</v>
      </c>
      <c r="C121" s="209"/>
      <c r="D121" s="209"/>
      <c r="E121" s="209"/>
      <c r="F121" s="209"/>
      <c r="G121" s="209"/>
      <c r="H121" s="210"/>
      <c r="I121" s="210"/>
    </row>
    <row r="122" spans="2:9" x14ac:dyDescent="0.25">
      <c r="B122" s="189" t="s">
        <v>73</v>
      </c>
      <c r="C122" s="211">
        <v>16220</v>
      </c>
      <c r="D122" s="211">
        <v>15661</v>
      </c>
      <c r="E122" s="211">
        <v>15944</v>
      </c>
      <c r="F122" s="211">
        <v>17758</v>
      </c>
      <c r="G122" s="211">
        <v>18946</v>
      </c>
      <c r="H122" s="212">
        <f t="shared" ref="H122:H134" si="18">IFERROR(G122/F122-1,"-")</f>
        <v>6.6899425610992269E-2</v>
      </c>
      <c r="I122" s="212">
        <f t="shared" ref="I122:I134" si="19">G122/G$10</f>
        <v>3.2199840921296831E-2</v>
      </c>
    </row>
    <row r="123" spans="2:9" x14ac:dyDescent="0.25">
      <c r="B123" s="192" t="s">
        <v>102</v>
      </c>
      <c r="C123" s="193">
        <v>9159</v>
      </c>
      <c r="D123" s="193">
        <v>9130</v>
      </c>
      <c r="E123" s="193">
        <v>9659</v>
      </c>
      <c r="F123" s="193">
        <v>11269</v>
      </c>
      <c r="G123" s="193">
        <v>12646</v>
      </c>
      <c r="H123" s="194">
        <f t="shared" si="18"/>
        <v>0.12219362853846838</v>
      </c>
      <c r="I123" s="194">
        <f t="shared" si="19"/>
        <v>2.1492620515714121E-2</v>
      </c>
    </row>
    <row r="124" spans="2:9" x14ac:dyDescent="0.25">
      <c r="B124" s="196" t="s">
        <v>108</v>
      </c>
      <c r="C124" s="197">
        <v>5351</v>
      </c>
      <c r="D124" s="197">
        <v>4081</v>
      </c>
      <c r="E124" s="197">
        <v>5505</v>
      </c>
      <c r="F124" s="197">
        <v>6952</v>
      </c>
      <c r="G124" s="197">
        <v>7615</v>
      </c>
      <c r="H124" s="198">
        <f t="shared" si="18"/>
        <v>9.536823935558103E-2</v>
      </c>
      <c r="I124" s="198">
        <f t="shared" si="19"/>
        <v>1.2942140220398784E-2</v>
      </c>
    </row>
    <row r="125" spans="2:9" x14ac:dyDescent="0.25">
      <c r="B125" s="196" t="s">
        <v>105</v>
      </c>
      <c r="C125" s="197">
        <v>3808</v>
      </c>
      <c r="D125" s="197">
        <v>5049</v>
      </c>
      <c r="E125" s="197">
        <v>4154</v>
      </c>
      <c r="F125" s="197">
        <v>4317</v>
      </c>
      <c r="G125" s="197">
        <v>5031</v>
      </c>
      <c r="H125" s="198">
        <f t="shared" si="18"/>
        <v>0.1653926337734537</v>
      </c>
      <c r="I125" s="198">
        <f t="shared" si="19"/>
        <v>8.5504802953153356E-3</v>
      </c>
    </row>
    <row r="126" spans="2:9" x14ac:dyDescent="0.25">
      <c r="B126" s="192" t="s">
        <v>112</v>
      </c>
      <c r="C126" s="193">
        <v>7061</v>
      </c>
      <c r="D126" s="193">
        <v>6531</v>
      </c>
      <c r="E126" s="193">
        <v>6285</v>
      </c>
      <c r="F126" s="193">
        <v>6489</v>
      </c>
      <c r="G126" s="193">
        <v>6300</v>
      </c>
      <c r="H126" s="194">
        <f t="shared" si="18"/>
        <v>-2.9126213592232997E-2</v>
      </c>
      <c r="I126" s="194">
        <f t="shared" si="19"/>
        <v>1.0707220405582711E-2</v>
      </c>
    </row>
    <row r="127" spans="2:9" x14ac:dyDescent="0.25">
      <c r="B127" s="196" t="s">
        <v>115</v>
      </c>
      <c r="C127" s="197">
        <v>902</v>
      </c>
      <c r="D127" s="197">
        <v>1530</v>
      </c>
      <c r="E127" s="197">
        <v>591</v>
      </c>
      <c r="F127" s="197">
        <v>705</v>
      </c>
      <c r="G127" s="197">
        <v>640</v>
      </c>
      <c r="H127" s="198">
        <f t="shared" si="18"/>
        <v>-9.219858156028371E-2</v>
      </c>
      <c r="I127" s="198">
        <f t="shared" si="19"/>
        <v>1.0877176285036404E-3</v>
      </c>
    </row>
    <row r="128" spans="2:9" x14ac:dyDescent="0.25">
      <c r="B128" s="196" t="s">
        <v>118</v>
      </c>
      <c r="C128" s="197">
        <v>619</v>
      </c>
      <c r="D128" s="197">
        <v>620</v>
      </c>
      <c r="E128" s="197">
        <v>689</v>
      </c>
      <c r="F128" s="197">
        <v>508</v>
      </c>
      <c r="G128" s="197">
        <v>456</v>
      </c>
      <c r="H128" s="198">
        <f t="shared" si="18"/>
        <v>-0.10236220472440949</v>
      </c>
      <c r="I128" s="198">
        <f t="shared" si="19"/>
        <v>7.7499881030884384E-4</v>
      </c>
    </row>
    <row r="129" spans="2:9" x14ac:dyDescent="0.25">
      <c r="B129" s="196" t="s">
        <v>121</v>
      </c>
      <c r="C129" s="197">
        <v>921</v>
      </c>
      <c r="D129" s="197">
        <v>878</v>
      </c>
      <c r="E129" s="197">
        <v>1102</v>
      </c>
      <c r="F129" s="197">
        <v>1126</v>
      </c>
      <c r="G129" s="197">
        <v>1171</v>
      </c>
      <c r="H129" s="198">
        <f t="shared" si="18"/>
        <v>3.9964476021314477E-2</v>
      </c>
      <c r="I129" s="198">
        <f t="shared" si="19"/>
        <v>1.9901833484027545E-3</v>
      </c>
    </row>
    <row r="130" spans="2:9" x14ac:dyDescent="0.25">
      <c r="B130" s="196" t="s">
        <v>128</v>
      </c>
      <c r="C130" s="197">
        <v>375</v>
      </c>
      <c r="D130" s="197">
        <v>245</v>
      </c>
      <c r="E130" s="197">
        <v>210</v>
      </c>
      <c r="F130" s="197">
        <v>220</v>
      </c>
      <c r="G130" s="197">
        <v>194</v>
      </c>
      <c r="H130" s="198">
        <f t="shared" si="18"/>
        <v>-0.11818181818181817</v>
      </c>
      <c r="I130" s="198">
        <f t="shared" si="19"/>
        <v>3.2971440614016603E-4</v>
      </c>
    </row>
    <row r="131" spans="2:9" x14ac:dyDescent="0.25">
      <c r="B131" s="196" t="s">
        <v>124</v>
      </c>
      <c r="C131" s="197">
        <v>194</v>
      </c>
      <c r="D131" s="197">
        <v>130</v>
      </c>
      <c r="E131" s="197">
        <v>122</v>
      </c>
      <c r="F131" s="197">
        <v>276</v>
      </c>
      <c r="G131" s="197">
        <v>150</v>
      </c>
      <c r="H131" s="198">
        <f t="shared" si="18"/>
        <v>-0.45652173913043481</v>
      </c>
      <c r="I131" s="198">
        <f t="shared" si="19"/>
        <v>2.5493381918054072E-4</v>
      </c>
    </row>
    <row r="132" spans="2:9" x14ac:dyDescent="0.25">
      <c r="B132" s="196" t="s">
        <v>133</v>
      </c>
      <c r="C132" s="197">
        <v>26</v>
      </c>
      <c r="D132" s="197">
        <v>33</v>
      </c>
      <c r="E132" s="197">
        <v>23</v>
      </c>
      <c r="F132" s="197">
        <v>28</v>
      </c>
      <c r="G132" s="197">
        <v>13</v>
      </c>
      <c r="H132" s="198">
        <f t="shared" si="18"/>
        <v>-0.5357142857142857</v>
      </c>
      <c r="I132" s="198">
        <f t="shared" si="19"/>
        <v>2.2094264328980198E-5</v>
      </c>
    </row>
    <row r="133" spans="2:9" x14ac:dyDescent="0.25">
      <c r="B133" s="196" t="s">
        <v>136</v>
      </c>
      <c r="C133" s="197">
        <v>15</v>
      </c>
      <c r="D133" s="197">
        <v>34</v>
      </c>
      <c r="E133" s="197">
        <v>38</v>
      </c>
      <c r="F133" s="197">
        <v>14</v>
      </c>
      <c r="G133" s="197">
        <v>11</v>
      </c>
      <c r="H133" s="198">
        <f t="shared" si="18"/>
        <v>-0.2142857142857143</v>
      </c>
      <c r="I133" s="198">
        <f t="shared" si="19"/>
        <v>1.8695146739906321E-5</v>
      </c>
    </row>
    <row r="134" spans="2:9" x14ac:dyDescent="0.25">
      <c r="B134" s="201" t="s">
        <v>149</v>
      </c>
      <c r="C134" s="202">
        <f>C126-SUM(C127:C133)</f>
        <v>4009</v>
      </c>
      <c r="D134" s="202">
        <f>D126-SUM(D127:D133)</f>
        <v>3061</v>
      </c>
      <c r="E134" s="202">
        <f>E126-SUM(E127:E133)</f>
        <v>3510</v>
      </c>
      <c r="F134" s="202">
        <f>F126-SUM(F127:F133)</f>
        <v>3612</v>
      </c>
      <c r="G134" s="202">
        <f>G126-SUM(G127:G133)</f>
        <v>3665</v>
      </c>
      <c r="H134" s="203">
        <f t="shared" si="18"/>
        <v>1.4673311184939086E-2</v>
      </c>
      <c r="I134" s="203">
        <f t="shared" si="19"/>
        <v>6.2288829819778782E-3</v>
      </c>
    </row>
    <row r="135" spans="2:9" x14ac:dyDescent="0.25">
      <c r="B135" s="188" t="s">
        <v>54</v>
      </c>
      <c r="C135" s="209"/>
      <c r="D135" s="209"/>
      <c r="E135" s="209"/>
      <c r="F135" s="209"/>
      <c r="G135" s="209"/>
      <c r="H135" s="210"/>
      <c r="I135" s="210"/>
    </row>
    <row r="136" spans="2:9" x14ac:dyDescent="0.25">
      <c r="B136" s="189" t="s">
        <v>73</v>
      </c>
      <c r="C136" s="211">
        <v>29629</v>
      </c>
      <c r="D136" s="211">
        <v>30619</v>
      </c>
      <c r="E136" s="211">
        <v>30242</v>
      </c>
      <c r="F136" s="211">
        <v>30549</v>
      </c>
      <c r="G136" s="211">
        <v>33447</v>
      </c>
      <c r="H136" s="212">
        <f t="shared" ref="H136:H148" si="20">IFERROR(G136/F136-1,"-")</f>
        <v>9.4863989001276572E-2</v>
      </c>
      <c r="I136" s="212">
        <f t="shared" ref="I136:I148" si="21">G136/G$10</f>
        <v>5.6845143000876973E-2</v>
      </c>
    </row>
    <row r="137" spans="2:9" x14ac:dyDescent="0.25">
      <c r="B137" s="192" t="s">
        <v>102</v>
      </c>
      <c r="C137" s="193">
        <v>5891</v>
      </c>
      <c r="D137" s="193">
        <v>4575</v>
      </c>
      <c r="E137" s="193">
        <v>5232</v>
      </c>
      <c r="F137" s="193">
        <v>5802</v>
      </c>
      <c r="G137" s="193">
        <v>6180</v>
      </c>
      <c r="H137" s="194">
        <f t="shared" si="20"/>
        <v>6.5149948293691917E-2</v>
      </c>
      <c r="I137" s="194">
        <f t="shared" si="21"/>
        <v>1.0503273350238278E-2</v>
      </c>
    </row>
    <row r="138" spans="2:9" x14ac:dyDescent="0.25">
      <c r="B138" s="196" t="s">
        <v>108</v>
      </c>
      <c r="C138" s="197">
        <v>4323</v>
      </c>
      <c r="D138" s="197">
        <v>2833</v>
      </c>
      <c r="E138" s="197">
        <v>3337</v>
      </c>
      <c r="F138" s="197">
        <v>3534</v>
      </c>
      <c r="G138" s="197">
        <v>3903</v>
      </c>
      <c r="H138" s="198">
        <f t="shared" si="20"/>
        <v>0.1044142614601018</v>
      </c>
      <c r="I138" s="198">
        <f t="shared" si="21"/>
        <v>6.6333779750776698E-3</v>
      </c>
    </row>
    <row r="139" spans="2:9" x14ac:dyDescent="0.25">
      <c r="B139" s="196" t="s">
        <v>105</v>
      </c>
      <c r="C139" s="197">
        <v>1568</v>
      </c>
      <c r="D139" s="197">
        <v>1742</v>
      </c>
      <c r="E139" s="197">
        <v>1895</v>
      </c>
      <c r="F139" s="197">
        <v>2268</v>
      </c>
      <c r="G139" s="197">
        <v>2277</v>
      </c>
      <c r="H139" s="198">
        <f t="shared" si="20"/>
        <v>3.9682539682539542E-3</v>
      </c>
      <c r="I139" s="198">
        <f t="shared" si="21"/>
        <v>3.8698953751606082E-3</v>
      </c>
    </row>
    <row r="140" spans="2:9" x14ac:dyDescent="0.25">
      <c r="B140" s="192" t="s">
        <v>112</v>
      </c>
      <c r="C140" s="193">
        <v>23738</v>
      </c>
      <c r="D140" s="193">
        <v>26044</v>
      </c>
      <c r="E140" s="193">
        <v>25010</v>
      </c>
      <c r="F140" s="193">
        <v>24747</v>
      </c>
      <c r="G140" s="193">
        <v>27267</v>
      </c>
      <c r="H140" s="194">
        <f t="shared" si="20"/>
        <v>0.10183052491211053</v>
      </c>
      <c r="I140" s="194">
        <f t="shared" si="21"/>
        <v>4.6341869650638697E-2</v>
      </c>
    </row>
    <row r="141" spans="2:9" x14ac:dyDescent="0.25">
      <c r="B141" s="196" t="s">
        <v>115</v>
      </c>
      <c r="C141" s="197">
        <v>11844</v>
      </c>
      <c r="D141" s="197">
        <v>12404</v>
      </c>
      <c r="E141" s="197">
        <v>12629</v>
      </c>
      <c r="F141" s="197">
        <v>13196</v>
      </c>
      <c r="G141" s="197">
        <v>13477</v>
      </c>
      <c r="H141" s="198">
        <f t="shared" si="20"/>
        <v>2.1294331615641093E-2</v>
      </c>
      <c r="I141" s="198">
        <f t="shared" si="21"/>
        <v>2.2904953873974315E-2</v>
      </c>
    </row>
    <row r="142" spans="2:9" x14ac:dyDescent="0.25">
      <c r="B142" s="196" t="s">
        <v>118</v>
      </c>
      <c r="C142" s="197">
        <v>1339</v>
      </c>
      <c r="D142" s="197">
        <v>2035</v>
      </c>
      <c r="E142" s="197">
        <v>1564</v>
      </c>
      <c r="F142" s="197">
        <v>1925</v>
      </c>
      <c r="G142" s="197">
        <v>1869</v>
      </c>
      <c r="H142" s="198">
        <f t="shared" si="20"/>
        <v>-2.9090909090909056E-2</v>
      </c>
      <c r="I142" s="198">
        <f t="shared" si="21"/>
        <v>3.1764753869895374E-3</v>
      </c>
    </row>
    <row r="143" spans="2:9" x14ac:dyDescent="0.25">
      <c r="B143" s="196" t="s">
        <v>121</v>
      </c>
      <c r="C143" s="197">
        <v>2939</v>
      </c>
      <c r="D143" s="197">
        <v>2723</v>
      </c>
      <c r="E143" s="197">
        <v>2640</v>
      </c>
      <c r="F143" s="197">
        <v>2481</v>
      </c>
      <c r="G143" s="197">
        <v>2977</v>
      </c>
      <c r="H143" s="198">
        <f t="shared" si="20"/>
        <v>0.19991938734381298</v>
      </c>
      <c r="I143" s="198">
        <f t="shared" si="21"/>
        <v>5.0595865313364649E-3</v>
      </c>
    </row>
    <row r="144" spans="2:9" x14ac:dyDescent="0.25">
      <c r="B144" s="196" t="s">
        <v>128</v>
      </c>
      <c r="C144" s="197">
        <v>1378</v>
      </c>
      <c r="D144" s="197">
        <v>1377</v>
      </c>
      <c r="E144" s="197">
        <v>678</v>
      </c>
      <c r="F144" s="197">
        <v>573</v>
      </c>
      <c r="G144" s="197">
        <v>633</v>
      </c>
      <c r="H144" s="198">
        <f t="shared" si="20"/>
        <v>0.10471204188481686</v>
      </c>
      <c r="I144" s="198">
        <f t="shared" si="21"/>
        <v>1.0758207169418818E-3</v>
      </c>
    </row>
    <row r="145" spans="2:9" x14ac:dyDescent="0.25">
      <c r="B145" s="196" t="s">
        <v>124</v>
      </c>
      <c r="C145" s="197">
        <v>380</v>
      </c>
      <c r="D145" s="197">
        <v>683</v>
      </c>
      <c r="E145" s="197">
        <v>623</v>
      </c>
      <c r="F145" s="197">
        <v>394</v>
      </c>
      <c r="G145" s="197">
        <v>411</v>
      </c>
      <c r="H145" s="198">
        <f t="shared" si="20"/>
        <v>4.3147208121827374E-2</v>
      </c>
      <c r="I145" s="198">
        <f t="shared" si="21"/>
        <v>6.9851866455468165E-4</v>
      </c>
    </row>
    <row r="146" spans="2:9" x14ac:dyDescent="0.25">
      <c r="B146" s="196" t="s">
        <v>133</v>
      </c>
      <c r="C146" s="197">
        <v>40</v>
      </c>
      <c r="D146" s="197">
        <v>15</v>
      </c>
      <c r="E146" s="197">
        <v>25</v>
      </c>
      <c r="F146" s="197">
        <v>13</v>
      </c>
      <c r="G146" s="197">
        <v>37</v>
      </c>
      <c r="H146" s="198">
        <f t="shared" si="20"/>
        <v>1.8461538461538463</v>
      </c>
      <c r="I146" s="198">
        <f t="shared" si="21"/>
        <v>6.2883675397866717E-5</v>
      </c>
    </row>
    <row r="147" spans="2:9" x14ac:dyDescent="0.25">
      <c r="B147" s="196" t="s">
        <v>136</v>
      </c>
      <c r="C147" s="197">
        <v>19</v>
      </c>
      <c r="D147" s="197">
        <v>36</v>
      </c>
      <c r="E147" s="197">
        <v>3</v>
      </c>
      <c r="F147" s="197">
        <v>11</v>
      </c>
      <c r="G147" s="197">
        <v>1</v>
      </c>
      <c r="H147" s="198">
        <f t="shared" si="20"/>
        <v>-0.90909090909090906</v>
      </c>
      <c r="I147" s="198">
        <f t="shared" si="21"/>
        <v>1.6995587945369382E-6</v>
      </c>
    </row>
    <row r="148" spans="2:9" x14ac:dyDescent="0.25">
      <c r="B148" s="201" t="s">
        <v>149</v>
      </c>
      <c r="C148" s="202">
        <f>C140-SUM(C141:C147)</f>
        <v>5799</v>
      </c>
      <c r="D148" s="202">
        <f>D140-SUM(D141:D147)</f>
        <v>6771</v>
      </c>
      <c r="E148" s="202">
        <f>E140-SUM(E141:E147)</f>
        <v>6848</v>
      </c>
      <c r="F148" s="202">
        <f>F140-SUM(F141:F147)</f>
        <v>6154</v>
      </c>
      <c r="G148" s="202">
        <f>G140-SUM(G141:G147)</f>
        <v>7862</v>
      </c>
      <c r="H148" s="203">
        <f t="shared" si="20"/>
        <v>0.27754306142346441</v>
      </c>
      <c r="I148" s="203">
        <f t="shared" si="21"/>
        <v>1.3361931242649408E-2</v>
      </c>
    </row>
    <row r="149" spans="2:9" x14ac:dyDescent="0.25">
      <c r="B149" s="188" t="s">
        <v>55</v>
      </c>
      <c r="C149" s="209"/>
      <c r="D149" s="209"/>
      <c r="E149" s="209"/>
      <c r="F149" s="209"/>
      <c r="G149" s="209"/>
      <c r="H149" s="210"/>
      <c r="I149" s="210"/>
    </row>
    <row r="150" spans="2:9" x14ac:dyDescent="0.25">
      <c r="B150" s="189" t="s">
        <v>73</v>
      </c>
      <c r="C150" s="211">
        <v>11913</v>
      </c>
      <c r="D150" s="211">
        <v>12459</v>
      </c>
      <c r="E150" s="211">
        <v>11227</v>
      </c>
      <c r="F150" s="211">
        <v>14179</v>
      </c>
      <c r="G150" s="211">
        <v>12514</v>
      </c>
      <c r="H150" s="212">
        <f t="shared" ref="H150:H162" si="22">IFERROR(G150/F150-1,"-")</f>
        <v>-0.11742718104238659</v>
      </c>
      <c r="I150" s="212">
        <f t="shared" ref="I150:I162" si="23">G150/G$10</f>
        <v>2.1268278754835244E-2</v>
      </c>
    </row>
    <row r="151" spans="2:9" x14ac:dyDescent="0.25">
      <c r="B151" s="192" t="s">
        <v>102</v>
      </c>
      <c r="C151" s="193">
        <v>6399</v>
      </c>
      <c r="D151" s="193">
        <v>7080</v>
      </c>
      <c r="E151" s="193">
        <v>4661</v>
      </c>
      <c r="F151" s="193">
        <v>7162</v>
      </c>
      <c r="G151" s="193">
        <v>6215</v>
      </c>
      <c r="H151" s="194">
        <f t="shared" si="22"/>
        <v>-0.13222563529740294</v>
      </c>
      <c r="I151" s="194">
        <f t="shared" si="23"/>
        <v>1.0562757908047071E-2</v>
      </c>
    </row>
    <row r="152" spans="2:9" x14ac:dyDescent="0.25">
      <c r="B152" s="196" t="s">
        <v>108</v>
      </c>
      <c r="C152" s="197">
        <v>4606</v>
      </c>
      <c r="D152" s="197">
        <v>5492</v>
      </c>
      <c r="E152" s="197">
        <v>2543</v>
      </c>
      <c r="F152" s="197">
        <v>4015</v>
      </c>
      <c r="G152" s="197">
        <v>3347</v>
      </c>
      <c r="H152" s="198">
        <f t="shared" si="22"/>
        <v>-0.16637608966376094</v>
      </c>
      <c r="I152" s="198">
        <f t="shared" si="23"/>
        <v>5.6884232853151324E-3</v>
      </c>
    </row>
    <row r="153" spans="2:9" x14ac:dyDescent="0.25">
      <c r="B153" s="196" t="s">
        <v>105</v>
      </c>
      <c r="C153" s="197">
        <v>1793</v>
      </c>
      <c r="D153" s="197">
        <v>1588</v>
      </c>
      <c r="E153" s="197">
        <v>2118</v>
      </c>
      <c r="F153" s="197">
        <v>3147</v>
      </c>
      <c r="G153" s="197">
        <v>2868</v>
      </c>
      <c r="H153" s="198">
        <f t="shared" si="22"/>
        <v>-8.8655862726406132E-2</v>
      </c>
      <c r="I153" s="198">
        <f t="shared" si="23"/>
        <v>4.8743346227319391E-3</v>
      </c>
    </row>
    <row r="154" spans="2:9" x14ac:dyDescent="0.25">
      <c r="B154" s="192" t="s">
        <v>112</v>
      </c>
      <c r="C154" s="193">
        <v>5514</v>
      </c>
      <c r="D154" s="193">
        <v>5379</v>
      </c>
      <c r="E154" s="193">
        <v>6566</v>
      </c>
      <c r="F154" s="193">
        <v>7017</v>
      </c>
      <c r="G154" s="193">
        <v>6299</v>
      </c>
      <c r="H154" s="194">
        <f t="shared" si="22"/>
        <v>-0.10232293002707715</v>
      </c>
      <c r="I154" s="194">
        <f t="shared" si="23"/>
        <v>1.0705520846788174E-2</v>
      </c>
    </row>
    <row r="155" spans="2:9" x14ac:dyDescent="0.25">
      <c r="B155" s="196" t="s">
        <v>115</v>
      </c>
      <c r="C155" s="197">
        <v>2033</v>
      </c>
      <c r="D155" s="197">
        <v>1670</v>
      </c>
      <c r="E155" s="197">
        <v>1791</v>
      </c>
      <c r="F155" s="197">
        <v>1746</v>
      </c>
      <c r="G155" s="197">
        <v>2113</v>
      </c>
      <c r="H155" s="198">
        <f t="shared" si="22"/>
        <v>0.21019473081328743</v>
      </c>
      <c r="I155" s="198">
        <f t="shared" si="23"/>
        <v>3.5911677328565503E-3</v>
      </c>
    </row>
    <row r="156" spans="2:9" x14ac:dyDescent="0.25">
      <c r="B156" s="196" t="s">
        <v>118</v>
      </c>
      <c r="C156" s="197">
        <v>732</v>
      </c>
      <c r="D156" s="197">
        <v>772</v>
      </c>
      <c r="E156" s="197">
        <v>751</v>
      </c>
      <c r="F156" s="197">
        <v>700</v>
      </c>
      <c r="G156" s="197">
        <v>626</v>
      </c>
      <c r="H156" s="198">
        <f t="shared" si="22"/>
        <v>-0.10571428571428576</v>
      </c>
      <c r="I156" s="198">
        <f t="shared" si="23"/>
        <v>1.0639238053801233E-3</v>
      </c>
    </row>
    <row r="157" spans="2:9" x14ac:dyDescent="0.25">
      <c r="B157" s="196" t="s">
        <v>121</v>
      </c>
      <c r="C157" s="197">
        <v>883</v>
      </c>
      <c r="D157" s="197">
        <v>1126</v>
      </c>
      <c r="E157" s="197">
        <v>1446</v>
      </c>
      <c r="F157" s="197">
        <v>2347</v>
      </c>
      <c r="G157" s="197">
        <v>1744</v>
      </c>
      <c r="H157" s="198">
        <f t="shared" si="22"/>
        <v>-0.2569237324243715</v>
      </c>
      <c r="I157" s="198">
        <f t="shared" si="23"/>
        <v>2.9640305376724204E-3</v>
      </c>
    </row>
    <row r="158" spans="2:9" x14ac:dyDescent="0.25">
      <c r="B158" s="196" t="s">
        <v>128</v>
      </c>
      <c r="C158" s="197">
        <v>142</v>
      </c>
      <c r="D158" s="197">
        <v>162</v>
      </c>
      <c r="E158" s="197">
        <v>229</v>
      </c>
      <c r="F158" s="197">
        <v>143</v>
      </c>
      <c r="G158" s="197">
        <v>192</v>
      </c>
      <c r="H158" s="198">
        <f t="shared" si="22"/>
        <v>0.34265734265734271</v>
      </c>
      <c r="I158" s="198">
        <f t="shared" si="23"/>
        <v>3.2631528855109213E-4</v>
      </c>
    </row>
    <row r="159" spans="2:9" x14ac:dyDescent="0.25">
      <c r="B159" s="196" t="s">
        <v>124</v>
      </c>
      <c r="C159" s="197">
        <v>677</v>
      </c>
      <c r="D159" s="197">
        <v>389</v>
      </c>
      <c r="E159" s="197">
        <v>640</v>
      </c>
      <c r="F159" s="197">
        <v>395</v>
      </c>
      <c r="G159" s="197">
        <v>232</v>
      </c>
      <c r="H159" s="198">
        <f t="shared" si="22"/>
        <v>-0.41265822784810124</v>
      </c>
      <c r="I159" s="198">
        <f t="shared" si="23"/>
        <v>3.9429764033256968E-4</v>
      </c>
    </row>
    <row r="160" spans="2:9" x14ac:dyDescent="0.25">
      <c r="B160" s="196" t="s">
        <v>133</v>
      </c>
      <c r="C160" s="197">
        <v>12</v>
      </c>
      <c r="D160" s="197">
        <v>7</v>
      </c>
      <c r="E160" s="197">
        <v>10</v>
      </c>
      <c r="F160" s="197">
        <v>11</v>
      </c>
      <c r="G160" s="197">
        <v>22</v>
      </c>
      <c r="H160" s="198">
        <f t="shared" si="22"/>
        <v>1</v>
      </c>
      <c r="I160" s="198">
        <f t="shared" si="23"/>
        <v>3.7390293479812642E-5</v>
      </c>
    </row>
    <row r="161" spans="2:9" x14ac:dyDescent="0.25">
      <c r="B161" s="196" t="s">
        <v>136</v>
      </c>
      <c r="C161" s="197">
        <v>8</v>
      </c>
      <c r="D161" s="197">
        <v>6</v>
      </c>
      <c r="E161" s="197">
        <v>16</v>
      </c>
      <c r="F161" s="197">
        <v>5</v>
      </c>
      <c r="G161" s="197">
        <v>7</v>
      </c>
      <c r="H161" s="198">
        <f t="shared" si="22"/>
        <v>0.39999999999999991</v>
      </c>
      <c r="I161" s="198">
        <f t="shared" si="23"/>
        <v>1.1896911561758567E-5</v>
      </c>
    </row>
    <row r="162" spans="2:9" x14ac:dyDescent="0.25">
      <c r="B162" s="201" t="s">
        <v>149</v>
      </c>
      <c r="C162" s="202">
        <f>C154-SUM(C155:C161)</f>
        <v>1027</v>
      </c>
      <c r="D162" s="202">
        <f>D154-SUM(D155:D161)</f>
        <v>1247</v>
      </c>
      <c r="E162" s="202">
        <f>E154-SUM(E155:E161)</f>
        <v>1683</v>
      </c>
      <c r="F162" s="202">
        <f>F154-SUM(F155:F161)</f>
        <v>1670</v>
      </c>
      <c r="G162" s="202">
        <f>G154-SUM(G155:G161)</f>
        <v>1363</v>
      </c>
      <c r="H162" s="203">
        <f t="shared" si="22"/>
        <v>-0.18383233532934129</v>
      </c>
      <c r="I162" s="203">
        <f t="shared" si="23"/>
        <v>2.3164986369538466E-3</v>
      </c>
    </row>
    <row r="163" spans="2:9" x14ac:dyDescent="0.25">
      <c r="C163" s="103"/>
      <c r="D163" s="103"/>
      <c r="E163" s="103"/>
      <c r="F163" s="103"/>
      <c r="G163" s="103"/>
      <c r="H163" s="103"/>
    </row>
    <row r="164" spans="2:9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AD69-01B9-4269-99C3-ADD549057796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12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O4" s="12" t="s">
        <v>272</v>
      </c>
      <c r="P4" s="12"/>
      <c r="Q4" s="12"/>
      <c r="R4" s="12"/>
      <c r="S4" s="12"/>
      <c r="T4" s="12"/>
      <c r="U4" s="12"/>
      <c r="V4" s="12"/>
      <c r="W4" s="12"/>
      <c r="X4" s="12"/>
    </row>
    <row r="5" spans="1:24" ht="6" customHeight="1" x14ac:dyDescent="0.25"/>
    <row r="6" spans="1:24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</row>
    <row r="7" spans="1:24" s="179" customFormat="1" ht="72" customHeight="1" x14ac:dyDescent="0.25">
      <c r="B7" s="180"/>
      <c r="C7" s="207" t="s">
        <v>273</v>
      </c>
      <c r="D7" s="207" t="s">
        <v>264</v>
      </c>
      <c r="E7" s="207" t="s">
        <v>265</v>
      </c>
      <c r="F7" s="207" t="s">
        <v>266</v>
      </c>
      <c r="G7" s="207" t="s">
        <v>267</v>
      </c>
      <c r="H7" s="207" t="s">
        <v>268</v>
      </c>
      <c r="I7" s="207" t="s">
        <v>269</v>
      </c>
      <c r="J7" s="208" t="str">
        <f>CONCATENATE("var. ",RIGHT(I7,2),"/",RIGHT(H7,2))</f>
        <v>var. 26/25</v>
      </c>
      <c r="K7" s="207" t="str">
        <f>CONCATENATE("dif. ",RIGHT(I7,2),"/",RIGHT(H7,2))</f>
        <v>dif. 26/25</v>
      </c>
      <c r="L7" s="208" t="str">
        <f>CONCATENATE("Cuota s/ total lugares de residencia ",RIGHT(I7,4))</f>
        <v>Cuota s/ total lugares de residencia 2026</v>
      </c>
      <c r="O7" s="180"/>
      <c r="P7" s="207" t="s">
        <v>264</v>
      </c>
      <c r="Q7" s="207" t="s">
        <v>265</v>
      </c>
      <c r="R7" s="207" t="s">
        <v>266</v>
      </c>
      <c r="S7" s="207" t="s">
        <v>267</v>
      </c>
      <c r="T7" s="207" t="s">
        <v>268</v>
      </c>
      <c r="U7" s="207" t="s">
        <v>269</v>
      </c>
      <c r="V7" s="208" t="str">
        <f>CONCATENATE("var. ",RIGHT(U7,2),"/",RIGHT(T7,2))</f>
        <v>var. 26/25</v>
      </c>
      <c r="W7" s="207" t="str">
        <f>CONCATENATE("dif. ",RIGHT(U7,2),"/",RIGHT(T7,2))</f>
        <v>dif. 26/25</v>
      </c>
      <c r="X7" s="208" t="str">
        <f>CONCATENATE("Cuota s/ total lugares de residencia ",RIGHT(U7,4))</f>
        <v>Cuota s/ total lugares de residencia 2026</v>
      </c>
    </row>
    <row r="8" spans="1:24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7"/>
      <c r="J8" s="187"/>
      <c r="K8" s="187"/>
      <c r="L8" s="186"/>
      <c r="O8" s="188" t="s">
        <v>49</v>
      </c>
      <c r="P8" s="186"/>
      <c r="Q8" s="186"/>
      <c r="R8" s="186"/>
      <c r="S8" s="186"/>
      <c r="T8" s="186"/>
      <c r="U8" s="187"/>
      <c r="V8" s="187"/>
      <c r="W8" s="187"/>
      <c r="X8" s="186"/>
    </row>
    <row r="9" spans="1:24" x14ac:dyDescent="0.25">
      <c r="A9" s="1"/>
      <c r="B9" s="189" t="s">
        <v>73</v>
      </c>
      <c r="C9" s="211">
        <v>1470303</v>
      </c>
      <c r="D9" s="211">
        <v>1151540</v>
      </c>
      <c r="E9" s="211">
        <v>3651483</v>
      </c>
      <c r="F9" s="211">
        <v>4055345</v>
      </c>
      <c r="G9" s="211">
        <v>4331677</v>
      </c>
      <c r="H9" s="211">
        <v>4270265</v>
      </c>
      <c r="I9" s="211">
        <v>4284753</v>
      </c>
      <c r="J9" s="212">
        <f>IFERROR(I9/H9-1,"-")</f>
        <v>3.3927636809425454E-3</v>
      </c>
      <c r="K9" s="211">
        <f t="shared" ref="K9:K21" si="0">I9-H9</f>
        <v>14488</v>
      </c>
      <c r="L9" s="212">
        <f t="shared" ref="L9:L21" si="1">I9/I$9</f>
        <v>1</v>
      </c>
      <c r="O9" s="189" t="s">
        <v>73</v>
      </c>
      <c r="P9" s="211">
        <v>30447</v>
      </c>
      <c r="Q9" s="211">
        <v>125631</v>
      </c>
      <c r="R9" s="211">
        <v>133452</v>
      </c>
      <c r="S9" s="211">
        <v>184286</v>
      </c>
      <c r="T9" s="211">
        <v>148140</v>
      </c>
      <c r="U9" s="211">
        <v>150821</v>
      </c>
      <c r="V9" s="212">
        <f>IFERROR(U9/T9-1,"-")</f>
        <v>1.8097745375995622E-2</v>
      </c>
      <c r="W9" s="211">
        <f>U9-T9</f>
        <v>2681</v>
      </c>
      <c r="X9" s="212">
        <f t="shared" ref="X9:X21" si="2">U9/U$9</f>
        <v>1</v>
      </c>
    </row>
    <row r="10" spans="1:24" x14ac:dyDescent="0.25">
      <c r="A10" s="1" t="s">
        <v>101</v>
      </c>
      <c r="B10" s="192" t="s">
        <v>102</v>
      </c>
      <c r="C10" s="193">
        <v>311570</v>
      </c>
      <c r="D10" s="193">
        <v>541785</v>
      </c>
      <c r="E10" s="193">
        <v>766326</v>
      </c>
      <c r="F10" s="193">
        <v>801541</v>
      </c>
      <c r="G10" s="193">
        <v>800887</v>
      </c>
      <c r="H10" s="193">
        <v>803724</v>
      </c>
      <c r="I10" s="193">
        <v>844612</v>
      </c>
      <c r="J10" s="213">
        <f>IFERROR(I10/H10-1,"-")</f>
        <v>5.0873185322324543E-2</v>
      </c>
      <c r="K10" s="192">
        <f t="shared" si="0"/>
        <v>40888</v>
      </c>
      <c r="L10" s="194">
        <f t="shared" si="1"/>
        <v>0.19712034742726126</v>
      </c>
      <c r="O10" s="192" t="s">
        <v>102</v>
      </c>
      <c r="P10" s="193">
        <v>15915</v>
      </c>
      <c r="Q10" s="193">
        <v>30514</v>
      </c>
      <c r="R10" s="193">
        <v>29777</v>
      </c>
      <c r="S10" s="193">
        <v>46386</v>
      </c>
      <c r="T10" s="193">
        <v>33904</v>
      </c>
      <c r="U10" s="193">
        <v>38125</v>
      </c>
      <c r="V10" s="213">
        <f>IFERROR(U10/T10-1,"-")</f>
        <v>0.1244985842378481</v>
      </c>
      <c r="W10" s="192">
        <f t="shared" ref="W10:W20" si="3">U10-T10</f>
        <v>4221</v>
      </c>
      <c r="X10" s="194">
        <f t="shared" si="2"/>
        <v>0.25278310049661518</v>
      </c>
    </row>
    <row r="11" spans="1:24" x14ac:dyDescent="0.25">
      <c r="A11" s="195" t="s">
        <v>108</v>
      </c>
      <c r="B11" s="196" t="s">
        <v>108</v>
      </c>
      <c r="C11" s="197">
        <v>127542</v>
      </c>
      <c r="D11" s="197">
        <v>296183</v>
      </c>
      <c r="E11" s="197">
        <v>318096</v>
      </c>
      <c r="F11" s="197">
        <v>324494</v>
      </c>
      <c r="G11" s="197">
        <v>315869</v>
      </c>
      <c r="H11" s="197">
        <v>302724</v>
      </c>
      <c r="I11" s="197">
        <v>356904</v>
      </c>
      <c r="J11" s="214">
        <f>IFERROR(I11/H11-1,"-")</f>
        <v>0.17897490783684145</v>
      </c>
      <c r="K11" s="196">
        <f t="shared" si="0"/>
        <v>54180</v>
      </c>
      <c r="L11" s="198">
        <f t="shared" si="1"/>
        <v>8.3296283356356832E-2</v>
      </c>
      <c r="O11" s="196" t="s">
        <v>108</v>
      </c>
      <c r="P11" s="197">
        <v>14432</v>
      </c>
      <c r="Q11" s="197">
        <v>23942</v>
      </c>
      <c r="R11" s="197">
        <v>19858</v>
      </c>
      <c r="S11" s="197">
        <v>27462</v>
      </c>
      <c r="T11" s="197">
        <v>11737</v>
      </c>
      <c r="U11" s="197">
        <v>17875</v>
      </c>
      <c r="V11" s="214">
        <f>IFERROR(U11/T11-1,"-")</f>
        <v>0.52296157450796632</v>
      </c>
      <c r="W11" s="196">
        <f t="shared" si="3"/>
        <v>6138</v>
      </c>
      <c r="X11" s="198">
        <f t="shared" si="2"/>
        <v>0.11851797826562614</v>
      </c>
    </row>
    <row r="12" spans="1:24" x14ac:dyDescent="0.25">
      <c r="A12" s="195" t="s">
        <v>105</v>
      </c>
      <c r="B12" s="196" t="s">
        <v>105</v>
      </c>
      <c r="C12" s="197">
        <v>184028</v>
      </c>
      <c r="D12" s="197">
        <v>245602</v>
      </c>
      <c r="E12" s="197">
        <v>448230</v>
      </c>
      <c r="F12" s="197">
        <v>477047</v>
      </c>
      <c r="G12" s="197">
        <v>485018</v>
      </c>
      <c r="H12" s="197">
        <v>501000</v>
      </c>
      <c r="I12" s="197">
        <v>487708</v>
      </c>
      <c r="J12" s="214">
        <f>IFERROR(I12/H12-1,"-")</f>
        <v>-2.6530938123752512E-2</v>
      </c>
      <c r="K12" s="196">
        <f t="shared" si="0"/>
        <v>-13292</v>
      </c>
      <c r="L12" s="198">
        <f t="shared" si="1"/>
        <v>0.11382406407090444</v>
      </c>
      <c r="O12" s="196" t="s">
        <v>105</v>
      </c>
      <c r="P12" s="197">
        <v>1483</v>
      </c>
      <c r="Q12" s="197">
        <v>6572</v>
      </c>
      <c r="R12" s="197">
        <v>9919</v>
      </c>
      <c r="S12" s="197">
        <v>18924</v>
      </c>
      <c r="T12" s="197">
        <v>22167</v>
      </c>
      <c r="U12" s="197">
        <v>20250</v>
      </c>
      <c r="V12" s="214">
        <f>IFERROR(U12/T12-1,"-")</f>
        <v>-8.6479902557856314E-2</v>
      </c>
      <c r="W12" s="196">
        <f t="shared" si="3"/>
        <v>-1917</v>
      </c>
      <c r="X12" s="198">
        <f t="shared" si="2"/>
        <v>0.13426512223098905</v>
      </c>
    </row>
    <row r="13" spans="1:24" x14ac:dyDescent="0.25">
      <c r="A13" s="1"/>
      <c r="B13" s="192" t="s">
        <v>112</v>
      </c>
      <c r="C13" s="193">
        <v>1158733</v>
      </c>
      <c r="D13" s="193">
        <v>609755</v>
      </c>
      <c r="E13" s="193">
        <v>2885157</v>
      </c>
      <c r="F13" s="193">
        <v>3253804</v>
      </c>
      <c r="G13" s="193">
        <v>3530790</v>
      </c>
      <c r="H13" s="193">
        <v>3466541</v>
      </c>
      <c r="I13" s="193">
        <v>3440141</v>
      </c>
      <c r="J13" s="213">
        <f>IFERROR(I13/H13-1,"-")</f>
        <v>-7.6156606830843909E-3</v>
      </c>
      <c r="K13" s="192">
        <f t="shared" si="0"/>
        <v>-26400</v>
      </c>
      <c r="L13" s="194">
        <f t="shared" si="1"/>
        <v>0.80287965257273874</v>
      </c>
      <c r="O13" s="192" t="s">
        <v>112</v>
      </c>
      <c r="P13" s="193">
        <v>14532</v>
      </c>
      <c r="Q13" s="193">
        <v>95117</v>
      </c>
      <c r="R13" s="193">
        <v>103675</v>
      </c>
      <c r="S13" s="193">
        <v>137900</v>
      </c>
      <c r="T13" s="193">
        <v>114236</v>
      </c>
      <c r="U13" s="193">
        <v>112696</v>
      </c>
      <c r="V13" s="213">
        <f>IFERROR(U13/T13-1,"-")</f>
        <v>-1.348086417591654E-2</v>
      </c>
      <c r="W13" s="192">
        <f t="shared" si="3"/>
        <v>-1540</v>
      </c>
      <c r="X13" s="194">
        <f t="shared" si="2"/>
        <v>0.74721689950338477</v>
      </c>
    </row>
    <row r="14" spans="1:24" s="74" customFormat="1" x14ac:dyDescent="0.25">
      <c r="B14" s="196" t="s">
        <v>115</v>
      </c>
      <c r="C14" s="197">
        <v>458396</v>
      </c>
      <c r="D14" s="197">
        <v>92644</v>
      </c>
      <c r="E14" s="197">
        <v>1330954</v>
      </c>
      <c r="F14" s="197">
        <v>1521229</v>
      </c>
      <c r="G14" s="197">
        <v>1659915</v>
      </c>
      <c r="H14" s="197">
        <v>1642218</v>
      </c>
      <c r="I14" s="197">
        <v>1648139</v>
      </c>
      <c r="J14" s="214">
        <f t="shared" ref="J14:J21" si="4">IFERROR(I14/H14-1,"-")</f>
        <v>3.6054896487556221E-3</v>
      </c>
      <c r="K14" s="196">
        <f t="shared" si="0"/>
        <v>5921</v>
      </c>
      <c r="L14" s="198">
        <f t="shared" si="1"/>
        <v>0.38465204412016279</v>
      </c>
      <c r="O14" s="196" t="s">
        <v>115</v>
      </c>
      <c r="P14" s="197">
        <v>1497</v>
      </c>
      <c r="Q14" s="197">
        <v>45339</v>
      </c>
      <c r="R14" s="197">
        <v>38870</v>
      </c>
      <c r="S14" s="197">
        <v>59318</v>
      </c>
      <c r="T14" s="197">
        <v>58793</v>
      </c>
      <c r="U14" s="197">
        <v>61443</v>
      </c>
      <c r="V14" s="214">
        <f t="shared" ref="V14:V21" si="5">IFERROR(U14/T14-1,"-")</f>
        <v>4.5073393091014324E-2</v>
      </c>
      <c r="W14" s="196">
        <f t="shared" si="3"/>
        <v>2650</v>
      </c>
      <c r="X14" s="198">
        <f t="shared" si="2"/>
        <v>0.40739021754264992</v>
      </c>
    </row>
    <row r="15" spans="1:24" s="74" customFormat="1" x14ac:dyDescent="0.25">
      <c r="B15" s="196" t="s">
        <v>118</v>
      </c>
      <c r="C15" s="197">
        <v>155260</v>
      </c>
      <c r="D15" s="197">
        <v>91327</v>
      </c>
      <c r="E15" s="197">
        <v>294503</v>
      </c>
      <c r="F15" s="197">
        <v>337595</v>
      </c>
      <c r="G15" s="197">
        <v>354446</v>
      </c>
      <c r="H15" s="197">
        <v>344997</v>
      </c>
      <c r="I15" s="197">
        <v>322609</v>
      </c>
      <c r="J15" s="214">
        <f t="shared" si="4"/>
        <v>-6.4893317912909421E-2</v>
      </c>
      <c r="K15" s="196">
        <f t="shared" si="0"/>
        <v>-22388</v>
      </c>
      <c r="L15" s="198">
        <f t="shared" si="1"/>
        <v>7.5292321401023585E-2</v>
      </c>
      <c r="O15" s="196" t="s">
        <v>118</v>
      </c>
      <c r="P15" s="197">
        <v>2209</v>
      </c>
      <c r="Q15" s="197">
        <v>6894</v>
      </c>
      <c r="R15" s="197">
        <v>8629</v>
      </c>
      <c r="S15" s="197">
        <v>7964</v>
      </c>
      <c r="T15" s="197">
        <v>7984</v>
      </c>
      <c r="U15" s="197">
        <v>7031</v>
      </c>
      <c r="V15" s="214">
        <f t="shared" si="5"/>
        <v>-0.11936372745490986</v>
      </c>
      <c r="W15" s="196">
        <f t="shared" si="3"/>
        <v>-953</v>
      </c>
      <c r="X15" s="198">
        <f t="shared" si="2"/>
        <v>4.6618176513880692E-2</v>
      </c>
    </row>
    <row r="16" spans="1:24" x14ac:dyDescent="0.25">
      <c r="A16" s="1"/>
      <c r="B16" s="196" t="s">
        <v>121</v>
      </c>
      <c r="C16" s="197">
        <v>52428</v>
      </c>
      <c r="D16" s="197">
        <v>81972</v>
      </c>
      <c r="E16" s="197">
        <v>150437</v>
      </c>
      <c r="F16" s="197">
        <v>169147</v>
      </c>
      <c r="G16" s="197">
        <v>190073</v>
      </c>
      <c r="H16" s="197">
        <v>179658</v>
      </c>
      <c r="I16" s="197">
        <v>189810</v>
      </c>
      <c r="J16" s="214">
        <f t="shared" si="4"/>
        <v>5.650736399158407E-2</v>
      </c>
      <c r="K16" s="196">
        <f t="shared" si="0"/>
        <v>10152</v>
      </c>
      <c r="L16" s="198">
        <f t="shared" si="1"/>
        <v>4.4298936251401189E-2</v>
      </c>
      <c r="O16" s="196" t="s">
        <v>121</v>
      </c>
      <c r="P16" s="197">
        <v>2714</v>
      </c>
      <c r="Q16" s="197">
        <v>11858</v>
      </c>
      <c r="R16" s="197">
        <v>11182</v>
      </c>
      <c r="S16" s="197">
        <v>15918</v>
      </c>
      <c r="T16" s="197">
        <v>8150</v>
      </c>
      <c r="U16" s="197">
        <v>7167</v>
      </c>
      <c r="V16" s="214">
        <f t="shared" si="5"/>
        <v>-0.12061349693251533</v>
      </c>
      <c r="W16" s="196">
        <f t="shared" si="3"/>
        <v>-983</v>
      </c>
      <c r="X16" s="198">
        <f t="shared" si="2"/>
        <v>4.7519907705160423E-2</v>
      </c>
    </row>
    <row r="17" spans="1:24" x14ac:dyDescent="0.25">
      <c r="A17" s="1"/>
      <c r="B17" s="196" t="s">
        <v>128</v>
      </c>
      <c r="C17" s="197">
        <v>43312</v>
      </c>
      <c r="D17" s="197">
        <v>33803</v>
      </c>
      <c r="E17" s="197">
        <v>147355</v>
      </c>
      <c r="F17" s="197">
        <v>136696</v>
      </c>
      <c r="G17" s="197">
        <v>142419</v>
      </c>
      <c r="H17" s="197">
        <v>133012</v>
      </c>
      <c r="I17" s="197">
        <v>132356</v>
      </c>
      <c r="J17" s="214">
        <f t="shared" si="4"/>
        <v>-4.9318858448861302E-3</v>
      </c>
      <c r="K17" s="196">
        <f t="shared" si="0"/>
        <v>-656</v>
      </c>
      <c r="L17" s="198">
        <f t="shared" si="1"/>
        <v>3.08899952926108E-2</v>
      </c>
      <c r="O17" s="196" t="s">
        <v>128</v>
      </c>
      <c r="P17" s="197">
        <v>662</v>
      </c>
      <c r="Q17" s="197">
        <v>2773</v>
      </c>
      <c r="R17" s="197">
        <v>3212</v>
      </c>
      <c r="S17" s="197">
        <v>5075</v>
      </c>
      <c r="T17" s="197">
        <v>4211</v>
      </c>
      <c r="U17" s="197">
        <v>4390</v>
      </c>
      <c r="V17" s="214">
        <f t="shared" si="5"/>
        <v>4.2507717881738349E-2</v>
      </c>
      <c r="W17" s="196">
        <f t="shared" si="3"/>
        <v>179</v>
      </c>
      <c r="X17" s="198">
        <f t="shared" si="2"/>
        <v>2.9107352424397132E-2</v>
      </c>
    </row>
    <row r="18" spans="1:24" x14ac:dyDescent="0.25">
      <c r="A18" s="1"/>
      <c r="B18" s="196" t="s">
        <v>124</v>
      </c>
      <c r="C18" s="197">
        <v>49067</v>
      </c>
      <c r="D18" s="197">
        <v>39969</v>
      </c>
      <c r="E18" s="197">
        <v>118238</v>
      </c>
      <c r="F18" s="197">
        <v>118470</v>
      </c>
      <c r="G18" s="197">
        <v>127755</v>
      </c>
      <c r="H18" s="197">
        <v>114920</v>
      </c>
      <c r="I18" s="197">
        <v>115565</v>
      </c>
      <c r="J18" s="214">
        <f t="shared" si="4"/>
        <v>5.6126000696137268E-3</v>
      </c>
      <c r="K18" s="196">
        <f t="shared" si="0"/>
        <v>645</v>
      </c>
      <c r="L18" s="198">
        <f t="shared" si="1"/>
        <v>2.6971216310485109E-2</v>
      </c>
      <c r="O18" s="196" t="s">
        <v>124</v>
      </c>
      <c r="P18" s="197">
        <v>1185</v>
      </c>
      <c r="Q18" s="197">
        <v>2648</v>
      </c>
      <c r="R18" s="197">
        <v>1992</v>
      </c>
      <c r="S18" s="197">
        <v>3387</v>
      </c>
      <c r="T18" s="197">
        <v>2348</v>
      </c>
      <c r="U18" s="197">
        <v>1965</v>
      </c>
      <c r="V18" s="214">
        <f t="shared" si="5"/>
        <v>-0.16311754684838164</v>
      </c>
      <c r="W18" s="196">
        <f t="shared" si="3"/>
        <v>-383</v>
      </c>
      <c r="X18" s="198">
        <f t="shared" si="2"/>
        <v>1.302868963871079E-2</v>
      </c>
    </row>
    <row r="19" spans="1:24" x14ac:dyDescent="0.25">
      <c r="A19" s="1"/>
      <c r="B19" s="196" t="s">
        <v>133</v>
      </c>
      <c r="C19" s="197">
        <v>35606</v>
      </c>
      <c r="D19" s="197">
        <v>3496</v>
      </c>
      <c r="E19" s="197">
        <v>45393</v>
      </c>
      <c r="F19" s="197">
        <v>55124</v>
      </c>
      <c r="G19" s="197">
        <v>51948</v>
      </c>
      <c r="H19" s="197">
        <v>49079</v>
      </c>
      <c r="I19" s="197">
        <v>43404</v>
      </c>
      <c r="J19" s="214">
        <f t="shared" si="4"/>
        <v>-0.11562990280975571</v>
      </c>
      <c r="K19" s="196">
        <f t="shared" si="0"/>
        <v>-5675</v>
      </c>
      <c r="L19" s="198">
        <f t="shared" si="1"/>
        <v>1.012987213031883E-2</v>
      </c>
      <c r="O19" s="196" t="s">
        <v>133</v>
      </c>
      <c r="P19" s="197">
        <v>2</v>
      </c>
      <c r="Q19" s="197">
        <v>1453</v>
      </c>
      <c r="R19" s="197">
        <v>3925</v>
      </c>
      <c r="S19" s="197">
        <v>2835</v>
      </c>
      <c r="T19" s="197">
        <v>1809</v>
      </c>
      <c r="U19" s="197">
        <v>1337</v>
      </c>
      <c r="V19" s="214">
        <f t="shared" si="5"/>
        <v>-0.26091763405196244</v>
      </c>
      <c r="W19" s="196">
        <f t="shared" si="3"/>
        <v>-472</v>
      </c>
      <c r="X19" s="198">
        <f t="shared" si="2"/>
        <v>8.8648132554485122E-3</v>
      </c>
    </row>
    <row r="20" spans="1:24" x14ac:dyDescent="0.25">
      <c r="A20" s="195" t="s">
        <v>148</v>
      </c>
      <c r="B20" s="196" t="s">
        <v>136</v>
      </c>
      <c r="C20" s="197">
        <v>51702</v>
      </c>
      <c r="D20" s="197">
        <v>3912</v>
      </c>
      <c r="E20" s="197">
        <v>34670</v>
      </c>
      <c r="F20" s="197">
        <v>50285</v>
      </c>
      <c r="G20" s="197">
        <v>53842</v>
      </c>
      <c r="H20" s="197">
        <v>42427</v>
      </c>
      <c r="I20" s="197">
        <v>41999</v>
      </c>
      <c r="J20" s="214">
        <f t="shared" si="4"/>
        <v>-1.0087915714049989E-2</v>
      </c>
      <c r="K20" s="196">
        <f t="shared" si="0"/>
        <v>-428</v>
      </c>
      <c r="L20" s="198">
        <f t="shared" si="1"/>
        <v>9.8019652474716744E-3</v>
      </c>
      <c r="O20" s="196" t="s">
        <v>136</v>
      </c>
      <c r="P20" s="197">
        <v>0</v>
      </c>
      <c r="Q20" s="197">
        <v>496</v>
      </c>
      <c r="R20" s="197">
        <v>1078</v>
      </c>
      <c r="S20" s="197">
        <v>2071</v>
      </c>
      <c r="T20" s="197">
        <v>2368</v>
      </c>
      <c r="U20" s="197">
        <v>2248</v>
      </c>
      <c r="V20" s="214">
        <f t="shared" si="5"/>
        <v>-5.0675675675675658E-2</v>
      </c>
      <c r="W20" s="196">
        <f t="shared" si="3"/>
        <v>-120</v>
      </c>
      <c r="X20" s="198">
        <f t="shared" si="2"/>
        <v>1.4905086161741401E-2</v>
      </c>
    </row>
    <row r="21" spans="1:24" x14ac:dyDescent="0.25">
      <c r="A21" s="200" t="s">
        <v>149</v>
      </c>
      <c r="B21" s="201" t="s">
        <v>149</v>
      </c>
      <c r="C21" s="202">
        <f t="shared" ref="C21:I21" si="6">C13-SUM(C14:C20)</f>
        <v>312962</v>
      </c>
      <c r="D21" s="202">
        <f t="shared" si="6"/>
        <v>262632</v>
      </c>
      <c r="E21" s="202">
        <f t="shared" si="6"/>
        <v>763607</v>
      </c>
      <c r="F21" s="202">
        <f t="shared" si="6"/>
        <v>865258</v>
      </c>
      <c r="G21" s="202">
        <f t="shared" si="6"/>
        <v>950392</v>
      </c>
      <c r="H21" s="202">
        <f t="shared" si="6"/>
        <v>960230</v>
      </c>
      <c r="I21" s="202">
        <f t="shared" si="6"/>
        <v>946259</v>
      </c>
      <c r="J21" s="215">
        <f t="shared" si="4"/>
        <v>-1.4549639148953908E-2</v>
      </c>
      <c r="K21" s="201">
        <f t="shared" si="0"/>
        <v>-13971</v>
      </c>
      <c r="L21" s="203">
        <f t="shared" si="1"/>
        <v>0.22084330181926473</v>
      </c>
      <c r="O21" s="201" t="s">
        <v>149</v>
      </c>
      <c r="P21" s="202">
        <f t="shared" ref="P21:U21" si="7">P13-SUM(P14:P20)</f>
        <v>6263</v>
      </c>
      <c r="Q21" s="202">
        <f t="shared" si="7"/>
        <v>23656</v>
      </c>
      <c r="R21" s="202">
        <f t="shared" si="7"/>
        <v>34787</v>
      </c>
      <c r="S21" s="202">
        <f t="shared" si="7"/>
        <v>41332</v>
      </c>
      <c r="T21" s="202">
        <f t="shared" si="7"/>
        <v>28573</v>
      </c>
      <c r="U21" s="202">
        <f t="shared" si="7"/>
        <v>27115</v>
      </c>
      <c r="V21" s="215">
        <f t="shared" si="5"/>
        <v>-5.1027193504357249E-2</v>
      </c>
      <c r="W21" s="201">
        <f>U21-T21</f>
        <v>-1458</v>
      </c>
      <c r="X21" s="203">
        <f t="shared" si="2"/>
        <v>0.17978265626139595</v>
      </c>
    </row>
    <row r="22" spans="1:24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7"/>
      <c r="K22" s="187"/>
      <c r="L22" s="186"/>
    </row>
    <row r="23" spans="1:24" x14ac:dyDescent="0.25">
      <c r="A23" s="1"/>
      <c r="B23" s="189" t="s">
        <v>73</v>
      </c>
      <c r="C23" s="211">
        <v>499696</v>
      </c>
      <c r="D23" s="211">
        <v>453494</v>
      </c>
      <c r="E23" s="211">
        <v>1387341</v>
      </c>
      <c r="F23" s="211">
        <v>1503321</v>
      </c>
      <c r="G23" s="211">
        <v>1565971</v>
      </c>
      <c r="H23" s="211">
        <v>1480834</v>
      </c>
      <c r="I23" s="211">
        <v>1499353</v>
      </c>
      <c r="J23" s="212">
        <f>IFERROR(I23/H23-1,"-")</f>
        <v>1.2505790655806148E-2</v>
      </c>
      <c r="K23" s="211">
        <f>I23-H23</f>
        <v>18519</v>
      </c>
      <c r="L23" s="212">
        <f t="shared" ref="L23:L35" si="8">I23/I$9</f>
        <v>0.3499275220765351</v>
      </c>
    </row>
    <row r="24" spans="1:24" x14ac:dyDescent="0.25">
      <c r="A24" s="1" t="s">
        <v>101</v>
      </c>
      <c r="B24" s="192" t="s">
        <v>102</v>
      </c>
      <c r="C24" s="193">
        <v>57990</v>
      </c>
      <c r="D24" s="193">
        <v>194791</v>
      </c>
      <c r="E24" s="193">
        <v>166149</v>
      </c>
      <c r="F24" s="193">
        <v>145397</v>
      </c>
      <c r="G24" s="193">
        <v>129931</v>
      </c>
      <c r="H24" s="193">
        <v>116215</v>
      </c>
      <c r="I24" s="193">
        <v>126114</v>
      </c>
      <c r="J24" s="213">
        <f>IFERROR(I24/H24-1,"-")</f>
        <v>8.5178333261627159E-2</v>
      </c>
      <c r="K24" s="192">
        <f t="shared" ref="K24:K34" si="9">I24-H24</f>
        <v>9899</v>
      </c>
      <c r="L24" s="194">
        <f t="shared" si="8"/>
        <v>2.9433201867178807E-2</v>
      </c>
    </row>
    <row r="25" spans="1:24" x14ac:dyDescent="0.25">
      <c r="A25" s="195" t="s">
        <v>108</v>
      </c>
      <c r="B25" s="196" t="s">
        <v>108</v>
      </c>
      <c r="C25" s="197">
        <v>29984</v>
      </c>
      <c r="D25" s="197">
        <v>103931</v>
      </c>
      <c r="E25" s="197">
        <v>69611</v>
      </c>
      <c r="F25" s="197">
        <v>60286</v>
      </c>
      <c r="G25" s="197">
        <v>49083</v>
      </c>
      <c r="H25" s="197">
        <v>51594</v>
      </c>
      <c r="I25" s="197">
        <v>57137</v>
      </c>
      <c r="J25" s="214">
        <f>IFERROR(I25/H25-1,"-")</f>
        <v>0.10743497305888283</v>
      </c>
      <c r="K25" s="196">
        <f t="shared" si="9"/>
        <v>5543</v>
      </c>
      <c r="L25" s="198">
        <f t="shared" si="8"/>
        <v>1.3334957697678255E-2</v>
      </c>
    </row>
    <row r="26" spans="1:24" x14ac:dyDescent="0.25">
      <c r="A26" s="195" t="s">
        <v>105</v>
      </c>
      <c r="B26" s="196" t="s">
        <v>105</v>
      </c>
      <c r="C26" s="197">
        <v>28006</v>
      </c>
      <c r="D26" s="197">
        <v>90860</v>
      </c>
      <c r="E26" s="197">
        <v>96538</v>
      </c>
      <c r="F26" s="197">
        <v>85111</v>
      </c>
      <c r="G26" s="197">
        <v>80848</v>
      </c>
      <c r="H26" s="197">
        <v>64621</v>
      </c>
      <c r="I26" s="197">
        <v>68977</v>
      </c>
      <c r="J26" s="214">
        <f>IFERROR(I26/H26-1,"-")</f>
        <v>6.7408427600934573E-2</v>
      </c>
      <c r="K26" s="196">
        <f t="shared" si="9"/>
        <v>4356</v>
      </c>
      <c r="L26" s="198">
        <f t="shared" si="8"/>
        <v>1.6098244169500554E-2</v>
      </c>
    </row>
    <row r="27" spans="1:24" x14ac:dyDescent="0.25">
      <c r="A27" s="1"/>
      <c r="B27" s="192" t="s">
        <v>112</v>
      </c>
      <c r="C27" s="193">
        <v>441706</v>
      </c>
      <c r="D27" s="193">
        <v>258703</v>
      </c>
      <c r="E27" s="193">
        <v>1221192</v>
      </c>
      <c r="F27" s="193">
        <v>1357924</v>
      </c>
      <c r="G27" s="193">
        <v>1436040</v>
      </c>
      <c r="H27" s="193">
        <v>1364619</v>
      </c>
      <c r="I27" s="193">
        <v>1373239</v>
      </c>
      <c r="J27" s="213">
        <f>IFERROR(I27/H27-1,"-")</f>
        <v>6.3167814606128747E-3</v>
      </c>
      <c r="K27" s="192">
        <f t="shared" si="9"/>
        <v>8620</v>
      </c>
      <c r="L27" s="194">
        <f t="shared" si="8"/>
        <v>0.32049432020935631</v>
      </c>
    </row>
    <row r="28" spans="1:24" s="74" customFormat="1" x14ac:dyDescent="0.25">
      <c r="B28" s="196" t="s">
        <v>115</v>
      </c>
      <c r="C28" s="197">
        <v>196301</v>
      </c>
      <c r="D28" s="197">
        <v>45932</v>
      </c>
      <c r="E28" s="197">
        <v>610693</v>
      </c>
      <c r="F28" s="197">
        <v>699432</v>
      </c>
      <c r="G28" s="197">
        <v>747733</v>
      </c>
      <c r="H28" s="197">
        <v>719411</v>
      </c>
      <c r="I28" s="197">
        <v>725362</v>
      </c>
      <c r="J28" s="214">
        <f t="shared" ref="J28:J35" si="10">IFERROR(I28/H28-1,"-")</f>
        <v>8.2720447699575761E-3</v>
      </c>
      <c r="K28" s="196">
        <f t="shared" si="9"/>
        <v>5951</v>
      </c>
      <c r="L28" s="198">
        <f t="shared" si="8"/>
        <v>0.16928910487955781</v>
      </c>
    </row>
    <row r="29" spans="1:24" s="74" customFormat="1" x14ac:dyDescent="0.25">
      <c r="B29" s="196" t="s">
        <v>118</v>
      </c>
      <c r="C29" s="197">
        <v>57030</v>
      </c>
      <c r="D29" s="197">
        <v>45271</v>
      </c>
      <c r="E29" s="197">
        <v>133111</v>
      </c>
      <c r="F29" s="197">
        <v>144626</v>
      </c>
      <c r="G29" s="197">
        <v>145894</v>
      </c>
      <c r="H29" s="197">
        <v>135964</v>
      </c>
      <c r="I29" s="197">
        <v>127304</v>
      </c>
      <c r="J29" s="214">
        <f t="shared" si="10"/>
        <v>-6.3693330587508479E-2</v>
      </c>
      <c r="K29" s="196">
        <f t="shared" si="9"/>
        <v>-8660</v>
      </c>
      <c r="L29" s="198">
        <f t="shared" si="8"/>
        <v>2.9710930828451488E-2</v>
      </c>
    </row>
    <row r="30" spans="1:24" x14ac:dyDescent="0.25">
      <c r="A30" s="1"/>
      <c r="B30" s="196" t="s">
        <v>121</v>
      </c>
      <c r="C30" s="197">
        <v>18432</v>
      </c>
      <c r="D30" s="197">
        <v>29895</v>
      </c>
      <c r="E30" s="197">
        <v>50829</v>
      </c>
      <c r="F30" s="197">
        <v>53443</v>
      </c>
      <c r="G30" s="197">
        <v>51784</v>
      </c>
      <c r="H30" s="197">
        <v>42767</v>
      </c>
      <c r="I30" s="197">
        <v>50930</v>
      </c>
      <c r="J30" s="214">
        <f t="shared" si="10"/>
        <v>0.19087146631748775</v>
      </c>
      <c r="K30" s="196">
        <f t="shared" si="9"/>
        <v>8163</v>
      </c>
      <c r="L30" s="198">
        <f t="shared" si="8"/>
        <v>1.1886332771107226E-2</v>
      </c>
    </row>
    <row r="31" spans="1:24" x14ac:dyDescent="0.25">
      <c r="A31" s="1"/>
      <c r="B31" s="196" t="s">
        <v>128</v>
      </c>
      <c r="C31" s="197">
        <v>18607</v>
      </c>
      <c r="D31" s="197">
        <v>15827</v>
      </c>
      <c r="E31" s="197">
        <v>68035</v>
      </c>
      <c r="F31" s="197">
        <v>60433</v>
      </c>
      <c r="G31" s="197">
        <v>59128</v>
      </c>
      <c r="H31" s="197">
        <v>56088</v>
      </c>
      <c r="I31" s="197">
        <v>58069</v>
      </c>
      <c r="J31" s="214">
        <f t="shared" si="10"/>
        <v>3.5319497931821431E-2</v>
      </c>
      <c r="K31" s="196">
        <f t="shared" si="9"/>
        <v>1981</v>
      </c>
      <c r="L31" s="198">
        <f t="shared" si="8"/>
        <v>1.3552473153061566E-2</v>
      </c>
    </row>
    <row r="32" spans="1:24" x14ac:dyDescent="0.25">
      <c r="A32" s="1"/>
      <c r="B32" s="196" t="s">
        <v>124</v>
      </c>
      <c r="C32" s="197">
        <v>24128</v>
      </c>
      <c r="D32" s="197">
        <v>22564</v>
      </c>
      <c r="E32" s="197">
        <v>68451</v>
      </c>
      <c r="F32" s="197">
        <v>63428</v>
      </c>
      <c r="G32" s="197">
        <v>66230</v>
      </c>
      <c r="H32" s="197">
        <v>60461</v>
      </c>
      <c r="I32" s="197">
        <v>62913</v>
      </c>
      <c r="J32" s="214">
        <f t="shared" si="10"/>
        <v>4.0555068556590301E-2</v>
      </c>
      <c r="K32" s="196">
        <f t="shared" si="9"/>
        <v>2452</v>
      </c>
      <c r="L32" s="198">
        <f t="shared" si="8"/>
        <v>1.4682993395418592E-2</v>
      </c>
    </row>
    <row r="33" spans="1:12" x14ac:dyDescent="0.25">
      <c r="A33" s="1"/>
      <c r="B33" s="196" t="s">
        <v>133</v>
      </c>
      <c r="C33" s="197">
        <v>14171</v>
      </c>
      <c r="D33" s="197">
        <v>602</v>
      </c>
      <c r="E33" s="197">
        <v>17306</v>
      </c>
      <c r="F33" s="197">
        <v>19715</v>
      </c>
      <c r="G33" s="197">
        <v>19429</v>
      </c>
      <c r="H33" s="197">
        <v>17180</v>
      </c>
      <c r="I33" s="197">
        <v>17487</v>
      </c>
      <c r="J33" s="214">
        <f t="shared" si="10"/>
        <v>1.7869615832363239E-2</v>
      </c>
      <c r="K33" s="196">
        <f t="shared" si="9"/>
        <v>307</v>
      </c>
      <c r="L33" s="198">
        <f t="shared" si="8"/>
        <v>4.0812154166179476E-3</v>
      </c>
    </row>
    <row r="34" spans="1:12" x14ac:dyDescent="0.25">
      <c r="A34" s="195" t="s">
        <v>148</v>
      </c>
      <c r="B34" s="196" t="s">
        <v>136</v>
      </c>
      <c r="C34" s="197">
        <v>16075</v>
      </c>
      <c r="D34" s="197">
        <v>598</v>
      </c>
      <c r="E34" s="197">
        <v>10856</v>
      </c>
      <c r="F34" s="197">
        <v>17764</v>
      </c>
      <c r="G34" s="197">
        <v>17817</v>
      </c>
      <c r="H34" s="197">
        <v>13924</v>
      </c>
      <c r="I34" s="197">
        <v>14093</v>
      </c>
      <c r="J34" s="214">
        <f t="shared" si="10"/>
        <v>1.2137316862970371E-2</v>
      </c>
      <c r="K34" s="196">
        <f t="shared" si="9"/>
        <v>169</v>
      </c>
      <c r="L34" s="198">
        <f t="shared" si="8"/>
        <v>3.2891044127864545E-3</v>
      </c>
    </row>
    <row r="35" spans="1:12" x14ac:dyDescent="0.25">
      <c r="A35" s="200" t="s">
        <v>149</v>
      </c>
      <c r="B35" s="201" t="s">
        <v>149</v>
      </c>
      <c r="C35" s="202">
        <f t="shared" ref="C35:I35" si="11">C27-SUM(C28:C34)</f>
        <v>96962</v>
      </c>
      <c r="D35" s="202">
        <f t="shared" si="11"/>
        <v>98014</v>
      </c>
      <c r="E35" s="202">
        <f t="shared" si="11"/>
        <v>261911</v>
      </c>
      <c r="F35" s="202">
        <f t="shared" si="11"/>
        <v>299083</v>
      </c>
      <c r="G35" s="202">
        <f t="shared" si="11"/>
        <v>328025</v>
      </c>
      <c r="H35" s="202">
        <f t="shared" si="11"/>
        <v>318824</v>
      </c>
      <c r="I35" s="202">
        <f t="shared" si="11"/>
        <v>317081</v>
      </c>
      <c r="J35" s="215">
        <f t="shared" si="10"/>
        <v>-5.4669661004190795E-3</v>
      </c>
      <c r="K35" s="201">
        <f>I35-H35</f>
        <v>-1743</v>
      </c>
      <c r="L35" s="203">
        <f t="shared" si="8"/>
        <v>7.4002165352355195E-2</v>
      </c>
    </row>
    <row r="36" spans="1:12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7"/>
      <c r="K36" s="187"/>
      <c r="L36" s="186"/>
    </row>
    <row r="37" spans="1:12" x14ac:dyDescent="0.25">
      <c r="A37" s="1"/>
      <c r="B37" s="189" t="s">
        <v>73</v>
      </c>
      <c r="C37" s="211">
        <v>360487</v>
      </c>
      <c r="D37" s="211">
        <v>200588</v>
      </c>
      <c r="E37" s="211">
        <v>966907</v>
      </c>
      <c r="F37" s="211">
        <v>1049292</v>
      </c>
      <c r="G37" s="211">
        <v>1109924</v>
      </c>
      <c r="H37" s="211">
        <v>1130008</v>
      </c>
      <c r="I37" s="211">
        <v>1163936</v>
      </c>
      <c r="J37" s="212">
        <f>IFERROR(I37/H37-1,"-")</f>
        <v>3.0024566197761393E-2</v>
      </c>
      <c r="K37" s="211">
        <f>I37-H37</f>
        <v>33928</v>
      </c>
      <c r="L37" s="212">
        <f t="shared" ref="L37:L49" si="12">I37/I$9</f>
        <v>0.27164599686376323</v>
      </c>
    </row>
    <row r="38" spans="1:12" x14ac:dyDescent="0.25">
      <c r="A38" s="1" t="s">
        <v>101</v>
      </c>
      <c r="B38" s="192" t="s">
        <v>102</v>
      </c>
      <c r="C38" s="193">
        <v>31545</v>
      </c>
      <c r="D38" s="193">
        <v>57689</v>
      </c>
      <c r="E38" s="193">
        <v>96354</v>
      </c>
      <c r="F38" s="193">
        <v>93190</v>
      </c>
      <c r="G38" s="193">
        <v>89737</v>
      </c>
      <c r="H38" s="193">
        <v>89886</v>
      </c>
      <c r="I38" s="193">
        <v>112185</v>
      </c>
      <c r="J38" s="213">
        <f>IFERROR(I38/H38-1,"-")</f>
        <v>0.2480809024764703</v>
      </c>
      <c r="K38" s="192">
        <f t="shared" ref="K38:K48" si="13">I38-H38</f>
        <v>22299</v>
      </c>
      <c r="L38" s="194">
        <f t="shared" si="12"/>
        <v>2.6182372706198002E-2</v>
      </c>
    </row>
    <row r="39" spans="1:12" x14ac:dyDescent="0.25">
      <c r="A39" s="195" t="s">
        <v>108</v>
      </c>
      <c r="B39" s="196" t="s">
        <v>108</v>
      </c>
      <c r="C39" s="197">
        <v>13549</v>
      </c>
      <c r="D39" s="197">
        <v>35066</v>
      </c>
      <c r="E39" s="197">
        <v>39148</v>
      </c>
      <c r="F39" s="197">
        <v>40794</v>
      </c>
      <c r="G39" s="197">
        <v>40824</v>
      </c>
      <c r="H39" s="197">
        <v>38167</v>
      </c>
      <c r="I39" s="197">
        <v>55710</v>
      </c>
      <c r="J39" s="214">
        <f>IFERROR(I39/H39-1,"-")</f>
        <v>0.45963790709251451</v>
      </c>
      <c r="K39" s="196">
        <f t="shared" si="13"/>
        <v>17543</v>
      </c>
      <c r="L39" s="198">
        <f t="shared" si="12"/>
        <v>1.3001916329832781E-2</v>
      </c>
    </row>
    <row r="40" spans="1:12" x14ac:dyDescent="0.25">
      <c r="A40" s="195" t="s">
        <v>105</v>
      </c>
      <c r="B40" s="196" t="s">
        <v>105</v>
      </c>
      <c r="C40" s="197">
        <v>17996</v>
      </c>
      <c r="D40" s="197">
        <v>22623</v>
      </c>
      <c r="E40" s="197">
        <v>57206</v>
      </c>
      <c r="F40" s="197">
        <v>52396</v>
      </c>
      <c r="G40" s="197">
        <v>48913</v>
      </c>
      <c r="H40" s="197">
        <v>51719</v>
      </c>
      <c r="I40" s="197">
        <v>56475</v>
      </c>
      <c r="J40" s="214">
        <f>IFERROR(I40/H40-1,"-")</f>
        <v>9.1958467874475591E-2</v>
      </c>
      <c r="K40" s="196">
        <f t="shared" si="13"/>
        <v>4756</v>
      </c>
      <c r="L40" s="198">
        <f t="shared" si="12"/>
        <v>1.3180456376365219E-2</v>
      </c>
    </row>
    <row r="41" spans="1:12" x14ac:dyDescent="0.25">
      <c r="A41" s="1"/>
      <c r="B41" s="192" t="s">
        <v>112</v>
      </c>
      <c r="C41" s="193">
        <v>328942</v>
      </c>
      <c r="D41" s="193">
        <v>142899</v>
      </c>
      <c r="E41" s="193">
        <v>870553</v>
      </c>
      <c r="F41" s="193">
        <v>956102</v>
      </c>
      <c r="G41" s="193">
        <v>1020187</v>
      </c>
      <c r="H41" s="193">
        <v>1040122</v>
      </c>
      <c r="I41" s="193">
        <v>1051751</v>
      </c>
      <c r="J41" s="213">
        <f>IFERROR(I41/H41-1,"-")</f>
        <v>1.1180419220053084E-2</v>
      </c>
      <c r="K41" s="192">
        <f t="shared" si="13"/>
        <v>11629</v>
      </c>
      <c r="L41" s="194">
        <f t="shared" si="12"/>
        <v>0.2454636241575652</v>
      </c>
    </row>
    <row r="42" spans="1:12" s="74" customFormat="1" x14ac:dyDescent="0.25">
      <c r="B42" s="196" t="s">
        <v>115</v>
      </c>
      <c r="C42" s="197">
        <v>148429</v>
      </c>
      <c r="D42" s="197">
        <v>25048</v>
      </c>
      <c r="E42" s="197">
        <v>445801</v>
      </c>
      <c r="F42" s="197">
        <v>502127</v>
      </c>
      <c r="G42" s="197">
        <v>546136</v>
      </c>
      <c r="H42" s="197">
        <v>552672</v>
      </c>
      <c r="I42" s="197">
        <v>564036</v>
      </c>
      <c r="J42" s="214">
        <f t="shared" ref="J42:J49" si="14">IFERROR(I42/H42-1,"-")</f>
        <v>2.0561924613514027E-2</v>
      </c>
      <c r="K42" s="196">
        <f t="shared" si="13"/>
        <v>11364</v>
      </c>
      <c r="L42" s="198">
        <f t="shared" si="12"/>
        <v>0.13163792638688859</v>
      </c>
    </row>
    <row r="43" spans="1:12" s="74" customFormat="1" x14ac:dyDescent="0.25">
      <c r="B43" s="196" t="s">
        <v>118</v>
      </c>
      <c r="C43" s="197">
        <v>16351</v>
      </c>
      <c r="D43" s="197">
        <v>8063</v>
      </c>
      <c r="E43" s="197">
        <v>29268</v>
      </c>
      <c r="F43" s="197">
        <v>34670</v>
      </c>
      <c r="G43" s="197">
        <v>34060</v>
      </c>
      <c r="H43" s="197">
        <v>36742</v>
      </c>
      <c r="I43" s="197">
        <v>38435</v>
      </c>
      <c r="J43" s="214">
        <f t="shared" si="14"/>
        <v>4.6078057808502493E-2</v>
      </c>
      <c r="K43" s="196">
        <f t="shared" si="13"/>
        <v>1693</v>
      </c>
      <c r="L43" s="198">
        <f t="shared" si="12"/>
        <v>8.9701786777440853E-3</v>
      </c>
    </row>
    <row r="44" spans="1:12" x14ac:dyDescent="0.25">
      <c r="A44" s="1"/>
      <c r="B44" s="196" t="s">
        <v>121</v>
      </c>
      <c r="C44" s="197">
        <v>8113</v>
      </c>
      <c r="D44" s="197">
        <v>12878</v>
      </c>
      <c r="E44" s="197">
        <v>21221</v>
      </c>
      <c r="F44" s="197">
        <v>23799</v>
      </c>
      <c r="G44" s="197">
        <v>24726</v>
      </c>
      <c r="H44" s="197">
        <v>26099</v>
      </c>
      <c r="I44" s="197">
        <v>32516</v>
      </c>
      <c r="J44" s="214">
        <f t="shared" si="14"/>
        <v>0.24587148932909297</v>
      </c>
      <c r="K44" s="196">
        <f t="shared" si="13"/>
        <v>6417</v>
      </c>
      <c r="L44" s="198">
        <f t="shared" si="12"/>
        <v>7.5887688275146784E-3</v>
      </c>
    </row>
    <row r="45" spans="1:12" x14ac:dyDescent="0.25">
      <c r="A45" s="1"/>
      <c r="B45" s="196" t="s">
        <v>128</v>
      </c>
      <c r="C45" s="197">
        <v>15038</v>
      </c>
      <c r="D45" s="197">
        <v>11446</v>
      </c>
      <c r="E45" s="197">
        <v>50259</v>
      </c>
      <c r="F45" s="197">
        <v>46715</v>
      </c>
      <c r="G45" s="197">
        <v>48389</v>
      </c>
      <c r="H45" s="197">
        <v>44496</v>
      </c>
      <c r="I45" s="197">
        <v>45635</v>
      </c>
      <c r="J45" s="214">
        <f t="shared" si="14"/>
        <v>2.5597806544408463E-2</v>
      </c>
      <c r="K45" s="196">
        <f t="shared" si="13"/>
        <v>1139</v>
      </c>
      <c r="L45" s="198">
        <f t="shared" si="12"/>
        <v>1.0650555586284671E-2</v>
      </c>
    </row>
    <row r="46" spans="1:12" x14ac:dyDescent="0.25">
      <c r="A46" s="1"/>
      <c r="B46" s="196" t="s">
        <v>124</v>
      </c>
      <c r="C46" s="197">
        <v>13488</v>
      </c>
      <c r="D46" s="197">
        <v>8127</v>
      </c>
      <c r="E46" s="197">
        <v>29684</v>
      </c>
      <c r="F46" s="197">
        <v>34564</v>
      </c>
      <c r="G46" s="197">
        <v>37191</v>
      </c>
      <c r="H46" s="197">
        <v>32228</v>
      </c>
      <c r="I46" s="197">
        <v>32020</v>
      </c>
      <c r="J46" s="214">
        <f t="shared" si="14"/>
        <v>-6.4540151421124126E-3</v>
      </c>
      <c r="K46" s="196">
        <f t="shared" si="13"/>
        <v>-208</v>
      </c>
      <c r="L46" s="198">
        <f t="shared" si="12"/>
        <v>7.4730095293707713E-3</v>
      </c>
    </row>
    <row r="47" spans="1:12" x14ac:dyDescent="0.25">
      <c r="A47" s="1"/>
      <c r="B47" s="196" t="s">
        <v>133</v>
      </c>
      <c r="C47" s="197">
        <v>12196</v>
      </c>
      <c r="D47" s="197">
        <v>2145</v>
      </c>
      <c r="E47" s="197">
        <v>17352</v>
      </c>
      <c r="F47" s="197">
        <v>18992</v>
      </c>
      <c r="G47" s="197">
        <v>18002</v>
      </c>
      <c r="H47" s="197">
        <v>18181</v>
      </c>
      <c r="I47" s="197">
        <v>14441</v>
      </c>
      <c r="J47" s="214">
        <f t="shared" si="14"/>
        <v>-0.20570925691656128</v>
      </c>
      <c r="K47" s="196">
        <f t="shared" si="13"/>
        <v>-3740</v>
      </c>
      <c r="L47" s="198">
        <f t="shared" si="12"/>
        <v>3.3703226300325828E-3</v>
      </c>
    </row>
    <row r="48" spans="1:12" x14ac:dyDescent="0.25">
      <c r="A48" s="195" t="s">
        <v>148</v>
      </c>
      <c r="B48" s="196" t="s">
        <v>136</v>
      </c>
      <c r="C48" s="197">
        <v>20207</v>
      </c>
      <c r="D48" s="197">
        <v>2266</v>
      </c>
      <c r="E48" s="197">
        <v>15076</v>
      </c>
      <c r="F48" s="197">
        <v>18792</v>
      </c>
      <c r="G48" s="197">
        <v>19988</v>
      </c>
      <c r="H48" s="197">
        <v>15846</v>
      </c>
      <c r="I48" s="197">
        <v>15073</v>
      </c>
      <c r="J48" s="214">
        <f t="shared" si="14"/>
        <v>-4.8782027009970919E-2</v>
      </c>
      <c r="K48" s="196">
        <f t="shared" si="13"/>
        <v>-773</v>
      </c>
      <c r="L48" s="198">
        <f t="shared" si="12"/>
        <v>3.5178223808933675E-3</v>
      </c>
    </row>
    <row r="49" spans="1:12" x14ac:dyDescent="0.25">
      <c r="A49" s="200" t="s">
        <v>149</v>
      </c>
      <c r="B49" s="201" t="s">
        <v>149</v>
      </c>
      <c r="C49" s="202">
        <f t="shared" ref="C49:I49" si="15">C41-SUM(C42:C48)</f>
        <v>95120</v>
      </c>
      <c r="D49" s="202">
        <f t="shared" si="15"/>
        <v>72926</v>
      </c>
      <c r="E49" s="202">
        <f t="shared" si="15"/>
        <v>261892</v>
      </c>
      <c r="F49" s="202">
        <f t="shared" si="15"/>
        <v>276443</v>
      </c>
      <c r="G49" s="202">
        <f t="shared" si="15"/>
        <v>291695</v>
      </c>
      <c r="H49" s="202">
        <f t="shared" si="15"/>
        <v>313858</v>
      </c>
      <c r="I49" s="202">
        <f t="shared" si="15"/>
        <v>309595</v>
      </c>
      <c r="J49" s="215">
        <f t="shared" si="14"/>
        <v>-1.3582575559648036E-2</v>
      </c>
      <c r="K49" s="201">
        <f>I49-H49</f>
        <v>-4263</v>
      </c>
      <c r="L49" s="203">
        <f t="shared" si="12"/>
        <v>7.2255040138836477E-2</v>
      </c>
    </row>
    <row r="50" spans="1:12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7"/>
      <c r="K50" s="187"/>
      <c r="L50" s="186"/>
    </row>
    <row r="51" spans="1:12" x14ac:dyDescent="0.25">
      <c r="A51" s="1"/>
      <c r="B51" s="189" t="s">
        <v>73</v>
      </c>
      <c r="C51" s="211">
        <v>13071</v>
      </c>
      <c r="D51" s="211">
        <v>10140</v>
      </c>
      <c r="E51" s="211">
        <v>25130</v>
      </c>
      <c r="F51" s="211">
        <v>35922</v>
      </c>
      <c r="G51" s="211">
        <v>33127</v>
      </c>
      <c r="H51" s="211">
        <v>31282</v>
      </c>
      <c r="I51" s="211">
        <v>36778</v>
      </c>
      <c r="J51" s="212">
        <f>IFERROR(I51/H51-1,"-")</f>
        <v>0.17569209129851027</v>
      </c>
      <c r="K51" s="211">
        <f>I51-H51</f>
        <v>5496</v>
      </c>
      <c r="L51" s="212">
        <f t="shared" ref="L51:L63" si="16">I51/I$9</f>
        <v>8.5834586030980077E-3</v>
      </c>
    </row>
    <row r="52" spans="1:12" x14ac:dyDescent="0.25">
      <c r="A52" s="1" t="s">
        <v>101</v>
      </c>
      <c r="B52" s="192" t="s">
        <v>102</v>
      </c>
      <c r="C52" s="193">
        <v>2154</v>
      </c>
      <c r="D52" s="193">
        <v>3506</v>
      </c>
      <c r="E52" s="193">
        <v>3950</v>
      </c>
      <c r="F52" s="193">
        <v>15145</v>
      </c>
      <c r="G52" s="193">
        <v>9122</v>
      </c>
      <c r="H52" s="193">
        <v>6034</v>
      </c>
      <c r="I52" s="193">
        <v>12076</v>
      </c>
      <c r="J52" s="213">
        <f>IFERROR(I52/H52-1,"-")</f>
        <v>1.0013258203513424</v>
      </c>
      <c r="K52" s="192">
        <f t="shared" ref="K52:K62" si="17">I52-H52</f>
        <v>6042</v>
      </c>
      <c r="L52" s="194">
        <f t="shared" si="16"/>
        <v>2.818365492713349E-3</v>
      </c>
    </row>
    <row r="53" spans="1:12" x14ac:dyDescent="0.25">
      <c r="A53" s="195" t="s">
        <v>108</v>
      </c>
      <c r="B53" s="196" t="s">
        <v>108</v>
      </c>
      <c r="C53" s="197">
        <v>1550</v>
      </c>
      <c r="D53" s="197">
        <v>1760</v>
      </c>
      <c r="E53" s="197">
        <v>1932</v>
      </c>
      <c r="F53" s="197">
        <v>11161</v>
      </c>
      <c r="G53" s="197">
        <v>5875</v>
      </c>
      <c r="H53" s="197">
        <v>3410</v>
      </c>
      <c r="I53" s="197">
        <v>6215</v>
      </c>
      <c r="J53" s="214">
        <f>IFERROR(I53/H53-1,"-")</f>
        <v>0.82258064516129026</v>
      </c>
      <c r="K53" s="196">
        <f t="shared" si="17"/>
        <v>2805</v>
      </c>
      <c r="L53" s="198">
        <f t="shared" si="16"/>
        <v>1.4504920120249638E-3</v>
      </c>
    </row>
    <row r="54" spans="1:12" x14ac:dyDescent="0.25">
      <c r="A54" s="195" t="s">
        <v>105</v>
      </c>
      <c r="B54" s="196" t="s">
        <v>105</v>
      </c>
      <c r="C54" s="197">
        <v>604</v>
      </c>
      <c r="D54" s="197">
        <v>1746</v>
      </c>
      <c r="E54" s="197">
        <v>2018</v>
      </c>
      <c r="F54" s="197">
        <v>3984</v>
      </c>
      <c r="G54" s="197">
        <v>3247</v>
      </c>
      <c r="H54" s="197">
        <v>2624</v>
      </c>
      <c r="I54" s="197">
        <v>5861</v>
      </c>
      <c r="J54" s="214">
        <f>IFERROR(I54/H54-1,"-")</f>
        <v>1.2336128048780486</v>
      </c>
      <c r="K54" s="196">
        <f t="shared" si="17"/>
        <v>3237</v>
      </c>
      <c r="L54" s="198">
        <f t="shared" si="16"/>
        <v>1.3678734806883851E-3</v>
      </c>
    </row>
    <row r="55" spans="1:12" x14ac:dyDescent="0.25">
      <c r="A55" s="1"/>
      <c r="B55" s="192" t="s">
        <v>112</v>
      </c>
      <c r="C55" s="193">
        <v>10917</v>
      </c>
      <c r="D55" s="193">
        <v>6634</v>
      </c>
      <c r="E55" s="193">
        <v>21180</v>
      </c>
      <c r="F55" s="193">
        <v>20777</v>
      </c>
      <c r="G55" s="193">
        <v>24005</v>
      </c>
      <c r="H55" s="193">
        <v>25248</v>
      </c>
      <c r="I55" s="193">
        <v>24702</v>
      </c>
      <c r="J55" s="213">
        <f>IFERROR(I55/H55-1,"-")</f>
        <v>-2.1625475285171114E-2</v>
      </c>
      <c r="K55" s="192">
        <f t="shared" si="17"/>
        <v>-546</v>
      </c>
      <c r="L55" s="194">
        <f t="shared" si="16"/>
        <v>5.7650931103846595E-3</v>
      </c>
    </row>
    <row r="56" spans="1:12" s="74" customFormat="1" x14ac:dyDescent="0.25">
      <c r="B56" s="196" t="s">
        <v>115</v>
      </c>
      <c r="C56" s="197">
        <v>3664</v>
      </c>
      <c r="D56" s="197">
        <v>463</v>
      </c>
      <c r="E56" s="197">
        <v>7968</v>
      </c>
      <c r="F56" s="197">
        <v>6839</v>
      </c>
      <c r="G56" s="197">
        <v>8601</v>
      </c>
      <c r="H56" s="197">
        <v>9318</v>
      </c>
      <c r="I56" s="197">
        <v>6833</v>
      </c>
      <c r="J56" s="214">
        <f t="shared" ref="J56:J63" si="18">IFERROR(I56/H56-1,"-")</f>
        <v>-0.26668813050010731</v>
      </c>
      <c r="K56" s="196">
        <f t="shared" si="17"/>
        <v>-2485</v>
      </c>
      <c r="L56" s="198">
        <f t="shared" si="16"/>
        <v>1.5947243633413642E-3</v>
      </c>
    </row>
    <row r="57" spans="1:12" s="74" customFormat="1" x14ac:dyDescent="0.25">
      <c r="B57" s="196" t="s">
        <v>118</v>
      </c>
      <c r="C57" s="197">
        <v>2802</v>
      </c>
      <c r="D57" s="197">
        <v>2323</v>
      </c>
      <c r="E57" s="197">
        <v>4836</v>
      </c>
      <c r="F57" s="197">
        <v>3681</v>
      </c>
      <c r="G57" s="197">
        <v>4438</v>
      </c>
      <c r="H57" s="197">
        <v>4949</v>
      </c>
      <c r="I57" s="197">
        <v>5352</v>
      </c>
      <c r="J57" s="214">
        <f t="shared" si="18"/>
        <v>8.1430592038795657E-2</v>
      </c>
      <c r="K57" s="196">
        <f t="shared" si="17"/>
        <v>403</v>
      </c>
      <c r="L57" s="198">
        <f t="shared" si="16"/>
        <v>1.2490801686818353E-3</v>
      </c>
    </row>
    <row r="58" spans="1:12" x14ac:dyDescent="0.25">
      <c r="A58" s="1"/>
      <c r="B58" s="196" t="s">
        <v>121</v>
      </c>
      <c r="C58" s="197">
        <v>516</v>
      </c>
      <c r="D58" s="197">
        <v>977</v>
      </c>
      <c r="E58" s="197">
        <v>1594</v>
      </c>
      <c r="F58" s="197">
        <v>2031</v>
      </c>
      <c r="G58" s="197">
        <v>1768</v>
      </c>
      <c r="H58" s="197">
        <v>1775</v>
      </c>
      <c r="I58" s="197">
        <v>2667</v>
      </c>
      <c r="J58" s="214">
        <f t="shared" si="18"/>
        <v>0.50253521126760559</v>
      </c>
      <c r="K58" s="196">
        <f t="shared" si="17"/>
        <v>892</v>
      </c>
      <c r="L58" s="198">
        <f t="shared" si="16"/>
        <v>6.2243961320524192E-4</v>
      </c>
    </row>
    <row r="59" spans="1:12" x14ac:dyDescent="0.25">
      <c r="A59" s="1"/>
      <c r="B59" s="196" t="s">
        <v>128</v>
      </c>
      <c r="C59" s="197">
        <v>258</v>
      </c>
      <c r="D59" s="197">
        <v>173</v>
      </c>
      <c r="E59" s="197">
        <v>597</v>
      </c>
      <c r="F59" s="197">
        <v>453</v>
      </c>
      <c r="G59" s="197">
        <v>760</v>
      </c>
      <c r="H59" s="197">
        <v>776</v>
      </c>
      <c r="I59" s="197">
        <v>1007</v>
      </c>
      <c r="J59" s="214">
        <f t="shared" si="18"/>
        <v>0.29768041237113407</v>
      </c>
      <c r="K59" s="196">
        <f t="shared" si="17"/>
        <v>231</v>
      </c>
      <c r="L59" s="198">
        <f t="shared" si="16"/>
        <v>2.3501938151394025E-4</v>
      </c>
    </row>
    <row r="60" spans="1:12" x14ac:dyDescent="0.25">
      <c r="A60" s="1"/>
      <c r="B60" s="196" t="s">
        <v>124</v>
      </c>
      <c r="C60" s="197">
        <v>229</v>
      </c>
      <c r="D60" s="197">
        <v>213</v>
      </c>
      <c r="E60" s="197">
        <v>526</v>
      </c>
      <c r="F60" s="197">
        <v>493</v>
      </c>
      <c r="G60" s="197">
        <v>421</v>
      </c>
      <c r="H60" s="197">
        <v>621</v>
      </c>
      <c r="I60" s="197">
        <v>647</v>
      </c>
      <c r="J60" s="214">
        <f t="shared" si="18"/>
        <v>4.1867954911433136E-2</v>
      </c>
      <c r="K60" s="196">
        <f t="shared" si="17"/>
        <v>26</v>
      </c>
      <c r="L60" s="198">
        <f t="shared" si="16"/>
        <v>1.5100053608691096E-4</v>
      </c>
    </row>
    <row r="61" spans="1:12" x14ac:dyDescent="0.25">
      <c r="A61" s="1"/>
      <c r="B61" s="196" t="s">
        <v>133</v>
      </c>
      <c r="C61" s="197">
        <v>147</v>
      </c>
      <c r="D61" s="197">
        <v>42</v>
      </c>
      <c r="E61" s="197">
        <v>73</v>
      </c>
      <c r="F61" s="197">
        <v>175</v>
      </c>
      <c r="G61" s="197">
        <v>106</v>
      </c>
      <c r="H61" s="197">
        <v>184</v>
      </c>
      <c r="I61" s="197">
        <v>142</v>
      </c>
      <c r="J61" s="214">
        <f t="shared" si="18"/>
        <v>-0.22826086956521741</v>
      </c>
      <c r="K61" s="196">
        <f t="shared" si="17"/>
        <v>-42</v>
      </c>
      <c r="L61" s="198">
        <f t="shared" si="16"/>
        <v>3.3140766807328217E-5</v>
      </c>
    </row>
    <row r="62" spans="1:12" x14ac:dyDescent="0.25">
      <c r="A62" s="195" t="s">
        <v>148</v>
      </c>
      <c r="B62" s="196" t="s">
        <v>136</v>
      </c>
      <c r="C62" s="197">
        <v>253</v>
      </c>
      <c r="D62" s="197">
        <v>23</v>
      </c>
      <c r="E62" s="197">
        <v>103</v>
      </c>
      <c r="F62" s="197">
        <v>161</v>
      </c>
      <c r="G62" s="197">
        <v>115</v>
      </c>
      <c r="H62" s="197">
        <v>439</v>
      </c>
      <c r="I62" s="197">
        <v>138</v>
      </c>
      <c r="J62" s="214">
        <f t="shared" si="18"/>
        <v>-0.68564920273348517</v>
      </c>
      <c r="K62" s="196">
        <f t="shared" si="17"/>
        <v>-301</v>
      </c>
      <c r="L62" s="198">
        <f t="shared" si="16"/>
        <v>3.2207224080361225E-5</v>
      </c>
    </row>
    <row r="63" spans="1:12" x14ac:dyDescent="0.25">
      <c r="A63" s="200" t="s">
        <v>149</v>
      </c>
      <c r="B63" s="201" t="s">
        <v>149</v>
      </c>
      <c r="C63" s="202">
        <f t="shared" ref="C63:I63" si="19">C55-SUM(C56:C62)</f>
        <v>3048</v>
      </c>
      <c r="D63" s="202">
        <f t="shared" si="19"/>
        <v>2420</v>
      </c>
      <c r="E63" s="202">
        <f t="shared" si="19"/>
        <v>5483</v>
      </c>
      <c r="F63" s="202">
        <f t="shared" si="19"/>
        <v>6944</v>
      </c>
      <c r="G63" s="202">
        <f t="shared" si="19"/>
        <v>7796</v>
      </c>
      <c r="H63" s="202">
        <f t="shared" si="19"/>
        <v>7186</v>
      </c>
      <c r="I63" s="202">
        <f t="shared" si="19"/>
        <v>7916</v>
      </c>
      <c r="J63" s="215">
        <f t="shared" si="18"/>
        <v>0.10158641803506829</v>
      </c>
      <c r="K63" s="201">
        <f>I63-H63</f>
        <v>730</v>
      </c>
      <c r="L63" s="203">
        <f t="shared" si="16"/>
        <v>1.8474810566676773E-3</v>
      </c>
    </row>
    <row r="64" spans="1:12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7"/>
      <c r="K64" s="187"/>
      <c r="L64" s="186"/>
    </row>
    <row r="65" spans="1:12" x14ac:dyDescent="0.25">
      <c r="A65" s="1"/>
      <c r="B65" s="189" t="s">
        <v>73</v>
      </c>
      <c r="C65" s="211">
        <v>36764</v>
      </c>
      <c r="D65" s="211">
        <v>30447</v>
      </c>
      <c r="E65" s="211">
        <v>125631</v>
      </c>
      <c r="F65" s="211">
        <v>133452</v>
      </c>
      <c r="G65" s="211">
        <v>184286</v>
      </c>
      <c r="H65" s="211">
        <v>148140</v>
      </c>
      <c r="I65" s="211">
        <v>150821</v>
      </c>
      <c r="J65" s="212">
        <f>IFERROR(I65/H65-1,"-")</f>
        <v>1.8097745375995622E-2</v>
      </c>
      <c r="K65" s="211">
        <f>I65-H65</f>
        <v>2681</v>
      </c>
      <c r="L65" s="212">
        <f t="shared" ref="L65:L77" si="20">I65/I$9</f>
        <v>3.5199461905972174E-2</v>
      </c>
    </row>
    <row r="66" spans="1:12" x14ac:dyDescent="0.25">
      <c r="A66" s="1" t="s">
        <v>101</v>
      </c>
      <c r="B66" s="192" t="s">
        <v>102</v>
      </c>
      <c r="C66" s="193">
        <v>12916</v>
      </c>
      <c r="D66" s="193">
        <v>15915</v>
      </c>
      <c r="E66" s="193">
        <v>30514</v>
      </c>
      <c r="F66" s="193">
        <v>29777</v>
      </c>
      <c r="G66" s="193">
        <v>46386</v>
      </c>
      <c r="H66" s="193">
        <v>33904</v>
      </c>
      <c r="I66" s="193">
        <v>38125</v>
      </c>
      <c r="J66" s="213">
        <f>IFERROR(I66/H66-1,"-")</f>
        <v>0.1244985842378481</v>
      </c>
      <c r="K66" s="192">
        <f t="shared" ref="K66:K76" si="21">I66-H66</f>
        <v>4221</v>
      </c>
      <c r="L66" s="194">
        <f t="shared" si="20"/>
        <v>8.8978291164041427E-3</v>
      </c>
    </row>
    <row r="67" spans="1:12" x14ac:dyDescent="0.25">
      <c r="A67" s="195" t="s">
        <v>108</v>
      </c>
      <c r="B67" s="196" t="s">
        <v>108</v>
      </c>
      <c r="C67" s="197">
        <v>4586</v>
      </c>
      <c r="D67" s="197">
        <v>14432</v>
      </c>
      <c r="E67" s="197">
        <v>23942</v>
      </c>
      <c r="F67" s="197">
        <v>19858</v>
      </c>
      <c r="G67" s="197">
        <v>27462</v>
      </c>
      <c r="H67" s="197">
        <v>11737</v>
      </c>
      <c r="I67" s="197">
        <v>17875</v>
      </c>
      <c r="J67" s="214">
        <f>IFERROR(I67/H67-1,"-")</f>
        <v>0.52296157450796632</v>
      </c>
      <c r="K67" s="196">
        <f t="shared" si="21"/>
        <v>6138</v>
      </c>
      <c r="L67" s="198">
        <f t="shared" si="20"/>
        <v>4.1717690611337453E-3</v>
      </c>
    </row>
    <row r="68" spans="1:12" x14ac:dyDescent="0.25">
      <c r="A68" s="195" t="s">
        <v>105</v>
      </c>
      <c r="B68" s="196" t="s">
        <v>105</v>
      </c>
      <c r="C68" s="197">
        <v>8330</v>
      </c>
      <c r="D68" s="197">
        <v>1483</v>
      </c>
      <c r="E68" s="197">
        <v>6572</v>
      </c>
      <c r="F68" s="197">
        <v>9919</v>
      </c>
      <c r="G68" s="197">
        <v>18924</v>
      </c>
      <c r="H68" s="197">
        <v>22167</v>
      </c>
      <c r="I68" s="197">
        <v>20250</v>
      </c>
      <c r="J68" s="214">
        <f>IFERROR(I68/H68-1,"-")</f>
        <v>-8.6479902557856314E-2</v>
      </c>
      <c r="K68" s="196">
        <f t="shared" si="21"/>
        <v>-1917</v>
      </c>
      <c r="L68" s="198">
        <f t="shared" si="20"/>
        <v>4.7260600552703974E-3</v>
      </c>
    </row>
    <row r="69" spans="1:12" x14ac:dyDescent="0.25">
      <c r="A69" s="1"/>
      <c r="B69" s="192" t="s">
        <v>112</v>
      </c>
      <c r="C69" s="193">
        <v>23848</v>
      </c>
      <c r="D69" s="193">
        <v>14532</v>
      </c>
      <c r="E69" s="193">
        <v>95117</v>
      </c>
      <c r="F69" s="193">
        <v>103675</v>
      </c>
      <c r="G69" s="193">
        <v>137900</v>
      </c>
      <c r="H69" s="193">
        <v>114236</v>
      </c>
      <c r="I69" s="193">
        <v>112696</v>
      </c>
      <c r="J69" s="213">
        <f>IFERROR(I69/H69-1,"-")</f>
        <v>-1.348086417591654E-2</v>
      </c>
      <c r="K69" s="192">
        <f t="shared" si="21"/>
        <v>-1540</v>
      </c>
      <c r="L69" s="194">
        <f t="shared" si="20"/>
        <v>2.6301632789568034E-2</v>
      </c>
    </row>
    <row r="70" spans="1:12" s="74" customFormat="1" x14ac:dyDescent="0.25">
      <c r="B70" s="196" t="s">
        <v>115</v>
      </c>
      <c r="C70" s="197">
        <v>9202</v>
      </c>
      <c r="D70" s="197">
        <v>1497</v>
      </c>
      <c r="E70" s="197">
        <v>45339</v>
      </c>
      <c r="F70" s="197">
        <v>38870</v>
      </c>
      <c r="G70" s="197">
        <v>59318</v>
      </c>
      <c r="H70" s="197">
        <v>58793</v>
      </c>
      <c r="I70" s="197">
        <v>61443</v>
      </c>
      <c r="J70" s="214">
        <f t="shared" ref="J70:J77" si="22">IFERROR(I70/H70-1,"-")</f>
        <v>4.5073393091014324E-2</v>
      </c>
      <c r="K70" s="196">
        <f t="shared" si="21"/>
        <v>2650</v>
      </c>
      <c r="L70" s="198">
        <f t="shared" si="20"/>
        <v>1.4339916443258223E-2</v>
      </c>
    </row>
    <row r="71" spans="1:12" s="74" customFormat="1" x14ac:dyDescent="0.25">
      <c r="B71" s="196" t="s">
        <v>118</v>
      </c>
      <c r="C71" s="197">
        <v>3027</v>
      </c>
      <c r="D71" s="197">
        <v>2209</v>
      </c>
      <c r="E71" s="197">
        <v>6894</v>
      </c>
      <c r="F71" s="197">
        <v>8629</v>
      </c>
      <c r="G71" s="197">
        <v>7964</v>
      </c>
      <c r="H71" s="197">
        <v>7984</v>
      </c>
      <c r="I71" s="197">
        <v>7031</v>
      </c>
      <c r="J71" s="214">
        <f t="shared" si="22"/>
        <v>-0.11936372745490986</v>
      </c>
      <c r="K71" s="196">
        <f t="shared" si="21"/>
        <v>-953</v>
      </c>
      <c r="L71" s="198">
        <f t="shared" si="20"/>
        <v>1.6409347283262302E-3</v>
      </c>
    </row>
    <row r="72" spans="1:12" x14ac:dyDescent="0.25">
      <c r="A72" s="1"/>
      <c r="B72" s="196" t="s">
        <v>121</v>
      </c>
      <c r="C72" s="197">
        <v>2945</v>
      </c>
      <c r="D72" s="197">
        <v>2714</v>
      </c>
      <c r="E72" s="197">
        <v>11858</v>
      </c>
      <c r="F72" s="197">
        <v>11182</v>
      </c>
      <c r="G72" s="197">
        <v>15918</v>
      </c>
      <c r="H72" s="197">
        <v>8150</v>
      </c>
      <c r="I72" s="197">
        <v>7167</v>
      </c>
      <c r="J72" s="214">
        <f t="shared" si="22"/>
        <v>-0.12061349693251533</v>
      </c>
      <c r="K72" s="196">
        <f t="shared" si="21"/>
        <v>-983</v>
      </c>
      <c r="L72" s="198">
        <f t="shared" si="20"/>
        <v>1.672675181043108E-3</v>
      </c>
    </row>
    <row r="73" spans="1:12" x14ac:dyDescent="0.25">
      <c r="A73" s="1"/>
      <c r="B73" s="196" t="s">
        <v>128</v>
      </c>
      <c r="C73" s="197">
        <v>283</v>
      </c>
      <c r="D73" s="197">
        <v>662</v>
      </c>
      <c r="E73" s="197">
        <v>2773</v>
      </c>
      <c r="F73" s="197">
        <v>3212</v>
      </c>
      <c r="G73" s="197">
        <v>5075</v>
      </c>
      <c r="H73" s="197">
        <v>4211</v>
      </c>
      <c r="I73" s="197">
        <v>4390</v>
      </c>
      <c r="J73" s="214">
        <f t="shared" si="22"/>
        <v>4.2507717881738349E-2</v>
      </c>
      <c r="K73" s="196">
        <f t="shared" si="21"/>
        <v>179</v>
      </c>
      <c r="L73" s="198">
        <f t="shared" si="20"/>
        <v>1.0245631428462737E-3</v>
      </c>
    </row>
    <row r="74" spans="1:12" x14ac:dyDescent="0.25">
      <c r="A74" s="1"/>
      <c r="B74" s="196" t="s">
        <v>124</v>
      </c>
      <c r="C74" s="197">
        <v>740</v>
      </c>
      <c r="D74" s="197">
        <v>1185</v>
      </c>
      <c r="E74" s="197">
        <v>2648</v>
      </c>
      <c r="F74" s="197">
        <v>1992</v>
      </c>
      <c r="G74" s="197">
        <v>3387</v>
      </c>
      <c r="H74" s="197">
        <v>2348</v>
      </c>
      <c r="I74" s="197">
        <v>1965</v>
      </c>
      <c r="J74" s="214">
        <f t="shared" si="22"/>
        <v>-0.16311754684838164</v>
      </c>
      <c r="K74" s="196">
        <f t="shared" si="21"/>
        <v>-383</v>
      </c>
      <c r="L74" s="198">
        <f t="shared" si="20"/>
        <v>4.5860286462253482E-4</v>
      </c>
    </row>
    <row r="75" spans="1:12" x14ac:dyDescent="0.25">
      <c r="A75" s="1"/>
      <c r="B75" s="196" t="s">
        <v>133</v>
      </c>
      <c r="C75" s="197">
        <v>833</v>
      </c>
      <c r="D75" s="197">
        <v>2</v>
      </c>
      <c r="E75" s="197">
        <v>1453</v>
      </c>
      <c r="F75" s="197">
        <v>3925</v>
      </c>
      <c r="G75" s="197">
        <v>2835</v>
      </c>
      <c r="H75" s="197">
        <v>1809</v>
      </c>
      <c r="I75" s="197">
        <v>1337</v>
      </c>
      <c r="J75" s="214">
        <f t="shared" si="22"/>
        <v>-0.26091763405196244</v>
      </c>
      <c r="K75" s="196">
        <f t="shared" si="21"/>
        <v>-472</v>
      </c>
      <c r="L75" s="198">
        <f t="shared" si="20"/>
        <v>3.1203665648871709E-4</v>
      </c>
    </row>
    <row r="76" spans="1:12" x14ac:dyDescent="0.25">
      <c r="A76" s="195" t="s">
        <v>148</v>
      </c>
      <c r="B76" s="196" t="s">
        <v>136</v>
      </c>
      <c r="C76" s="197">
        <v>961</v>
      </c>
      <c r="D76" s="197">
        <v>0</v>
      </c>
      <c r="E76" s="197">
        <v>496</v>
      </c>
      <c r="F76" s="197">
        <v>1078</v>
      </c>
      <c r="G76" s="197">
        <v>2071</v>
      </c>
      <c r="H76" s="197">
        <v>2368</v>
      </c>
      <c r="I76" s="197">
        <v>2248</v>
      </c>
      <c r="J76" s="214">
        <f t="shared" si="22"/>
        <v>-5.0675675675675658E-2</v>
      </c>
      <c r="K76" s="196">
        <f t="shared" si="21"/>
        <v>-120</v>
      </c>
      <c r="L76" s="198">
        <f t="shared" si="20"/>
        <v>5.2465101255544952E-4</v>
      </c>
    </row>
    <row r="77" spans="1:12" x14ac:dyDescent="0.25">
      <c r="A77" s="200" t="s">
        <v>149</v>
      </c>
      <c r="B77" s="201" t="s">
        <v>149</v>
      </c>
      <c r="C77" s="202">
        <f t="shared" ref="C77:I77" si="23">C69-SUM(C70:C76)</f>
        <v>5857</v>
      </c>
      <c r="D77" s="202">
        <f t="shared" si="23"/>
        <v>6263</v>
      </c>
      <c r="E77" s="202">
        <f t="shared" si="23"/>
        <v>23656</v>
      </c>
      <c r="F77" s="202">
        <f t="shared" si="23"/>
        <v>34787</v>
      </c>
      <c r="G77" s="202">
        <f t="shared" si="23"/>
        <v>41332</v>
      </c>
      <c r="H77" s="202">
        <f t="shared" si="23"/>
        <v>28573</v>
      </c>
      <c r="I77" s="202">
        <f t="shared" si="23"/>
        <v>27115</v>
      </c>
      <c r="J77" s="215">
        <f t="shared" si="22"/>
        <v>-5.1027193504357249E-2</v>
      </c>
      <c r="K77" s="201">
        <f>I77-H77</f>
        <v>-1458</v>
      </c>
      <c r="L77" s="203">
        <f t="shared" si="20"/>
        <v>6.3282527604274974E-3</v>
      </c>
    </row>
    <row r="78" spans="1:12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7"/>
      <c r="K78" s="187"/>
      <c r="L78" s="186"/>
    </row>
    <row r="79" spans="1:12" x14ac:dyDescent="0.25">
      <c r="A79" s="1"/>
      <c r="B79" s="189" t="s">
        <v>73</v>
      </c>
      <c r="C79" s="211">
        <v>206914</v>
      </c>
      <c r="D79" s="211">
        <v>177367</v>
      </c>
      <c r="E79" s="211">
        <v>532479</v>
      </c>
      <c r="F79" s="211">
        <v>619132</v>
      </c>
      <c r="G79" s="211">
        <v>715692</v>
      </c>
      <c r="H79" s="211">
        <v>731835</v>
      </c>
      <c r="I79" s="211">
        <v>706043</v>
      </c>
      <c r="J79" s="212">
        <f>IFERROR(I79/H79-1,"-")</f>
        <v>-3.5242916777688982E-2</v>
      </c>
      <c r="K79" s="211">
        <f>I79-H79</f>
        <v>-25792</v>
      </c>
      <c r="L79" s="212">
        <f t="shared" ref="L79:L91" si="24">I79/I$9</f>
        <v>0.164780326893989</v>
      </c>
    </row>
    <row r="80" spans="1:12" x14ac:dyDescent="0.25">
      <c r="A80" s="1" t="s">
        <v>101</v>
      </c>
      <c r="B80" s="192" t="s">
        <v>102</v>
      </c>
      <c r="C80" s="193">
        <v>71683</v>
      </c>
      <c r="D80" s="193">
        <v>106133</v>
      </c>
      <c r="E80" s="193">
        <v>260829</v>
      </c>
      <c r="F80" s="193">
        <v>274010</v>
      </c>
      <c r="G80" s="193">
        <v>297000</v>
      </c>
      <c r="H80" s="193">
        <v>309306</v>
      </c>
      <c r="I80" s="193">
        <v>315626</v>
      </c>
      <c r="J80" s="213">
        <f>IFERROR(I80/H80-1,"-")</f>
        <v>2.0432839970773387E-2</v>
      </c>
      <c r="K80" s="192">
        <f t="shared" ref="K80:K90" si="25">I80-H80</f>
        <v>6320</v>
      </c>
      <c r="L80" s="194">
        <f t="shared" si="24"/>
        <v>7.3662589185420957E-2</v>
      </c>
    </row>
    <row r="81" spans="1:12" x14ac:dyDescent="0.25">
      <c r="A81" s="195" t="s">
        <v>108</v>
      </c>
      <c r="B81" s="196" t="s">
        <v>108</v>
      </c>
      <c r="C81" s="197">
        <v>13872</v>
      </c>
      <c r="D81" s="197">
        <v>39001</v>
      </c>
      <c r="E81" s="197">
        <v>70699</v>
      </c>
      <c r="F81" s="197">
        <v>69831</v>
      </c>
      <c r="G81" s="197">
        <v>82391</v>
      </c>
      <c r="H81" s="197">
        <v>72797</v>
      </c>
      <c r="I81" s="197">
        <v>94428</v>
      </c>
      <c r="J81" s="214">
        <f>IFERROR(I81/H81-1,"-")</f>
        <v>0.29714136571562011</v>
      </c>
      <c r="K81" s="196">
        <f t="shared" si="25"/>
        <v>21631</v>
      </c>
      <c r="L81" s="198">
        <f t="shared" si="24"/>
        <v>2.2038143155509782E-2</v>
      </c>
    </row>
    <row r="82" spans="1:12" x14ac:dyDescent="0.25">
      <c r="A82" s="195" t="s">
        <v>105</v>
      </c>
      <c r="B82" s="196" t="s">
        <v>105</v>
      </c>
      <c r="C82" s="197">
        <v>57811</v>
      </c>
      <c r="D82" s="197">
        <v>67132</v>
      </c>
      <c r="E82" s="197">
        <v>190130</v>
      </c>
      <c r="F82" s="197">
        <v>204179</v>
      </c>
      <c r="G82" s="197">
        <v>214609</v>
      </c>
      <c r="H82" s="197">
        <v>236509</v>
      </c>
      <c r="I82" s="197">
        <v>221198</v>
      </c>
      <c r="J82" s="214">
        <f>IFERROR(I82/H82-1,"-")</f>
        <v>-6.4737494133415674E-2</v>
      </c>
      <c r="K82" s="196">
        <f t="shared" si="25"/>
        <v>-15311</v>
      </c>
      <c r="L82" s="198">
        <f t="shared" si="24"/>
        <v>5.1624446029911175E-2</v>
      </c>
    </row>
    <row r="83" spans="1:12" x14ac:dyDescent="0.25">
      <c r="A83" s="1"/>
      <c r="B83" s="192" t="s">
        <v>112</v>
      </c>
      <c r="C83" s="193">
        <v>135231</v>
      </c>
      <c r="D83" s="193">
        <v>71234</v>
      </c>
      <c r="E83" s="193">
        <v>271650</v>
      </c>
      <c r="F83" s="193">
        <v>345122</v>
      </c>
      <c r="G83" s="193">
        <v>418692</v>
      </c>
      <c r="H83" s="193">
        <v>422529</v>
      </c>
      <c r="I83" s="193">
        <v>390417</v>
      </c>
      <c r="J83" s="213">
        <f>IFERROR(I83/H83-1,"-")</f>
        <v>-7.5999517192902766E-2</v>
      </c>
      <c r="K83" s="192">
        <f t="shared" si="25"/>
        <v>-32112</v>
      </c>
      <c r="L83" s="194">
        <f t="shared" si="24"/>
        <v>9.1117737708568028E-2</v>
      </c>
    </row>
    <row r="84" spans="1:12" s="74" customFormat="1" x14ac:dyDescent="0.25">
      <c r="B84" s="196" t="s">
        <v>115</v>
      </c>
      <c r="C84" s="197">
        <v>22072</v>
      </c>
      <c r="D84" s="197">
        <v>4933</v>
      </c>
      <c r="E84" s="197">
        <v>52946</v>
      </c>
      <c r="F84" s="197">
        <v>69827</v>
      </c>
      <c r="G84" s="197">
        <v>85556</v>
      </c>
      <c r="H84" s="197">
        <v>88987</v>
      </c>
      <c r="I84" s="197">
        <v>85682</v>
      </c>
      <c r="J84" s="214">
        <f t="shared" ref="J84:J91" si="26">IFERROR(I84/H84-1,"-")</f>
        <v>-3.714025644195218E-2</v>
      </c>
      <c r="K84" s="196">
        <f t="shared" si="25"/>
        <v>-3305</v>
      </c>
      <c r="L84" s="198">
        <f t="shared" si="24"/>
        <v>1.9996951982996454E-2</v>
      </c>
    </row>
    <row r="85" spans="1:12" s="74" customFormat="1" x14ac:dyDescent="0.25">
      <c r="B85" s="196" t="s">
        <v>118</v>
      </c>
      <c r="C85" s="197">
        <v>49358</v>
      </c>
      <c r="D85" s="197">
        <v>17420</v>
      </c>
      <c r="E85" s="197">
        <v>85795</v>
      </c>
      <c r="F85" s="197">
        <v>101214</v>
      </c>
      <c r="G85" s="197">
        <v>115790</v>
      </c>
      <c r="H85" s="197">
        <v>113008</v>
      </c>
      <c r="I85" s="197">
        <v>98726</v>
      </c>
      <c r="J85" s="214">
        <f t="shared" si="26"/>
        <v>-0.12638043324366421</v>
      </c>
      <c r="K85" s="196">
        <f t="shared" si="25"/>
        <v>-14282</v>
      </c>
      <c r="L85" s="198">
        <f t="shared" si="24"/>
        <v>2.3041234815635813E-2</v>
      </c>
    </row>
    <row r="86" spans="1:12" x14ac:dyDescent="0.25">
      <c r="A86" s="1"/>
      <c r="B86" s="196" t="s">
        <v>121</v>
      </c>
      <c r="C86" s="197">
        <v>7451</v>
      </c>
      <c r="D86" s="197">
        <v>11314</v>
      </c>
      <c r="E86" s="197">
        <v>23046</v>
      </c>
      <c r="F86" s="197">
        <v>31091</v>
      </c>
      <c r="G86" s="197">
        <v>46915</v>
      </c>
      <c r="H86" s="197">
        <v>46973</v>
      </c>
      <c r="I86" s="197">
        <v>45522</v>
      </c>
      <c r="J86" s="214">
        <f t="shared" si="26"/>
        <v>-3.0890085793966793E-2</v>
      </c>
      <c r="K86" s="196">
        <f t="shared" si="25"/>
        <v>-1451</v>
      </c>
      <c r="L86" s="198">
        <f t="shared" si="24"/>
        <v>1.0624183004247853E-2</v>
      </c>
    </row>
    <row r="87" spans="1:12" x14ac:dyDescent="0.25">
      <c r="A87" s="1"/>
      <c r="B87" s="196" t="s">
        <v>128</v>
      </c>
      <c r="C87" s="197">
        <v>2108</v>
      </c>
      <c r="D87" s="197">
        <v>2127</v>
      </c>
      <c r="E87" s="197">
        <v>8390</v>
      </c>
      <c r="F87" s="197">
        <v>9211</v>
      </c>
      <c r="G87" s="197">
        <v>14106</v>
      </c>
      <c r="H87" s="197">
        <v>12805</v>
      </c>
      <c r="I87" s="197">
        <v>11541</v>
      </c>
      <c r="J87" s="214">
        <f t="shared" si="26"/>
        <v>-9.8711440843420539E-2</v>
      </c>
      <c r="K87" s="196">
        <f t="shared" si="25"/>
        <v>-1264</v>
      </c>
      <c r="L87" s="198">
        <f t="shared" si="24"/>
        <v>2.693504152981514E-3</v>
      </c>
    </row>
    <row r="88" spans="1:12" x14ac:dyDescent="0.25">
      <c r="A88" s="1"/>
      <c r="B88" s="196" t="s">
        <v>124</v>
      </c>
      <c r="C88" s="197">
        <v>1570</v>
      </c>
      <c r="D88" s="197">
        <v>2111</v>
      </c>
      <c r="E88" s="197">
        <v>4351</v>
      </c>
      <c r="F88" s="197">
        <v>5132</v>
      </c>
      <c r="G88" s="197">
        <v>6786</v>
      </c>
      <c r="H88" s="197">
        <v>6973</v>
      </c>
      <c r="I88" s="197">
        <v>7651</v>
      </c>
      <c r="J88" s="214">
        <f t="shared" si="26"/>
        <v>9.723218127061517E-2</v>
      </c>
      <c r="K88" s="196">
        <f t="shared" si="25"/>
        <v>678</v>
      </c>
      <c r="L88" s="198">
        <f t="shared" si="24"/>
        <v>1.7856338510061139E-3</v>
      </c>
    </row>
    <row r="89" spans="1:12" x14ac:dyDescent="0.25">
      <c r="A89" s="1"/>
      <c r="B89" s="196" t="s">
        <v>133</v>
      </c>
      <c r="C89" s="197">
        <v>4103</v>
      </c>
      <c r="D89" s="197">
        <v>431</v>
      </c>
      <c r="E89" s="197">
        <v>4928</v>
      </c>
      <c r="F89" s="197">
        <v>7044</v>
      </c>
      <c r="G89" s="197">
        <v>6291</v>
      </c>
      <c r="H89" s="197">
        <v>6612</v>
      </c>
      <c r="I89" s="197">
        <v>5278</v>
      </c>
      <c r="J89" s="214">
        <f t="shared" si="26"/>
        <v>-0.20175438596491224</v>
      </c>
      <c r="K89" s="196">
        <f t="shared" si="25"/>
        <v>-1334</v>
      </c>
      <c r="L89" s="198">
        <f t="shared" si="24"/>
        <v>1.2318096282329461E-3</v>
      </c>
    </row>
    <row r="90" spans="1:12" x14ac:dyDescent="0.25">
      <c r="A90" s="195" t="s">
        <v>148</v>
      </c>
      <c r="B90" s="196" t="s">
        <v>136</v>
      </c>
      <c r="C90" s="197">
        <v>6563</v>
      </c>
      <c r="D90" s="197">
        <v>599</v>
      </c>
      <c r="E90" s="197">
        <v>4366</v>
      </c>
      <c r="F90" s="197">
        <v>7322</v>
      </c>
      <c r="G90" s="197">
        <v>7953</v>
      </c>
      <c r="H90" s="197">
        <v>5466</v>
      </c>
      <c r="I90" s="197">
        <v>6134</v>
      </c>
      <c r="J90" s="214">
        <f t="shared" si="26"/>
        <v>0.12221002561287952</v>
      </c>
      <c r="K90" s="196">
        <f t="shared" si="25"/>
        <v>668</v>
      </c>
      <c r="L90" s="198">
        <f t="shared" si="24"/>
        <v>1.4315877718038823E-3</v>
      </c>
    </row>
    <row r="91" spans="1:12" x14ac:dyDescent="0.25">
      <c r="A91" s="200" t="s">
        <v>149</v>
      </c>
      <c r="B91" s="201" t="s">
        <v>149</v>
      </c>
      <c r="C91" s="202">
        <f t="shared" ref="C91:I91" si="27">C83-SUM(C84:C90)</f>
        <v>42006</v>
      </c>
      <c r="D91" s="202">
        <f t="shared" si="27"/>
        <v>32299</v>
      </c>
      <c r="E91" s="202">
        <f t="shared" si="27"/>
        <v>87828</v>
      </c>
      <c r="F91" s="202">
        <f t="shared" si="27"/>
        <v>114281</v>
      </c>
      <c r="G91" s="202">
        <f t="shared" si="27"/>
        <v>135295</v>
      </c>
      <c r="H91" s="202">
        <f t="shared" si="27"/>
        <v>141705</v>
      </c>
      <c r="I91" s="202">
        <f t="shared" si="27"/>
        <v>129883</v>
      </c>
      <c r="J91" s="215">
        <f t="shared" si="26"/>
        <v>-8.3426837443985713E-2</v>
      </c>
      <c r="K91" s="201">
        <f>I91-H91</f>
        <v>-11822</v>
      </c>
      <c r="L91" s="203">
        <f t="shared" si="24"/>
        <v>3.0312832501663455E-2</v>
      </c>
    </row>
    <row r="92" spans="1:12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7"/>
      <c r="K92" s="187"/>
      <c r="L92" s="186"/>
    </row>
    <row r="93" spans="1:12" x14ac:dyDescent="0.25">
      <c r="A93" s="1"/>
      <c r="B93" s="189" t="s">
        <v>73</v>
      </c>
      <c r="C93" s="211">
        <v>16374</v>
      </c>
      <c r="D93" s="211">
        <v>17855</v>
      </c>
      <c r="E93" s="211">
        <v>34377</v>
      </c>
      <c r="F93" s="211">
        <v>41604</v>
      </c>
      <c r="G93" s="211">
        <v>38605</v>
      </c>
      <c r="H93" s="211">
        <v>37957</v>
      </c>
      <c r="I93" s="211">
        <v>36514</v>
      </c>
      <c r="J93" s="212">
        <f>IFERROR(I93/H93-1,"-")</f>
        <v>-3.8016703111415584E-2</v>
      </c>
      <c r="K93" s="211">
        <f>I93-H93</f>
        <v>-1443</v>
      </c>
      <c r="L93" s="212">
        <f t="shared" ref="L93:L105" si="28">I93/I$9</f>
        <v>8.5218447831181873E-3</v>
      </c>
    </row>
    <row r="94" spans="1:12" x14ac:dyDescent="0.25">
      <c r="A94" s="1" t="s">
        <v>101</v>
      </c>
      <c r="B94" s="192" t="s">
        <v>102</v>
      </c>
      <c r="C94" s="193">
        <v>9870</v>
      </c>
      <c r="D94" s="193">
        <v>11100</v>
      </c>
      <c r="E94" s="193">
        <v>21675</v>
      </c>
      <c r="F94" s="193">
        <v>27233</v>
      </c>
      <c r="G94" s="193">
        <v>22651</v>
      </c>
      <c r="H94" s="193">
        <v>22770</v>
      </c>
      <c r="I94" s="193">
        <v>22634</v>
      </c>
      <c r="J94" s="213">
        <f>IFERROR(I94/H94-1,"-")</f>
        <v>-5.9727711901624847E-3</v>
      </c>
      <c r="K94" s="192">
        <f t="shared" ref="K94:K104" si="29">I94-H94</f>
        <v>-136</v>
      </c>
      <c r="L94" s="194">
        <f t="shared" si="28"/>
        <v>5.282451520542724E-3</v>
      </c>
    </row>
    <row r="95" spans="1:12" x14ac:dyDescent="0.25">
      <c r="A95" s="195" t="s">
        <v>108</v>
      </c>
      <c r="B95" s="196" t="s">
        <v>108</v>
      </c>
      <c r="C95" s="197">
        <v>5398</v>
      </c>
      <c r="D95" s="197">
        <v>5615</v>
      </c>
      <c r="E95" s="197">
        <v>10123</v>
      </c>
      <c r="F95" s="197">
        <v>8763</v>
      </c>
      <c r="G95" s="197">
        <v>6545</v>
      </c>
      <c r="H95" s="197">
        <v>8085</v>
      </c>
      <c r="I95" s="197">
        <v>9721</v>
      </c>
      <c r="J95" s="214">
        <f>IFERROR(I95/H95-1,"-")</f>
        <v>0.20235003092145942</v>
      </c>
      <c r="K95" s="196">
        <f t="shared" si="29"/>
        <v>1636</v>
      </c>
      <c r="L95" s="198">
        <f t="shared" si="28"/>
        <v>2.2687422122115324E-3</v>
      </c>
    </row>
    <row r="96" spans="1:12" x14ac:dyDescent="0.25">
      <c r="A96" s="195" t="s">
        <v>105</v>
      </c>
      <c r="B96" s="196" t="s">
        <v>105</v>
      </c>
      <c r="C96" s="197">
        <v>4472</v>
      </c>
      <c r="D96" s="197">
        <v>5485</v>
      </c>
      <c r="E96" s="197">
        <v>11552</v>
      </c>
      <c r="F96" s="197">
        <v>18470</v>
      </c>
      <c r="G96" s="197">
        <v>16106</v>
      </c>
      <c r="H96" s="197">
        <v>14685</v>
      </c>
      <c r="I96" s="197">
        <v>12913</v>
      </c>
      <c r="J96" s="214">
        <f>IFERROR(I96/H96-1,"-")</f>
        <v>-0.12066734763363973</v>
      </c>
      <c r="K96" s="196">
        <f t="shared" si="29"/>
        <v>-1772</v>
      </c>
      <c r="L96" s="198">
        <f t="shared" si="28"/>
        <v>3.013709308331192E-3</v>
      </c>
    </row>
    <row r="97" spans="1:12" x14ac:dyDescent="0.25">
      <c r="A97" s="1"/>
      <c r="B97" s="192" t="s">
        <v>112</v>
      </c>
      <c r="C97" s="193">
        <v>6504</v>
      </c>
      <c r="D97" s="193">
        <v>6755</v>
      </c>
      <c r="E97" s="193">
        <v>12702</v>
      </c>
      <c r="F97" s="193">
        <v>14371</v>
      </c>
      <c r="G97" s="193">
        <v>15954</v>
      </c>
      <c r="H97" s="193">
        <v>15187</v>
      </c>
      <c r="I97" s="193">
        <v>13880</v>
      </c>
      <c r="J97" s="213">
        <f>IFERROR(I97/H97-1,"-")</f>
        <v>-8.6060446434450544E-2</v>
      </c>
      <c r="K97" s="192">
        <f t="shared" si="29"/>
        <v>-1307</v>
      </c>
      <c r="L97" s="194">
        <f t="shared" si="28"/>
        <v>3.2393932625754624E-3</v>
      </c>
    </row>
    <row r="98" spans="1:12" s="74" customFormat="1" x14ac:dyDescent="0.25">
      <c r="B98" s="196" t="s">
        <v>115</v>
      </c>
      <c r="C98" s="197">
        <v>1118</v>
      </c>
      <c r="D98" s="197">
        <v>292</v>
      </c>
      <c r="E98" s="197">
        <v>1681</v>
      </c>
      <c r="F98" s="197">
        <v>2097</v>
      </c>
      <c r="G98" s="197">
        <v>2330</v>
      </c>
      <c r="H98" s="197">
        <v>1911</v>
      </c>
      <c r="I98" s="197">
        <v>1885</v>
      </c>
      <c r="J98" s="214">
        <f t="shared" ref="J98:J105" si="30">IFERROR(I98/H98-1,"-")</f>
        <v>-1.3605442176870763E-2</v>
      </c>
      <c r="K98" s="196">
        <f t="shared" si="29"/>
        <v>-26</v>
      </c>
      <c r="L98" s="198">
        <f t="shared" si="28"/>
        <v>4.39932010083195E-4</v>
      </c>
    </row>
    <row r="99" spans="1:12" s="74" customFormat="1" x14ac:dyDescent="0.25">
      <c r="B99" s="196" t="s">
        <v>118</v>
      </c>
      <c r="C99" s="197">
        <v>1393</v>
      </c>
      <c r="D99" s="197">
        <v>1167</v>
      </c>
      <c r="E99" s="197">
        <v>2576</v>
      </c>
      <c r="F99" s="197">
        <v>2792</v>
      </c>
      <c r="G99" s="197">
        <v>3232</v>
      </c>
      <c r="H99" s="197">
        <v>2917</v>
      </c>
      <c r="I99" s="197">
        <v>2629</v>
      </c>
      <c r="J99" s="214">
        <f t="shared" si="30"/>
        <v>-9.8731573534453165E-2</v>
      </c>
      <c r="K99" s="196">
        <f t="shared" si="29"/>
        <v>-288</v>
      </c>
      <c r="L99" s="198">
        <f t="shared" si="28"/>
        <v>6.1357095729905548E-4</v>
      </c>
    </row>
    <row r="100" spans="1:12" x14ac:dyDescent="0.25">
      <c r="A100" s="1"/>
      <c r="B100" s="196" t="s">
        <v>121</v>
      </c>
      <c r="C100" s="197">
        <v>1504</v>
      </c>
      <c r="D100" s="197">
        <v>2585</v>
      </c>
      <c r="E100" s="197">
        <v>2515</v>
      </c>
      <c r="F100" s="197">
        <v>2697</v>
      </c>
      <c r="G100" s="197">
        <v>2721</v>
      </c>
      <c r="H100" s="197">
        <v>2633</v>
      </c>
      <c r="I100" s="197">
        <v>2547</v>
      </c>
      <c r="J100" s="214">
        <f t="shared" si="30"/>
        <v>-3.2662362324344829E-2</v>
      </c>
      <c r="K100" s="196">
        <f t="shared" si="29"/>
        <v>-86</v>
      </c>
      <c r="L100" s="198">
        <f t="shared" si="28"/>
        <v>5.9443333139623218E-4</v>
      </c>
    </row>
    <row r="101" spans="1:12" x14ac:dyDescent="0.25">
      <c r="A101" s="1"/>
      <c r="B101" s="196" t="s">
        <v>128</v>
      </c>
      <c r="C101" s="197">
        <v>291</v>
      </c>
      <c r="D101" s="197">
        <v>132</v>
      </c>
      <c r="E101" s="197">
        <v>897</v>
      </c>
      <c r="F101" s="197">
        <v>680</v>
      </c>
      <c r="G101" s="197">
        <v>748</v>
      </c>
      <c r="H101" s="197">
        <v>676</v>
      </c>
      <c r="I101" s="197">
        <v>667</v>
      </c>
      <c r="J101" s="214">
        <f t="shared" si="30"/>
        <v>-1.3313609467455634E-2</v>
      </c>
      <c r="K101" s="196">
        <f t="shared" si="29"/>
        <v>-9</v>
      </c>
      <c r="L101" s="198">
        <f t="shared" si="28"/>
        <v>1.5566824972174591E-4</v>
      </c>
    </row>
    <row r="102" spans="1:12" x14ac:dyDescent="0.25">
      <c r="A102" s="1"/>
      <c r="B102" s="196" t="s">
        <v>124</v>
      </c>
      <c r="C102" s="197">
        <v>187</v>
      </c>
      <c r="D102" s="197">
        <v>248</v>
      </c>
      <c r="E102" s="197">
        <v>526</v>
      </c>
      <c r="F102" s="197">
        <v>406</v>
      </c>
      <c r="G102" s="197">
        <v>639</v>
      </c>
      <c r="H102" s="197">
        <v>610</v>
      </c>
      <c r="I102" s="197">
        <v>579</v>
      </c>
      <c r="J102" s="214">
        <f t="shared" si="30"/>
        <v>-5.0819672131147575E-2</v>
      </c>
      <c r="K102" s="196">
        <f t="shared" si="29"/>
        <v>-31</v>
      </c>
      <c r="L102" s="198">
        <f t="shared" si="28"/>
        <v>1.3513030972847211E-4</v>
      </c>
    </row>
    <row r="103" spans="1:12" x14ac:dyDescent="0.25">
      <c r="A103" s="1"/>
      <c r="B103" s="196" t="s">
        <v>133</v>
      </c>
      <c r="C103" s="197">
        <v>126</v>
      </c>
      <c r="D103" s="197">
        <v>19</v>
      </c>
      <c r="E103" s="197">
        <v>217</v>
      </c>
      <c r="F103" s="197">
        <v>105</v>
      </c>
      <c r="G103" s="197">
        <v>179</v>
      </c>
      <c r="H103" s="197">
        <v>157</v>
      </c>
      <c r="I103" s="197">
        <v>136</v>
      </c>
      <c r="J103" s="214">
        <f t="shared" si="30"/>
        <v>-0.13375796178343946</v>
      </c>
      <c r="K103" s="196">
        <f t="shared" si="29"/>
        <v>-21</v>
      </c>
      <c r="L103" s="198">
        <f t="shared" si="28"/>
        <v>3.174045271687773E-5</v>
      </c>
    </row>
    <row r="104" spans="1:12" x14ac:dyDescent="0.25">
      <c r="A104" s="195" t="s">
        <v>148</v>
      </c>
      <c r="B104" s="196" t="s">
        <v>136</v>
      </c>
      <c r="C104" s="197">
        <v>73</v>
      </c>
      <c r="D104" s="197">
        <v>55</v>
      </c>
      <c r="E104" s="197">
        <v>110</v>
      </c>
      <c r="F104" s="197">
        <v>189</v>
      </c>
      <c r="G104" s="197">
        <v>313</v>
      </c>
      <c r="H104" s="197">
        <v>162</v>
      </c>
      <c r="I104" s="197">
        <v>124</v>
      </c>
      <c r="J104" s="214">
        <f t="shared" si="30"/>
        <v>-0.23456790123456794</v>
      </c>
      <c r="K104" s="196">
        <f t="shared" si="29"/>
        <v>-38</v>
      </c>
      <c r="L104" s="198">
        <f t="shared" si="28"/>
        <v>2.8939824535976753E-5</v>
      </c>
    </row>
    <row r="105" spans="1:12" x14ac:dyDescent="0.25">
      <c r="A105" s="200" t="s">
        <v>149</v>
      </c>
      <c r="B105" s="201" t="s">
        <v>149</v>
      </c>
      <c r="C105" s="202">
        <f t="shared" ref="C105:I105" si="31">C97-SUM(C98:C104)</f>
        <v>1812</v>
      </c>
      <c r="D105" s="202">
        <f t="shared" si="31"/>
        <v>2257</v>
      </c>
      <c r="E105" s="202">
        <f t="shared" si="31"/>
        <v>4180</v>
      </c>
      <c r="F105" s="202">
        <f t="shared" si="31"/>
        <v>5405</v>
      </c>
      <c r="G105" s="202">
        <f t="shared" si="31"/>
        <v>5792</v>
      </c>
      <c r="H105" s="202">
        <f t="shared" si="31"/>
        <v>6121</v>
      </c>
      <c r="I105" s="202">
        <f t="shared" si="31"/>
        <v>5313</v>
      </c>
      <c r="J105" s="215">
        <f t="shared" si="30"/>
        <v>-0.13200457441594515</v>
      </c>
      <c r="K105" s="201">
        <f>I105-H105</f>
        <v>-808</v>
      </c>
      <c r="L105" s="203">
        <f t="shared" si="28"/>
        <v>1.2399781270939071E-3</v>
      </c>
    </row>
    <row r="106" spans="1:12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7"/>
      <c r="K106" s="187"/>
      <c r="L106" s="186"/>
    </row>
    <row r="107" spans="1:12" x14ac:dyDescent="0.25">
      <c r="A107" s="1"/>
      <c r="B107" s="189" t="s">
        <v>73</v>
      </c>
      <c r="C107" s="211">
        <v>56783</v>
      </c>
      <c r="D107" s="211">
        <v>65785</v>
      </c>
      <c r="E107" s="211">
        <v>150691</v>
      </c>
      <c r="F107" s="211">
        <v>191150</v>
      </c>
      <c r="G107" s="211">
        <v>187665</v>
      </c>
      <c r="H107" s="211">
        <v>199356</v>
      </c>
      <c r="I107" s="211">
        <v>179363</v>
      </c>
      <c r="J107" s="212">
        <f>IFERROR(I107/H107-1,"-")</f>
        <v>-0.10028792712534362</v>
      </c>
      <c r="K107" s="211">
        <f>I107-H107</f>
        <v>-19993</v>
      </c>
      <c r="L107" s="212">
        <f t="shared" ref="L107:L119" si="32">I107/I$9</f>
        <v>4.1860756034245147E-2</v>
      </c>
    </row>
    <row r="108" spans="1:12" x14ac:dyDescent="0.25">
      <c r="A108" s="1" t="s">
        <v>101</v>
      </c>
      <c r="B108" s="192" t="s">
        <v>102</v>
      </c>
      <c r="C108" s="193">
        <v>17766</v>
      </c>
      <c r="D108" s="193">
        <v>34827</v>
      </c>
      <c r="E108" s="193">
        <v>34685</v>
      </c>
      <c r="F108" s="193">
        <v>41543</v>
      </c>
      <c r="G108" s="193">
        <v>38704</v>
      </c>
      <c r="H108" s="193">
        <v>41975</v>
      </c>
      <c r="I108" s="193">
        <v>34581</v>
      </c>
      <c r="J108" s="213">
        <f>IFERROR(I108/H108-1,"-")</f>
        <v>-0.17615247170935078</v>
      </c>
      <c r="K108" s="192">
        <f t="shared" ref="K108:K118" si="33">I108-H108</f>
        <v>-7394</v>
      </c>
      <c r="L108" s="194">
        <f t="shared" si="32"/>
        <v>8.0707102603113871E-3</v>
      </c>
    </row>
    <row r="109" spans="1:12" x14ac:dyDescent="0.25">
      <c r="A109" s="195" t="s">
        <v>108</v>
      </c>
      <c r="B109" s="196" t="s">
        <v>108</v>
      </c>
      <c r="C109" s="197">
        <v>1974</v>
      </c>
      <c r="D109" s="197">
        <v>20772</v>
      </c>
      <c r="E109" s="197">
        <v>12582</v>
      </c>
      <c r="F109" s="197">
        <v>15999</v>
      </c>
      <c r="G109" s="197">
        <v>12288</v>
      </c>
      <c r="H109" s="197">
        <v>15311</v>
      </c>
      <c r="I109" s="197">
        <v>19523</v>
      </c>
      <c r="J109" s="214">
        <f>IFERROR(I109/H109-1,"-")</f>
        <v>0.27509633596760508</v>
      </c>
      <c r="K109" s="196">
        <f t="shared" si="33"/>
        <v>4212</v>
      </c>
      <c r="L109" s="198">
        <f t="shared" si="32"/>
        <v>4.5563886646441468E-3</v>
      </c>
    </row>
    <row r="110" spans="1:12" x14ac:dyDescent="0.25">
      <c r="A110" s="195" t="s">
        <v>105</v>
      </c>
      <c r="B110" s="196" t="s">
        <v>105</v>
      </c>
      <c r="C110" s="197">
        <v>15792</v>
      </c>
      <c r="D110" s="197">
        <v>14055</v>
      </c>
      <c r="E110" s="197">
        <v>22103</v>
      </c>
      <c r="F110" s="197">
        <v>25544</v>
      </c>
      <c r="G110" s="197">
        <v>26416</v>
      </c>
      <c r="H110" s="197">
        <v>26664</v>
      </c>
      <c r="I110" s="197">
        <v>15058</v>
      </c>
      <c r="J110" s="214">
        <f>IFERROR(I110/H110-1,"-")</f>
        <v>-0.43526852685268524</v>
      </c>
      <c r="K110" s="196">
        <f t="shared" si="33"/>
        <v>-11606</v>
      </c>
      <c r="L110" s="198">
        <f t="shared" si="32"/>
        <v>3.5143215956672416E-3</v>
      </c>
    </row>
    <row r="111" spans="1:12" x14ac:dyDescent="0.25">
      <c r="A111" s="1"/>
      <c r="B111" s="192" t="s">
        <v>112</v>
      </c>
      <c r="C111" s="193">
        <v>39017</v>
      </c>
      <c r="D111" s="193">
        <v>30958</v>
      </c>
      <c r="E111" s="193">
        <v>116006</v>
      </c>
      <c r="F111" s="193">
        <v>149607</v>
      </c>
      <c r="G111" s="193">
        <v>148961</v>
      </c>
      <c r="H111" s="193">
        <v>157381</v>
      </c>
      <c r="I111" s="193">
        <v>144782</v>
      </c>
      <c r="J111" s="213">
        <f>IFERROR(I111/H111-1,"-")</f>
        <v>-8.0054136140957244E-2</v>
      </c>
      <c r="K111" s="192">
        <f t="shared" si="33"/>
        <v>-12599</v>
      </c>
      <c r="L111" s="194">
        <f t="shared" si="32"/>
        <v>3.3790045773933762E-2</v>
      </c>
    </row>
    <row r="112" spans="1:12" s="74" customFormat="1" x14ac:dyDescent="0.25">
      <c r="B112" s="196" t="s">
        <v>115</v>
      </c>
      <c r="C112" s="197">
        <v>20709</v>
      </c>
      <c r="D112" s="197">
        <v>8225</v>
      </c>
      <c r="E112" s="197">
        <v>69301</v>
      </c>
      <c r="F112" s="197">
        <v>96164</v>
      </c>
      <c r="G112" s="197">
        <v>92013</v>
      </c>
      <c r="H112" s="197">
        <v>94532</v>
      </c>
      <c r="I112" s="197">
        <v>89707</v>
      </c>
      <c r="J112" s="214">
        <f t="shared" ref="J112:J119" si="34">IFERROR(I112/H112-1,"-")</f>
        <v>-5.1040917361316773E-2</v>
      </c>
      <c r="K112" s="196">
        <f t="shared" si="33"/>
        <v>-4825</v>
      </c>
      <c r="L112" s="198">
        <f t="shared" si="32"/>
        <v>2.093632935200699E-2</v>
      </c>
    </row>
    <row r="113" spans="1:12" s="74" customFormat="1" x14ac:dyDescent="0.25">
      <c r="B113" s="196" t="s">
        <v>118</v>
      </c>
      <c r="C113" s="197">
        <v>2681</v>
      </c>
      <c r="D113" s="197">
        <v>5417</v>
      </c>
      <c r="E113" s="197">
        <v>4959</v>
      </c>
      <c r="F113" s="197">
        <v>6678</v>
      </c>
      <c r="G113" s="197">
        <v>6419</v>
      </c>
      <c r="H113" s="197">
        <v>7423</v>
      </c>
      <c r="I113" s="197">
        <v>6744</v>
      </c>
      <c r="J113" s="214">
        <f t="shared" si="34"/>
        <v>-9.1472450491714929E-2</v>
      </c>
      <c r="K113" s="196">
        <f t="shared" si="33"/>
        <v>-679</v>
      </c>
      <c r="L113" s="198">
        <f t="shared" si="32"/>
        <v>1.5739530376663487E-3</v>
      </c>
    </row>
    <row r="114" spans="1:12" x14ac:dyDescent="0.25">
      <c r="A114" s="1"/>
      <c r="B114" s="196" t="s">
        <v>121</v>
      </c>
      <c r="C114" s="197">
        <v>1970</v>
      </c>
      <c r="D114" s="197">
        <v>5329</v>
      </c>
      <c r="E114" s="197">
        <v>7182</v>
      </c>
      <c r="F114" s="197">
        <v>11515</v>
      </c>
      <c r="G114" s="197">
        <v>10432</v>
      </c>
      <c r="H114" s="197">
        <v>12569</v>
      </c>
      <c r="I114" s="197">
        <v>11479</v>
      </c>
      <c r="J114" s="214">
        <f t="shared" si="34"/>
        <v>-8.672129843265175E-2</v>
      </c>
      <c r="K114" s="196">
        <f t="shared" si="33"/>
        <v>-1090</v>
      </c>
      <c r="L114" s="198">
        <f t="shared" si="32"/>
        <v>2.6790342407135253E-3</v>
      </c>
    </row>
    <row r="115" spans="1:12" x14ac:dyDescent="0.25">
      <c r="A115" s="1"/>
      <c r="B115" s="196" t="s">
        <v>128</v>
      </c>
      <c r="C115" s="197">
        <v>1136</v>
      </c>
      <c r="D115" s="197">
        <v>1853</v>
      </c>
      <c r="E115" s="197">
        <v>4985</v>
      </c>
      <c r="F115" s="197">
        <v>4884</v>
      </c>
      <c r="G115" s="197">
        <v>4841</v>
      </c>
      <c r="H115" s="197">
        <v>5385</v>
      </c>
      <c r="I115" s="197">
        <v>3118</v>
      </c>
      <c r="J115" s="214">
        <f t="shared" si="34"/>
        <v>-0.42098421541318476</v>
      </c>
      <c r="K115" s="196">
        <f t="shared" si="33"/>
        <v>-2267</v>
      </c>
      <c r="L115" s="198">
        <f t="shared" si="32"/>
        <v>7.2769655567077025E-4</v>
      </c>
    </row>
    <row r="116" spans="1:12" x14ac:dyDescent="0.25">
      <c r="A116" s="1"/>
      <c r="B116" s="196" t="s">
        <v>124</v>
      </c>
      <c r="C116" s="197">
        <v>1539</v>
      </c>
      <c r="D116" s="197">
        <v>2565</v>
      </c>
      <c r="E116" s="197">
        <v>4390</v>
      </c>
      <c r="F116" s="197">
        <v>4301</v>
      </c>
      <c r="G116" s="197">
        <v>3901</v>
      </c>
      <c r="H116" s="197">
        <v>4146</v>
      </c>
      <c r="I116" s="197">
        <v>2472</v>
      </c>
      <c r="J116" s="214">
        <f t="shared" si="34"/>
        <v>-0.40376266280752537</v>
      </c>
      <c r="K116" s="196">
        <f t="shared" si="33"/>
        <v>-1674</v>
      </c>
      <c r="L116" s="198">
        <f t="shared" si="32"/>
        <v>5.7692940526560103E-4</v>
      </c>
    </row>
    <row r="117" spans="1:12" x14ac:dyDescent="0.25">
      <c r="A117" s="1"/>
      <c r="B117" s="196" t="s">
        <v>133</v>
      </c>
      <c r="C117" s="197">
        <v>443</v>
      </c>
      <c r="D117" s="197">
        <v>59</v>
      </c>
      <c r="E117" s="197">
        <v>639</v>
      </c>
      <c r="F117" s="197">
        <v>1003</v>
      </c>
      <c r="G117" s="197">
        <v>1217</v>
      </c>
      <c r="H117" s="197">
        <v>1028</v>
      </c>
      <c r="I117" s="197">
        <v>1228</v>
      </c>
      <c r="J117" s="214">
        <f t="shared" si="34"/>
        <v>0.19455252918287935</v>
      </c>
      <c r="K117" s="196">
        <f t="shared" si="33"/>
        <v>200</v>
      </c>
      <c r="L117" s="198">
        <f t="shared" si="32"/>
        <v>2.8659761717886653E-4</v>
      </c>
    </row>
    <row r="118" spans="1:12" x14ac:dyDescent="0.25">
      <c r="A118" s="195" t="s">
        <v>148</v>
      </c>
      <c r="B118" s="196" t="s">
        <v>136</v>
      </c>
      <c r="C118" s="197">
        <v>1160</v>
      </c>
      <c r="D118" s="197">
        <v>29</v>
      </c>
      <c r="E118" s="197">
        <v>858</v>
      </c>
      <c r="F118" s="197">
        <v>617</v>
      </c>
      <c r="G118" s="197">
        <v>1444</v>
      </c>
      <c r="H118" s="197">
        <v>883</v>
      </c>
      <c r="I118" s="197">
        <v>1125</v>
      </c>
      <c r="J118" s="214">
        <f t="shared" si="34"/>
        <v>0.27406568516421292</v>
      </c>
      <c r="K118" s="196">
        <f t="shared" si="33"/>
        <v>242</v>
      </c>
      <c r="L118" s="198">
        <f t="shared" si="32"/>
        <v>2.6255889195946649E-4</v>
      </c>
    </row>
    <row r="119" spans="1:12" x14ac:dyDescent="0.25">
      <c r="A119" s="200" t="s">
        <v>149</v>
      </c>
      <c r="B119" s="201" t="s">
        <v>149</v>
      </c>
      <c r="C119" s="202">
        <f t="shared" ref="C119:I119" si="35">C111-SUM(C112:C118)</f>
        <v>9379</v>
      </c>
      <c r="D119" s="202">
        <f t="shared" si="35"/>
        <v>7481</v>
      </c>
      <c r="E119" s="202">
        <f t="shared" si="35"/>
        <v>23692</v>
      </c>
      <c r="F119" s="202">
        <f t="shared" si="35"/>
        <v>24445</v>
      </c>
      <c r="G119" s="202">
        <f t="shared" si="35"/>
        <v>28694</v>
      </c>
      <c r="H119" s="202">
        <f t="shared" si="35"/>
        <v>31415</v>
      </c>
      <c r="I119" s="202">
        <f t="shared" si="35"/>
        <v>28909</v>
      </c>
      <c r="J119" s="215">
        <f t="shared" si="34"/>
        <v>-7.9770810122552938E-2</v>
      </c>
      <c r="K119" s="201">
        <f>I119-H119</f>
        <v>-2506</v>
      </c>
      <c r="L119" s="203">
        <f t="shared" si="32"/>
        <v>6.7469466734721931E-3</v>
      </c>
    </row>
    <row r="120" spans="1:12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7"/>
      <c r="K120" s="187"/>
      <c r="L120" s="186"/>
    </row>
    <row r="121" spans="1:12" x14ac:dyDescent="0.25">
      <c r="A121" s="1"/>
      <c r="B121" s="189" t="s">
        <v>73</v>
      </c>
      <c r="C121" s="211">
        <v>62863</v>
      </c>
      <c r="D121" s="211">
        <v>89783</v>
      </c>
      <c r="E121" s="211">
        <v>144568</v>
      </c>
      <c r="F121" s="211">
        <v>166302</v>
      </c>
      <c r="G121" s="211">
        <v>169049</v>
      </c>
      <c r="H121" s="211">
        <v>189188</v>
      </c>
      <c r="I121" s="211">
        <v>193967</v>
      </c>
      <c r="J121" s="212">
        <f>IFERROR(I121/H121-1,"-")</f>
        <v>2.5260587352263331E-2</v>
      </c>
      <c r="K121" s="211">
        <f>I121-H121</f>
        <v>4779</v>
      </c>
      <c r="L121" s="212">
        <f t="shared" ref="L121:L133" si="36">I121/I$9</f>
        <v>4.5269120530401635E-2</v>
      </c>
    </row>
    <row r="122" spans="1:12" x14ac:dyDescent="0.25">
      <c r="A122" s="1" t="s">
        <v>101</v>
      </c>
      <c r="B122" s="192" t="s">
        <v>102</v>
      </c>
      <c r="C122" s="193">
        <v>32394</v>
      </c>
      <c r="D122" s="193">
        <v>59239</v>
      </c>
      <c r="E122" s="193">
        <v>86993</v>
      </c>
      <c r="F122" s="193">
        <v>101052</v>
      </c>
      <c r="G122" s="193">
        <v>103821</v>
      </c>
      <c r="H122" s="193">
        <v>120225</v>
      </c>
      <c r="I122" s="193">
        <v>121258</v>
      </c>
      <c r="J122" s="213">
        <f>IFERROR(I122/H122-1,"-")</f>
        <v>8.5922229153669871E-3</v>
      </c>
      <c r="K122" s="192">
        <f t="shared" ref="K122:K132" si="37">I122-H122</f>
        <v>1033</v>
      </c>
      <c r="L122" s="194">
        <f t="shared" si="36"/>
        <v>2.829988099664088E-2</v>
      </c>
    </row>
    <row r="123" spans="1:12" x14ac:dyDescent="0.25">
      <c r="A123" s="195" t="s">
        <v>108</v>
      </c>
      <c r="B123" s="196" t="s">
        <v>108</v>
      </c>
      <c r="C123" s="197">
        <v>15419</v>
      </c>
      <c r="D123" s="197">
        <v>30242</v>
      </c>
      <c r="E123" s="197">
        <v>45207</v>
      </c>
      <c r="F123" s="197">
        <v>46269</v>
      </c>
      <c r="G123" s="197">
        <v>49908</v>
      </c>
      <c r="H123" s="197">
        <v>63511</v>
      </c>
      <c r="I123" s="197">
        <v>64000</v>
      </c>
      <c r="J123" s="214">
        <f>IFERROR(I123/H123-1,"-")</f>
        <v>7.6994536379524359E-3</v>
      </c>
      <c r="K123" s="196">
        <f t="shared" si="37"/>
        <v>489</v>
      </c>
      <c r="L123" s="198">
        <f t="shared" si="36"/>
        <v>1.4936683631471872E-2</v>
      </c>
    </row>
    <row r="124" spans="1:12" x14ac:dyDescent="0.25">
      <c r="A124" s="195" t="s">
        <v>105</v>
      </c>
      <c r="B124" s="196" t="s">
        <v>105</v>
      </c>
      <c r="C124" s="197">
        <v>16975</v>
      </c>
      <c r="D124" s="197">
        <v>28997</v>
      </c>
      <c r="E124" s="197">
        <v>41786</v>
      </c>
      <c r="F124" s="197">
        <v>54783</v>
      </c>
      <c r="G124" s="197">
        <v>53913</v>
      </c>
      <c r="H124" s="197">
        <v>56714</v>
      </c>
      <c r="I124" s="197">
        <v>57258</v>
      </c>
      <c r="J124" s="214">
        <f>IFERROR(I124/H124-1,"-")</f>
        <v>9.5919878689565419E-3</v>
      </c>
      <c r="K124" s="196">
        <f t="shared" si="37"/>
        <v>544</v>
      </c>
      <c r="L124" s="198">
        <f t="shared" si="36"/>
        <v>1.3363197365169008E-2</v>
      </c>
    </row>
    <row r="125" spans="1:12" x14ac:dyDescent="0.25">
      <c r="A125" s="1"/>
      <c r="B125" s="192" t="s">
        <v>112</v>
      </c>
      <c r="C125" s="193">
        <v>30469</v>
      </c>
      <c r="D125" s="193">
        <v>30544</v>
      </c>
      <c r="E125" s="193">
        <v>57575</v>
      </c>
      <c r="F125" s="193">
        <v>65250</v>
      </c>
      <c r="G125" s="193">
        <v>65228</v>
      </c>
      <c r="H125" s="193">
        <v>68963</v>
      </c>
      <c r="I125" s="193">
        <v>72709</v>
      </c>
      <c r="J125" s="213">
        <f>IFERROR(I125/H125-1,"-")</f>
        <v>5.4318982642866498E-2</v>
      </c>
      <c r="K125" s="192">
        <f t="shared" si="37"/>
        <v>3746</v>
      </c>
      <c r="L125" s="194">
        <f t="shared" si="36"/>
        <v>1.6969239533760755E-2</v>
      </c>
    </row>
    <row r="126" spans="1:12" s="74" customFormat="1" x14ac:dyDescent="0.25">
      <c r="B126" s="196" t="s">
        <v>115</v>
      </c>
      <c r="C126" s="197">
        <v>3184</v>
      </c>
      <c r="D126" s="197">
        <v>1094</v>
      </c>
      <c r="E126" s="197">
        <v>6182</v>
      </c>
      <c r="F126" s="197">
        <v>8641</v>
      </c>
      <c r="G126" s="197">
        <v>7851</v>
      </c>
      <c r="H126" s="197">
        <v>7234</v>
      </c>
      <c r="I126" s="197">
        <v>6969</v>
      </c>
      <c r="J126" s="214">
        <f t="shared" ref="J126:J133" si="38">IFERROR(I126/H126-1,"-")</f>
        <v>-3.6632568426873124E-2</v>
      </c>
      <c r="K126" s="196">
        <f t="shared" si="37"/>
        <v>-265</v>
      </c>
      <c r="L126" s="198">
        <f t="shared" si="36"/>
        <v>1.6264648160582418E-3</v>
      </c>
    </row>
    <row r="127" spans="1:12" s="74" customFormat="1" x14ac:dyDescent="0.25">
      <c r="B127" s="196" t="s">
        <v>118</v>
      </c>
      <c r="C127" s="197">
        <v>3368</v>
      </c>
      <c r="D127" s="197">
        <v>3124</v>
      </c>
      <c r="E127" s="197">
        <v>6247</v>
      </c>
      <c r="F127" s="197">
        <v>9337</v>
      </c>
      <c r="G127" s="197">
        <v>9009</v>
      </c>
      <c r="H127" s="197">
        <v>9648</v>
      </c>
      <c r="I127" s="197">
        <v>10289</v>
      </c>
      <c r="J127" s="214">
        <f t="shared" si="38"/>
        <v>6.6438640132669979E-2</v>
      </c>
      <c r="K127" s="196">
        <f t="shared" si="37"/>
        <v>641</v>
      </c>
      <c r="L127" s="198">
        <f t="shared" si="36"/>
        <v>2.4013052794408453E-3</v>
      </c>
    </row>
    <row r="128" spans="1:12" x14ac:dyDescent="0.25">
      <c r="A128" s="1"/>
      <c r="B128" s="196" t="s">
        <v>121</v>
      </c>
      <c r="C128" s="197">
        <v>2241</v>
      </c>
      <c r="D128" s="197">
        <v>4526</v>
      </c>
      <c r="E128" s="197">
        <v>5675</v>
      </c>
      <c r="F128" s="197">
        <v>6206</v>
      </c>
      <c r="G128" s="197">
        <v>6028</v>
      </c>
      <c r="H128" s="197">
        <v>6415</v>
      </c>
      <c r="I128" s="197">
        <v>6638</v>
      </c>
      <c r="J128" s="214">
        <f t="shared" si="38"/>
        <v>3.4762275915822372E-2</v>
      </c>
      <c r="K128" s="196">
        <f t="shared" si="37"/>
        <v>223</v>
      </c>
      <c r="L128" s="198">
        <f t="shared" si="36"/>
        <v>1.5492141554017233E-3</v>
      </c>
    </row>
    <row r="129" spans="1:12" x14ac:dyDescent="0.25">
      <c r="A129" s="1"/>
      <c r="B129" s="196" t="s">
        <v>128</v>
      </c>
      <c r="C129" s="197">
        <v>608</v>
      </c>
      <c r="D129" s="197">
        <v>567</v>
      </c>
      <c r="E129" s="197">
        <v>1732</v>
      </c>
      <c r="F129" s="197">
        <v>1847</v>
      </c>
      <c r="G129" s="197">
        <v>1702</v>
      </c>
      <c r="H129" s="197">
        <v>1836</v>
      </c>
      <c r="I129" s="197">
        <v>2066</v>
      </c>
      <c r="J129" s="214">
        <f t="shared" si="38"/>
        <v>0.12527233115468417</v>
      </c>
      <c r="K129" s="196">
        <f t="shared" si="37"/>
        <v>230</v>
      </c>
      <c r="L129" s="198">
        <f t="shared" si="36"/>
        <v>4.8217481847845139E-4</v>
      </c>
    </row>
    <row r="130" spans="1:12" x14ac:dyDescent="0.25">
      <c r="A130" s="1"/>
      <c r="B130" s="196" t="s">
        <v>124</v>
      </c>
      <c r="C130" s="197">
        <v>531</v>
      </c>
      <c r="D130" s="197">
        <v>516</v>
      </c>
      <c r="E130" s="197">
        <v>1251</v>
      </c>
      <c r="F130" s="197">
        <v>1282</v>
      </c>
      <c r="G130" s="197">
        <v>1330</v>
      </c>
      <c r="H130" s="197">
        <v>1659</v>
      </c>
      <c r="I130" s="197">
        <v>1565</v>
      </c>
      <c r="J130" s="214">
        <f t="shared" si="38"/>
        <v>-5.6660638939119989E-2</v>
      </c>
      <c r="K130" s="196">
        <f t="shared" si="37"/>
        <v>-94</v>
      </c>
      <c r="L130" s="198">
        <f t="shared" si="36"/>
        <v>3.6524859192583564E-4</v>
      </c>
    </row>
    <row r="131" spans="1:12" x14ac:dyDescent="0.25">
      <c r="A131" s="1"/>
      <c r="B131" s="196" t="s">
        <v>133</v>
      </c>
      <c r="C131" s="197">
        <v>680</v>
      </c>
      <c r="D131" s="197">
        <v>86</v>
      </c>
      <c r="E131" s="197">
        <v>672</v>
      </c>
      <c r="F131" s="197">
        <v>884</v>
      </c>
      <c r="G131" s="197">
        <v>1004</v>
      </c>
      <c r="H131" s="197">
        <v>800</v>
      </c>
      <c r="I131" s="197">
        <v>598</v>
      </c>
      <c r="J131" s="214">
        <f t="shared" si="38"/>
        <v>-0.25249999999999995</v>
      </c>
      <c r="K131" s="196">
        <f t="shared" si="37"/>
        <v>-202</v>
      </c>
      <c r="L131" s="198">
        <f t="shared" si="36"/>
        <v>1.395646376815653E-4</v>
      </c>
    </row>
    <row r="132" spans="1:12" x14ac:dyDescent="0.25">
      <c r="A132" s="195" t="s">
        <v>148</v>
      </c>
      <c r="B132" s="196" t="s">
        <v>136</v>
      </c>
      <c r="C132" s="197">
        <v>1033</v>
      </c>
      <c r="D132" s="197">
        <v>207</v>
      </c>
      <c r="E132" s="197">
        <v>1122</v>
      </c>
      <c r="F132" s="197">
        <v>1593</v>
      </c>
      <c r="G132" s="197">
        <v>1528</v>
      </c>
      <c r="H132" s="197">
        <v>1460</v>
      </c>
      <c r="I132" s="197">
        <v>1330</v>
      </c>
      <c r="J132" s="214">
        <f t="shared" si="38"/>
        <v>-8.9041095890410982E-2</v>
      </c>
      <c r="K132" s="196">
        <f t="shared" si="37"/>
        <v>-130</v>
      </c>
      <c r="L132" s="198">
        <f t="shared" si="36"/>
        <v>3.1040295671652484E-4</v>
      </c>
    </row>
    <row r="133" spans="1:12" x14ac:dyDescent="0.25">
      <c r="A133" s="200" t="s">
        <v>149</v>
      </c>
      <c r="B133" s="201" t="s">
        <v>149</v>
      </c>
      <c r="C133" s="202">
        <f t="shared" ref="C133:I133" si="39">C125-SUM(C126:C132)</f>
        <v>18824</v>
      </c>
      <c r="D133" s="202">
        <f t="shared" si="39"/>
        <v>20424</v>
      </c>
      <c r="E133" s="202">
        <f t="shared" si="39"/>
        <v>34694</v>
      </c>
      <c r="F133" s="202">
        <f t="shared" si="39"/>
        <v>35460</v>
      </c>
      <c r="G133" s="202">
        <f t="shared" si="39"/>
        <v>36776</v>
      </c>
      <c r="H133" s="202">
        <f t="shared" si="39"/>
        <v>39911</v>
      </c>
      <c r="I133" s="202">
        <f t="shared" si="39"/>
        <v>43254</v>
      </c>
      <c r="J133" s="215">
        <f t="shared" si="38"/>
        <v>8.3761369046127632E-2</v>
      </c>
      <c r="K133" s="201">
        <f>I133-H133</f>
        <v>3343</v>
      </c>
      <c r="L133" s="203">
        <f t="shared" si="36"/>
        <v>1.0094864278057569E-2</v>
      </c>
    </row>
    <row r="134" spans="1:12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7"/>
      <c r="K134" s="187"/>
      <c r="L134" s="186"/>
    </row>
    <row r="135" spans="1:12" x14ac:dyDescent="0.25">
      <c r="A135" s="1"/>
      <c r="B135" s="189" t="s">
        <v>73</v>
      </c>
      <c r="C135" s="211">
        <v>80740</v>
      </c>
      <c r="D135" s="211">
        <v>68473</v>
      </c>
      <c r="E135" s="211">
        <v>201809</v>
      </c>
      <c r="F135" s="211">
        <v>220888</v>
      </c>
      <c r="G135" s="211">
        <v>231324</v>
      </c>
      <c r="H135" s="211">
        <v>226004</v>
      </c>
      <c r="I135" s="211">
        <v>235548</v>
      </c>
      <c r="J135" s="212">
        <f>IFERROR(I135/H135-1,"-")</f>
        <v>4.2229341073609206E-2</v>
      </c>
      <c r="K135" s="211">
        <f>I135-H135</f>
        <v>9544</v>
      </c>
      <c r="L135" s="212">
        <f t="shared" ref="L135:L147" si="40">I135/I$9</f>
        <v>5.4973530562905257E-2</v>
      </c>
    </row>
    <row r="136" spans="1:12" x14ac:dyDescent="0.25">
      <c r="A136" s="1" t="s">
        <v>101</v>
      </c>
      <c r="B136" s="192" t="s">
        <v>102</v>
      </c>
      <c r="C136" s="193">
        <v>11671</v>
      </c>
      <c r="D136" s="193">
        <v>34413</v>
      </c>
      <c r="E136" s="193">
        <v>22548</v>
      </c>
      <c r="F136" s="193">
        <v>27298</v>
      </c>
      <c r="G136" s="193">
        <v>21793</v>
      </c>
      <c r="H136" s="193">
        <v>22583</v>
      </c>
      <c r="I136" s="193">
        <v>31579</v>
      </c>
      <c r="J136" s="213">
        <f>IFERROR(I136/H136-1,"-")</f>
        <v>0.398352743213922</v>
      </c>
      <c r="K136" s="192">
        <f t="shared" ref="K136:K146" si="41">I136-H136</f>
        <v>8996</v>
      </c>
      <c r="L136" s="194">
        <f t="shared" si="40"/>
        <v>7.3700864437226607E-3</v>
      </c>
    </row>
    <row r="137" spans="1:12" x14ac:dyDescent="0.25">
      <c r="A137" s="195" t="s">
        <v>108</v>
      </c>
      <c r="B137" s="196" t="s">
        <v>108</v>
      </c>
      <c r="C137" s="197">
        <v>8355</v>
      </c>
      <c r="D137" s="197">
        <v>26091</v>
      </c>
      <c r="E137" s="197">
        <v>15250</v>
      </c>
      <c r="F137" s="197">
        <v>18297</v>
      </c>
      <c r="G137" s="197">
        <v>13928</v>
      </c>
      <c r="H137" s="197">
        <v>13031</v>
      </c>
      <c r="I137" s="197">
        <v>19262</v>
      </c>
      <c r="J137" s="214">
        <f>IFERROR(I137/H137-1,"-")</f>
        <v>0.47816744685749368</v>
      </c>
      <c r="K137" s="196">
        <f t="shared" si="41"/>
        <v>6231</v>
      </c>
      <c r="L137" s="198">
        <f t="shared" si="40"/>
        <v>4.4954750017095505E-3</v>
      </c>
    </row>
    <row r="138" spans="1:12" x14ac:dyDescent="0.25">
      <c r="A138" s="195" t="s">
        <v>105</v>
      </c>
      <c r="B138" s="196" t="s">
        <v>105</v>
      </c>
      <c r="C138" s="197">
        <v>3316</v>
      </c>
      <c r="D138" s="197">
        <v>8322</v>
      </c>
      <c r="E138" s="197">
        <v>7298</v>
      </c>
      <c r="F138" s="197">
        <v>9001</v>
      </c>
      <c r="G138" s="197">
        <v>7865</v>
      </c>
      <c r="H138" s="197">
        <v>9552</v>
      </c>
      <c r="I138" s="197">
        <v>12317</v>
      </c>
      <c r="J138" s="214">
        <f>IFERROR(I138/H138-1,"-")</f>
        <v>0.289468174204355</v>
      </c>
      <c r="K138" s="196">
        <f t="shared" si="41"/>
        <v>2765</v>
      </c>
      <c r="L138" s="198">
        <f t="shared" si="40"/>
        <v>2.8746114420131101E-3</v>
      </c>
    </row>
    <row r="139" spans="1:12" x14ac:dyDescent="0.25">
      <c r="A139" s="1"/>
      <c r="B139" s="192" t="s">
        <v>112</v>
      </c>
      <c r="C139" s="193">
        <v>69069</v>
      </c>
      <c r="D139" s="193">
        <v>34060</v>
      </c>
      <c r="E139" s="193">
        <v>179261</v>
      </c>
      <c r="F139" s="193">
        <v>193590</v>
      </c>
      <c r="G139" s="193">
        <v>209531</v>
      </c>
      <c r="H139" s="193">
        <v>203421</v>
      </c>
      <c r="I139" s="193">
        <v>203969</v>
      </c>
      <c r="J139" s="213">
        <f>IFERROR(I139/H139-1,"-")</f>
        <v>2.6939204900182645E-3</v>
      </c>
      <c r="K139" s="192">
        <f t="shared" si="41"/>
        <v>548</v>
      </c>
      <c r="L139" s="194">
        <f t="shared" si="40"/>
        <v>4.7603444119182596E-2</v>
      </c>
    </row>
    <row r="140" spans="1:12" s="74" customFormat="1" x14ac:dyDescent="0.25">
      <c r="B140" s="196" t="s">
        <v>115</v>
      </c>
      <c r="C140" s="197">
        <v>29175</v>
      </c>
      <c r="D140" s="197">
        <v>4339</v>
      </c>
      <c r="E140" s="197">
        <v>76612</v>
      </c>
      <c r="F140" s="197">
        <v>81312</v>
      </c>
      <c r="G140" s="197">
        <v>93686</v>
      </c>
      <c r="H140" s="197">
        <v>95363</v>
      </c>
      <c r="I140" s="197">
        <v>90360</v>
      </c>
      <c r="J140" s="214">
        <f t="shared" ref="J140:J147" si="42">IFERROR(I140/H140-1,"-")</f>
        <v>-5.2462695175277574E-2</v>
      </c>
      <c r="K140" s="196">
        <f t="shared" si="41"/>
        <v>-5003</v>
      </c>
      <c r="L140" s="198">
        <f t="shared" si="40"/>
        <v>2.1088730202184349E-2</v>
      </c>
    </row>
    <row r="141" spans="1:12" s="74" customFormat="1" x14ac:dyDescent="0.25">
      <c r="B141" s="196" t="s">
        <v>118</v>
      </c>
      <c r="C141" s="197">
        <v>5114</v>
      </c>
      <c r="D141" s="197">
        <v>3626</v>
      </c>
      <c r="E141" s="197">
        <v>12053</v>
      </c>
      <c r="F141" s="197">
        <v>16663</v>
      </c>
      <c r="G141" s="197">
        <v>17742</v>
      </c>
      <c r="H141" s="197">
        <v>16906</v>
      </c>
      <c r="I141" s="197">
        <v>16905</v>
      </c>
      <c r="J141" s="214">
        <f t="shared" si="42"/>
        <v>-5.9150597421009365E-5</v>
      </c>
      <c r="K141" s="196">
        <f t="shared" si="41"/>
        <v>-1</v>
      </c>
      <c r="L141" s="198">
        <f t="shared" si="40"/>
        <v>3.9453849498442498E-3</v>
      </c>
    </row>
    <row r="142" spans="1:12" x14ac:dyDescent="0.25">
      <c r="A142" s="1"/>
      <c r="B142" s="196" t="s">
        <v>121</v>
      </c>
      <c r="C142" s="197">
        <v>5245</v>
      </c>
      <c r="D142" s="197">
        <v>8319</v>
      </c>
      <c r="E142" s="197">
        <v>21874</v>
      </c>
      <c r="F142" s="197">
        <v>19869</v>
      </c>
      <c r="G142" s="197">
        <v>20963</v>
      </c>
      <c r="H142" s="197">
        <v>18317</v>
      </c>
      <c r="I142" s="197">
        <v>19476</v>
      </c>
      <c r="J142" s="214">
        <f t="shared" si="42"/>
        <v>6.3274553693290381E-2</v>
      </c>
      <c r="K142" s="196">
        <f t="shared" si="41"/>
        <v>1159</v>
      </c>
      <c r="L142" s="198">
        <f t="shared" si="40"/>
        <v>4.5454195376022841E-3</v>
      </c>
    </row>
    <row r="143" spans="1:12" x14ac:dyDescent="0.25">
      <c r="A143" s="1"/>
      <c r="B143" s="196" t="s">
        <v>128</v>
      </c>
      <c r="C143" s="197">
        <v>1139</v>
      </c>
      <c r="D143" s="197">
        <v>611</v>
      </c>
      <c r="E143" s="197">
        <v>8536</v>
      </c>
      <c r="F143" s="197">
        <v>7832</v>
      </c>
      <c r="G143" s="197">
        <v>5603</v>
      </c>
      <c r="H143" s="197">
        <v>4966</v>
      </c>
      <c r="I143" s="197">
        <v>4154</v>
      </c>
      <c r="J143" s="214">
        <f t="shared" si="42"/>
        <v>-0.16351188078936774</v>
      </c>
      <c r="K143" s="196">
        <f t="shared" si="41"/>
        <v>-812</v>
      </c>
      <c r="L143" s="198">
        <f t="shared" si="40"/>
        <v>9.6948412195522126E-4</v>
      </c>
    </row>
    <row r="144" spans="1:12" x14ac:dyDescent="0.25">
      <c r="A144" s="1"/>
      <c r="B144" s="196" t="s">
        <v>124</v>
      </c>
      <c r="C144" s="197">
        <v>1685</v>
      </c>
      <c r="D144" s="197">
        <v>1383</v>
      </c>
      <c r="E144" s="197">
        <v>3755</v>
      </c>
      <c r="F144" s="197">
        <v>4406</v>
      </c>
      <c r="G144" s="197">
        <v>5085</v>
      </c>
      <c r="H144" s="197">
        <v>3720</v>
      </c>
      <c r="I144" s="197">
        <v>3964</v>
      </c>
      <c r="J144" s="214">
        <f t="shared" si="42"/>
        <v>6.5591397849462441E-2</v>
      </c>
      <c r="K144" s="196">
        <f t="shared" si="41"/>
        <v>244</v>
      </c>
      <c r="L144" s="198">
        <f t="shared" si="40"/>
        <v>9.2514084242428915E-4</v>
      </c>
    </row>
    <row r="145" spans="1:12" x14ac:dyDescent="0.25">
      <c r="A145" s="1"/>
      <c r="B145" s="196" t="s">
        <v>133</v>
      </c>
      <c r="C145" s="197">
        <v>2359</v>
      </c>
      <c r="D145" s="197">
        <v>72</v>
      </c>
      <c r="E145" s="197">
        <v>2429</v>
      </c>
      <c r="F145" s="197">
        <v>2771</v>
      </c>
      <c r="G145" s="197">
        <v>2517</v>
      </c>
      <c r="H145" s="197">
        <v>2779</v>
      </c>
      <c r="I145" s="197">
        <v>2348</v>
      </c>
      <c r="J145" s="214">
        <f t="shared" si="42"/>
        <v>-0.15509175962576471</v>
      </c>
      <c r="K145" s="196">
        <f t="shared" si="41"/>
        <v>-431</v>
      </c>
      <c r="L145" s="198">
        <f t="shared" si="40"/>
        <v>5.4798958072962436E-4</v>
      </c>
    </row>
    <row r="146" spans="1:12" x14ac:dyDescent="0.25">
      <c r="A146" s="195" t="s">
        <v>148</v>
      </c>
      <c r="B146" s="196" t="s">
        <v>136</v>
      </c>
      <c r="C146" s="197">
        <v>4703</v>
      </c>
      <c r="D146" s="197">
        <v>65</v>
      </c>
      <c r="E146" s="197">
        <v>1161</v>
      </c>
      <c r="F146" s="197">
        <v>2077</v>
      </c>
      <c r="G146" s="197">
        <v>1999</v>
      </c>
      <c r="H146" s="197">
        <v>1382</v>
      </c>
      <c r="I146" s="197">
        <v>1437</v>
      </c>
      <c r="J146" s="214">
        <f t="shared" si="42"/>
        <v>3.9797395079594899E-2</v>
      </c>
      <c r="K146" s="196">
        <f t="shared" si="41"/>
        <v>55</v>
      </c>
      <c r="L146" s="198">
        <f t="shared" si="40"/>
        <v>3.3537522466289187E-4</v>
      </c>
    </row>
    <row r="147" spans="1:12" x14ac:dyDescent="0.25">
      <c r="A147" s="200" t="s">
        <v>149</v>
      </c>
      <c r="B147" s="201" t="s">
        <v>149</v>
      </c>
      <c r="C147" s="202">
        <f t="shared" ref="C147:I147" si="43">C139-SUM(C140:C146)</f>
        <v>19649</v>
      </c>
      <c r="D147" s="202">
        <f t="shared" si="43"/>
        <v>15645</v>
      </c>
      <c r="E147" s="202">
        <f t="shared" si="43"/>
        <v>52841</v>
      </c>
      <c r="F147" s="202">
        <f t="shared" si="43"/>
        <v>58660</v>
      </c>
      <c r="G147" s="202">
        <f t="shared" si="43"/>
        <v>61936</v>
      </c>
      <c r="H147" s="202">
        <f t="shared" si="43"/>
        <v>59988</v>
      </c>
      <c r="I147" s="202">
        <f t="shared" si="43"/>
        <v>65325</v>
      </c>
      <c r="J147" s="215">
        <f t="shared" si="42"/>
        <v>8.896779355871165E-2</v>
      </c>
      <c r="K147" s="201">
        <f>I147-H147</f>
        <v>5337</v>
      </c>
      <c r="L147" s="203">
        <f t="shared" si="40"/>
        <v>1.5245919659779689E-2</v>
      </c>
    </row>
    <row r="148" spans="1:12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7"/>
      <c r="K148" s="187"/>
      <c r="L148" s="186"/>
    </row>
    <row r="149" spans="1:12" x14ac:dyDescent="0.25">
      <c r="A149" s="1"/>
      <c r="B149" s="189" t="s">
        <v>73</v>
      </c>
      <c r="C149" s="211">
        <v>136611</v>
      </c>
      <c r="D149" s="211">
        <v>37608</v>
      </c>
      <c r="E149" s="211">
        <v>82550</v>
      </c>
      <c r="F149" s="211">
        <v>94282</v>
      </c>
      <c r="G149" s="211">
        <v>96034</v>
      </c>
      <c r="H149" s="211">
        <v>95661</v>
      </c>
      <c r="I149" s="211">
        <v>82430</v>
      </c>
      <c r="J149" s="212">
        <f>IFERROR(I149/H149-1,"-")</f>
        <v>-0.13831132854559325</v>
      </c>
      <c r="K149" s="211">
        <f>I149-H149</f>
        <v>-13231</v>
      </c>
      <c r="L149" s="212">
        <f t="shared" ref="L149:L161" si="44">I149/I$9</f>
        <v>1.9237981745972289E-2</v>
      </c>
    </row>
    <row r="150" spans="1:12" x14ac:dyDescent="0.25">
      <c r="A150" s="1" t="s">
        <v>101</v>
      </c>
      <c r="B150" s="192" t="s">
        <v>102</v>
      </c>
      <c r="C150" s="193">
        <v>63581</v>
      </c>
      <c r="D150" s="193">
        <v>24172</v>
      </c>
      <c r="E150" s="193">
        <v>42629</v>
      </c>
      <c r="F150" s="193">
        <v>46896</v>
      </c>
      <c r="G150" s="193">
        <v>41742</v>
      </c>
      <c r="H150" s="193">
        <v>40826</v>
      </c>
      <c r="I150" s="193">
        <v>30434</v>
      </c>
      <c r="J150" s="213">
        <f>IFERROR(I150/H150-1,"-")</f>
        <v>-0.25454367314946358</v>
      </c>
      <c r="K150" s="192">
        <f t="shared" ref="K150:K160" si="45">I150-H150</f>
        <v>-10392</v>
      </c>
      <c r="L150" s="194">
        <f t="shared" si="44"/>
        <v>7.1028598381283588E-3</v>
      </c>
    </row>
    <row r="151" spans="1:12" x14ac:dyDescent="0.25">
      <c r="A151" s="195" t="s">
        <v>108</v>
      </c>
      <c r="B151" s="196" t="s">
        <v>108</v>
      </c>
      <c r="C151" s="197">
        <v>32855</v>
      </c>
      <c r="D151" s="197">
        <v>19273</v>
      </c>
      <c r="E151" s="197">
        <v>29602</v>
      </c>
      <c r="F151" s="197">
        <v>33236</v>
      </c>
      <c r="G151" s="197">
        <v>27565</v>
      </c>
      <c r="H151" s="197">
        <v>25081</v>
      </c>
      <c r="I151" s="197">
        <v>13033</v>
      </c>
      <c r="J151" s="214">
        <f>IFERROR(I151/H151-1,"-")</f>
        <v>-0.48036362186515691</v>
      </c>
      <c r="K151" s="196">
        <f t="shared" si="45"/>
        <v>-12048</v>
      </c>
      <c r="L151" s="198">
        <f t="shared" si="44"/>
        <v>3.0417155901402019E-3</v>
      </c>
    </row>
    <row r="152" spans="1:12" x14ac:dyDescent="0.25">
      <c r="A152" s="195" t="s">
        <v>105</v>
      </c>
      <c r="B152" s="196" t="s">
        <v>105</v>
      </c>
      <c r="C152" s="197">
        <v>30726</v>
      </c>
      <c r="D152" s="197">
        <v>4899</v>
      </c>
      <c r="E152" s="197">
        <v>13027</v>
      </c>
      <c r="F152" s="197">
        <v>13660</v>
      </c>
      <c r="G152" s="197">
        <v>14177</v>
      </c>
      <c r="H152" s="197">
        <v>15745</v>
      </c>
      <c r="I152" s="197">
        <v>17401</v>
      </c>
      <c r="J152" s="214">
        <f>IFERROR(I152/H152-1,"-")</f>
        <v>0.10517624642743728</v>
      </c>
      <c r="K152" s="196">
        <f t="shared" si="45"/>
        <v>1656</v>
      </c>
      <c r="L152" s="198">
        <f t="shared" si="44"/>
        <v>4.061144247988157E-3</v>
      </c>
    </row>
    <row r="153" spans="1:12" x14ac:dyDescent="0.25">
      <c r="A153" s="1"/>
      <c r="B153" s="192" t="s">
        <v>112</v>
      </c>
      <c r="C153" s="193">
        <v>73030</v>
      </c>
      <c r="D153" s="193">
        <v>13436</v>
      </c>
      <c r="E153" s="193">
        <v>39921</v>
      </c>
      <c r="F153" s="193">
        <v>47386</v>
      </c>
      <c r="G153" s="193">
        <v>54292</v>
      </c>
      <c r="H153" s="193">
        <v>54835</v>
      </c>
      <c r="I153" s="193">
        <v>51996</v>
      </c>
      <c r="J153" s="213">
        <f>IFERROR(I153/H153-1,"-")</f>
        <v>-5.1773502325157317E-2</v>
      </c>
      <c r="K153" s="192">
        <f t="shared" si="45"/>
        <v>-2839</v>
      </c>
      <c r="L153" s="194">
        <f t="shared" si="44"/>
        <v>1.2135121907843929E-2</v>
      </c>
    </row>
    <row r="154" spans="1:12" s="74" customFormat="1" x14ac:dyDescent="0.25">
      <c r="B154" s="196" t="s">
        <v>115</v>
      </c>
      <c r="C154" s="197">
        <v>24542</v>
      </c>
      <c r="D154" s="197">
        <v>821</v>
      </c>
      <c r="E154" s="197">
        <v>14431</v>
      </c>
      <c r="F154" s="197">
        <v>15920</v>
      </c>
      <c r="G154" s="197">
        <v>16691</v>
      </c>
      <c r="H154" s="197">
        <v>13997</v>
      </c>
      <c r="I154" s="197">
        <v>15862</v>
      </c>
      <c r="J154" s="214">
        <f t="shared" ref="J154:J161" si="46">IFERROR(I154/H154-1,"-")</f>
        <v>0.1332428377509467</v>
      </c>
      <c r="K154" s="196">
        <f t="shared" si="45"/>
        <v>1865</v>
      </c>
      <c r="L154" s="198">
        <f t="shared" si="44"/>
        <v>3.7019636837876068E-3</v>
      </c>
    </row>
    <row r="155" spans="1:12" s="74" customFormat="1" x14ac:dyDescent="0.25">
      <c r="B155" s="196" t="s">
        <v>118</v>
      </c>
      <c r="C155" s="197">
        <v>14136</v>
      </c>
      <c r="D155" s="197">
        <v>2707</v>
      </c>
      <c r="E155" s="197">
        <v>8764</v>
      </c>
      <c r="F155" s="197">
        <v>9305</v>
      </c>
      <c r="G155" s="197">
        <v>9898</v>
      </c>
      <c r="H155" s="197">
        <v>9456</v>
      </c>
      <c r="I155" s="197">
        <v>9194</v>
      </c>
      <c r="J155" s="214">
        <f t="shared" si="46"/>
        <v>-2.7707275803722453E-2</v>
      </c>
      <c r="K155" s="196">
        <f t="shared" si="45"/>
        <v>-262</v>
      </c>
      <c r="L155" s="198">
        <f t="shared" si="44"/>
        <v>2.1457479579336312E-3</v>
      </c>
    </row>
    <row r="156" spans="1:12" x14ac:dyDescent="0.25">
      <c r="A156" s="1"/>
      <c r="B156" s="196" t="s">
        <v>121</v>
      </c>
      <c r="C156" s="197">
        <v>4011</v>
      </c>
      <c r="D156" s="197">
        <v>3435</v>
      </c>
      <c r="E156" s="197">
        <v>4643</v>
      </c>
      <c r="F156" s="197">
        <v>7314</v>
      </c>
      <c r="G156" s="197">
        <v>8818</v>
      </c>
      <c r="H156" s="197">
        <v>13960</v>
      </c>
      <c r="I156" s="197">
        <v>10868</v>
      </c>
      <c r="J156" s="214">
        <f t="shared" si="46"/>
        <v>-0.22148997134670489</v>
      </c>
      <c r="K156" s="196">
        <f t="shared" si="45"/>
        <v>-3092</v>
      </c>
      <c r="L156" s="198">
        <f t="shared" si="44"/>
        <v>2.5364355891693171E-3</v>
      </c>
    </row>
    <row r="157" spans="1:12" x14ac:dyDescent="0.25">
      <c r="A157" s="1"/>
      <c r="B157" s="196" t="s">
        <v>128</v>
      </c>
      <c r="C157" s="197">
        <v>3844</v>
      </c>
      <c r="D157" s="197">
        <v>405</v>
      </c>
      <c r="E157" s="197">
        <v>1151</v>
      </c>
      <c r="F157" s="197">
        <v>1429</v>
      </c>
      <c r="G157" s="197">
        <v>2067</v>
      </c>
      <c r="H157" s="197">
        <v>1773</v>
      </c>
      <c r="I157" s="197">
        <v>1709</v>
      </c>
      <c r="J157" s="214">
        <f t="shared" si="46"/>
        <v>-3.6097010716300004E-2</v>
      </c>
      <c r="K157" s="196">
        <f t="shared" si="45"/>
        <v>-64</v>
      </c>
      <c r="L157" s="198">
        <f t="shared" si="44"/>
        <v>3.9885613009664733E-4</v>
      </c>
    </row>
    <row r="158" spans="1:12" x14ac:dyDescent="0.25">
      <c r="A158" s="1"/>
      <c r="B158" s="196" t="s">
        <v>124</v>
      </c>
      <c r="C158" s="197">
        <v>4970</v>
      </c>
      <c r="D158" s="197">
        <v>1057</v>
      </c>
      <c r="E158" s="197">
        <v>2656</v>
      </c>
      <c r="F158" s="197">
        <v>2466</v>
      </c>
      <c r="G158" s="197">
        <v>2785</v>
      </c>
      <c r="H158" s="197">
        <v>2154</v>
      </c>
      <c r="I158" s="197">
        <v>1789</v>
      </c>
      <c r="J158" s="214">
        <f t="shared" si="46"/>
        <v>-0.16945218198700096</v>
      </c>
      <c r="K158" s="196">
        <f t="shared" si="45"/>
        <v>-365</v>
      </c>
      <c r="L158" s="198">
        <f t="shared" si="44"/>
        <v>4.1752698463598721E-4</v>
      </c>
    </row>
    <row r="159" spans="1:12" x14ac:dyDescent="0.25">
      <c r="A159" s="1"/>
      <c r="B159" s="196" t="s">
        <v>133</v>
      </c>
      <c r="C159" s="197">
        <v>548</v>
      </c>
      <c r="D159" s="197">
        <v>38</v>
      </c>
      <c r="E159" s="197">
        <v>324</v>
      </c>
      <c r="F159" s="197">
        <v>510</v>
      </c>
      <c r="G159" s="197">
        <v>368</v>
      </c>
      <c r="H159" s="197">
        <v>349</v>
      </c>
      <c r="I159" s="197">
        <v>409</v>
      </c>
      <c r="J159" s="214">
        <f t="shared" si="46"/>
        <v>0.17191977077363907</v>
      </c>
      <c r="K159" s="196">
        <f t="shared" si="45"/>
        <v>60</v>
      </c>
      <c r="L159" s="198">
        <f t="shared" si="44"/>
        <v>9.5454743832374937E-5</v>
      </c>
    </row>
    <row r="160" spans="1:12" x14ac:dyDescent="0.25">
      <c r="A160" s="195" t="s">
        <v>148</v>
      </c>
      <c r="B160" s="196" t="s">
        <v>136</v>
      </c>
      <c r="C160" s="197">
        <v>674</v>
      </c>
      <c r="D160" s="197">
        <v>70</v>
      </c>
      <c r="E160" s="197">
        <v>522</v>
      </c>
      <c r="F160" s="197">
        <v>692</v>
      </c>
      <c r="G160" s="197">
        <v>614</v>
      </c>
      <c r="H160" s="197">
        <v>497</v>
      </c>
      <c r="I160" s="197">
        <v>297</v>
      </c>
      <c r="J160" s="214">
        <f t="shared" si="46"/>
        <v>-0.40241448692152915</v>
      </c>
      <c r="K160" s="196">
        <f t="shared" si="45"/>
        <v>-200</v>
      </c>
      <c r="L160" s="198">
        <f t="shared" si="44"/>
        <v>6.9315547477299155E-5</v>
      </c>
    </row>
    <row r="161" spans="1:12" x14ac:dyDescent="0.25">
      <c r="A161" s="200" t="s">
        <v>149</v>
      </c>
      <c r="B161" s="201" t="s">
        <v>149</v>
      </c>
      <c r="C161" s="202">
        <f t="shared" ref="C161:I161" si="47">C153-SUM(C154:C160)</f>
        <v>20305</v>
      </c>
      <c r="D161" s="202">
        <f t="shared" si="47"/>
        <v>4903</v>
      </c>
      <c r="E161" s="202">
        <f t="shared" si="47"/>
        <v>7430</v>
      </c>
      <c r="F161" s="202">
        <f t="shared" si="47"/>
        <v>9750</v>
      </c>
      <c r="G161" s="202">
        <f t="shared" si="47"/>
        <v>13051</v>
      </c>
      <c r="H161" s="202">
        <f t="shared" si="47"/>
        <v>12649</v>
      </c>
      <c r="I161" s="202">
        <f t="shared" si="47"/>
        <v>11868</v>
      </c>
      <c r="J161" s="215">
        <f t="shared" si="46"/>
        <v>-6.1744011384299191E-2</v>
      </c>
      <c r="K161" s="201">
        <f>I161-H161</f>
        <v>-781</v>
      </c>
      <c r="L161" s="203">
        <f t="shared" si="44"/>
        <v>2.7698212709110653E-3</v>
      </c>
    </row>
    <row r="162" spans="1:12" ht="6" customHeight="1" x14ac:dyDescent="0.25">
      <c r="C162" s="103"/>
      <c r="D162" s="103"/>
      <c r="E162" s="103"/>
      <c r="F162" s="103"/>
      <c r="G162" s="103"/>
      <c r="H162" s="103"/>
      <c r="I162" s="103"/>
      <c r="J162" s="103"/>
    </row>
    <row r="163" spans="1:12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1461-9350-4AA8-89A5-E2E3DF1B4317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84B3-9B61-4AD2-865F-4CBAB5DDA818}">
  <sheetPr>
    <tabColor rgb="FFF29140"/>
  </sheetPr>
  <dimension ref="A4:M27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274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70697</v>
      </c>
      <c r="D9" s="147">
        <v>4.4748702857585378</v>
      </c>
      <c r="E9" s="146">
        <v>120145</v>
      </c>
      <c r="F9" s="147">
        <f t="shared" ref="F9:J21" si="3">IFERROR(E9/C9-1,"-")</f>
        <v>0.69943561961610823</v>
      </c>
      <c r="G9" s="146">
        <v>89491</v>
      </c>
      <c r="H9" s="147">
        <f t="shared" si="3"/>
        <v>-0.25514170377460565</v>
      </c>
      <c r="I9" s="146">
        <v>90625</v>
      </c>
      <c r="J9" s="147">
        <f t="shared" si="3"/>
        <v>1.2671665307125934E-2</v>
      </c>
      <c r="K9" s="146">
        <v>92733</v>
      </c>
      <c r="L9" s="147">
        <f>IFERROR(K9/I9-1,"-")</f>
        <v>2.3260689655172362E-2</v>
      </c>
    </row>
    <row r="10" spans="1:13" x14ac:dyDescent="0.25">
      <c r="A10" s="1" t="s">
        <v>77</v>
      </c>
      <c r="B10" s="145" t="s">
        <v>78</v>
      </c>
      <c r="C10" s="146">
        <v>56495</v>
      </c>
      <c r="D10" s="147">
        <v>3.3659196290571867</v>
      </c>
      <c r="E10" s="146">
        <v>116676</v>
      </c>
      <c r="F10" s="147">
        <f t="shared" si="3"/>
        <v>1.0652447119214088</v>
      </c>
      <c r="G10" s="146">
        <v>145638</v>
      </c>
      <c r="H10" s="147">
        <f t="shared" si="3"/>
        <v>0.24822585621721682</v>
      </c>
      <c r="I10" s="146">
        <v>91918</v>
      </c>
      <c r="J10" s="147">
        <f t="shared" si="3"/>
        <v>-0.36885977560801442</v>
      </c>
      <c r="K10" s="146">
        <v>95163</v>
      </c>
      <c r="L10" s="147">
        <f t="shared" ref="L10:L16" si="4">IFERROR(K10/I10-1,"-")</f>
        <v>3.5303205030570828E-2</v>
      </c>
    </row>
    <row r="11" spans="1:13" x14ac:dyDescent="0.25">
      <c r="A11" s="1" t="s">
        <v>79</v>
      </c>
      <c r="B11" s="145" t="s">
        <v>80</v>
      </c>
      <c r="C11" s="146">
        <v>68397</v>
      </c>
      <c r="D11" s="147">
        <v>2.5649431877410613</v>
      </c>
      <c r="E11" s="146">
        <v>107722</v>
      </c>
      <c r="F11" s="147">
        <f t="shared" si="3"/>
        <v>0.57495211778294375</v>
      </c>
      <c r="G11" s="146">
        <v>129096</v>
      </c>
      <c r="H11" s="147">
        <f t="shared" si="3"/>
        <v>0.19841815042424016</v>
      </c>
      <c r="I11" s="146">
        <v>94245</v>
      </c>
      <c r="J11" s="147">
        <f t="shared" si="3"/>
        <v>-0.26996188882691952</v>
      </c>
      <c r="K11" s="146">
        <v>99833</v>
      </c>
      <c r="L11" s="147">
        <f t="shared" si="4"/>
        <v>5.9292270146957371E-2</v>
      </c>
    </row>
    <row r="12" spans="1:13" x14ac:dyDescent="0.25">
      <c r="A12" s="1" t="s">
        <v>81</v>
      </c>
      <c r="B12" s="145" t="s">
        <v>82</v>
      </c>
      <c r="C12" s="146">
        <v>76269</v>
      </c>
      <c r="D12" s="147">
        <v>1.9385089578115968</v>
      </c>
      <c r="E12" s="146">
        <v>71493</v>
      </c>
      <c r="F12" s="147">
        <f t="shared" si="3"/>
        <v>-6.2620461786571213E-2</v>
      </c>
      <c r="G12" s="146">
        <v>122581</v>
      </c>
      <c r="H12" s="147">
        <f t="shared" si="3"/>
        <v>0.71458744212720116</v>
      </c>
      <c r="I12" s="146">
        <v>86514</v>
      </c>
      <c r="J12" s="147">
        <f t="shared" si="3"/>
        <v>-0.29422993775544337</v>
      </c>
      <c r="K12" s="146">
        <v>90584</v>
      </c>
      <c r="L12" s="147">
        <f t="shared" si="4"/>
        <v>4.7044408997387599E-2</v>
      </c>
    </row>
    <row r="13" spans="1:13" x14ac:dyDescent="0.25">
      <c r="A13" s="1" t="s">
        <v>83</v>
      </c>
      <c r="B13" s="145" t="s">
        <v>84</v>
      </c>
      <c r="C13" s="146">
        <v>68461</v>
      </c>
      <c r="D13" s="147">
        <v>0.95452079824135661</v>
      </c>
      <c r="E13" s="146">
        <v>41121</v>
      </c>
      <c r="F13" s="147">
        <f t="shared" si="3"/>
        <v>-0.39935145557324603</v>
      </c>
      <c r="G13" s="146">
        <v>124784</v>
      </c>
      <c r="H13" s="147">
        <f t="shared" si="3"/>
        <v>2.03455655261302</v>
      </c>
      <c r="I13" s="146">
        <v>84984</v>
      </c>
      <c r="J13" s="147">
        <f t="shared" si="3"/>
        <v>-0.31895114758302345</v>
      </c>
      <c r="K13" s="146">
        <v>79290</v>
      </c>
      <c r="L13" s="147">
        <f t="shared" si="4"/>
        <v>-6.7000847218299908E-2</v>
      </c>
    </row>
    <row r="14" spans="1:13" x14ac:dyDescent="0.25">
      <c r="A14" s="1" t="s">
        <v>85</v>
      </c>
      <c r="B14" s="145" t="s">
        <v>86</v>
      </c>
      <c r="C14" s="146">
        <v>50889</v>
      </c>
      <c r="D14" s="147">
        <v>2.6173585442138187</v>
      </c>
      <c r="E14" s="146">
        <v>61354</v>
      </c>
      <c r="F14" s="147">
        <f t="shared" si="3"/>
        <v>0.2056436557998782</v>
      </c>
      <c r="G14" s="146">
        <v>78527</v>
      </c>
      <c r="H14" s="147">
        <f t="shared" si="3"/>
        <v>0.27990025100237959</v>
      </c>
      <c r="I14" s="146">
        <v>92544</v>
      </c>
      <c r="J14" s="147">
        <f t="shared" si="3"/>
        <v>0.17849911495409221</v>
      </c>
      <c r="K14" s="146">
        <v>84556</v>
      </c>
      <c r="L14" s="147">
        <f t="shared" si="4"/>
        <v>-8.6315698478561576E-2</v>
      </c>
    </row>
    <row r="15" spans="1:13" x14ac:dyDescent="0.25">
      <c r="A15" s="1" t="s">
        <v>87</v>
      </c>
      <c r="B15" s="145" t="s">
        <v>88</v>
      </c>
      <c r="C15" s="146">
        <v>137368</v>
      </c>
      <c r="D15" s="147">
        <v>19.81964231585329</v>
      </c>
      <c r="E15" s="146">
        <v>85843</v>
      </c>
      <c r="F15" s="147">
        <f t="shared" si="3"/>
        <v>-0.3750873565895988</v>
      </c>
      <c r="G15" s="146">
        <v>99510</v>
      </c>
      <c r="H15" s="147">
        <f t="shared" si="3"/>
        <v>0.15920925410342135</v>
      </c>
      <c r="I15" s="146">
        <v>107220</v>
      </c>
      <c r="J15" s="147">
        <f t="shared" si="3"/>
        <v>7.7479650286403468E-2</v>
      </c>
      <c r="K15" s="146">
        <v>101282</v>
      </c>
      <c r="L15" s="147">
        <f t="shared" si="4"/>
        <v>-5.538145868308153E-2</v>
      </c>
    </row>
    <row r="16" spans="1:13" x14ac:dyDescent="0.25">
      <c r="A16" s="1" t="s">
        <v>89</v>
      </c>
      <c r="B16" s="145" t="s">
        <v>90</v>
      </c>
      <c r="C16" s="146">
        <v>125617</v>
      </c>
      <c r="D16" s="147">
        <v>2.84349661903742</v>
      </c>
      <c r="E16" s="146">
        <v>71685</v>
      </c>
      <c r="F16" s="147">
        <f t="shared" si="3"/>
        <v>-0.42933679358685528</v>
      </c>
      <c r="G16" s="146">
        <v>168193</v>
      </c>
      <c r="H16" s="147">
        <f t="shared" si="3"/>
        <v>1.3462788588965613</v>
      </c>
      <c r="I16" s="146">
        <v>105506</v>
      </c>
      <c r="J16" s="147">
        <f t="shared" si="3"/>
        <v>-0.37270873341934563</v>
      </c>
      <c r="K16" s="146">
        <v>115797</v>
      </c>
      <c r="L16" s="147">
        <f t="shared" si="4"/>
        <v>9.7539476427880967E-2</v>
      </c>
    </row>
    <row r="17" spans="1:13" x14ac:dyDescent="0.25">
      <c r="A17" s="1" t="s">
        <v>91</v>
      </c>
      <c r="B17" s="145" t="s">
        <v>92</v>
      </c>
      <c r="C17" s="146">
        <v>74490</v>
      </c>
      <c r="D17" s="147">
        <v>0.58011963853888249</v>
      </c>
      <c r="E17" s="146">
        <v>66924</v>
      </c>
      <c r="F17" s="147">
        <f t="shared" si="3"/>
        <v>-0.10157068062827224</v>
      </c>
      <c r="G17" s="146">
        <v>81749</v>
      </c>
      <c r="H17" s="147">
        <f t="shared" si="3"/>
        <v>0.22151993305839457</v>
      </c>
      <c r="I17" s="146">
        <v>78737</v>
      </c>
      <c r="J17" s="147">
        <f t="shared" si="3"/>
        <v>-3.6844487394341208E-2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96232</v>
      </c>
      <c r="D18" s="147">
        <v>0.29180873627406223</v>
      </c>
      <c r="E18" s="146">
        <v>103075</v>
      </c>
      <c r="F18" s="147">
        <f t="shared" si="3"/>
        <v>7.1109402277828471E-2</v>
      </c>
      <c r="G18" s="146">
        <v>146033</v>
      </c>
      <c r="H18" s="147">
        <f t="shared" si="3"/>
        <v>0.41676449187484832</v>
      </c>
      <c r="I18" s="146">
        <v>99062</v>
      </c>
      <c r="J18" s="147">
        <f t="shared" si="3"/>
        <v>-0.32164647716611994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96956</v>
      </c>
      <c r="D19" s="147">
        <v>0.20295788977393969</v>
      </c>
      <c r="E19" s="146">
        <v>70490</v>
      </c>
      <c r="F19" s="147">
        <f t="shared" si="3"/>
        <v>-0.27296918189694297</v>
      </c>
      <c r="G19" s="146">
        <v>89613</v>
      </c>
      <c r="H19" s="147">
        <f t="shared" si="3"/>
        <v>0.27128670733437366</v>
      </c>
      <c r="I19" s="146">
        <v>86987</v>
      </c>
      <c r="J19" s="147">
        <f t="shared" si="3"/>
        <v>-2.9303784049189319E-2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92826</v>
      </c>
      <c r="D20" s="147">
        <v>0.60693141294186881</v>
      </c>
      <c r="E20" s="146">
        <v>71642</v>
      </c>
      <c r="F20" s="147">
        <f t="shared" si="3"/>
        <v>-0.2282119233835348</v>
      </c>
      <c r="G20" s="146">
        <v>86200</v>
      </c>
      <c r="H20" s="147">
        <f t="shared" si="3"/>
        <v>0.20320482398593009</v>
      </c>
      <c r="I20" s="146">
        <v>85017</v>
      </c>
      <c r="J20" s="147">
        <f t="shared" si="3"/>
        <v>-1.3723897911832927E-2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1014697</v>
      </c>
      <c r="D21" s="150">
        <v>1.4195745999952307</v>
      </c>
      <c r="E21" s="149">
        <v>988170</v>
      </c>
      <c r="F21" s="150">
        <f t="shared" si="3"/>
        <v>-2.6142779568679164E-2</v>
      </c>
      <c r="G21" s="149">
        <v>1361415</v>
      </c>
      <c r="H21" s="150">
        <f t="shared" si="3"/>
        <v>0.37771334891769626</v>
      </c>
      <c r="I21" s="149">
        <v>1103359</v>
      </c>
      <c r="J21" s="150">
        <f t="shared" si="3"/>
        <v>-0.1895498433615026</v>
      </c>
      <c r="K21" s="149">
        <v>759238</v>
      </c>
      <c r="L21" s="150">
        <v>7.5402491652909465E-3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C24" s="151"/>
      <c r="I24" s="151"/>
      <c r="L24" s="103"/>
    </row>
    <row r="26" spans="1:13" ht="48.75" customHeight="1" thickBot="1" x14ac:dyDescent="0.3">
      <c r="B26" s="12" t="s">
        <v>275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$C$7</f>
        <v>2022</v>
      </c>
      <c r="D29" s="140"/>
      <c r="E29" s="139">
        <f>$E$7</f>
        <v>2023</v>
      </c>
      <c r="F29" s="140"/>
      <c r="G29" s="139">
        <f>$G$7</f>
        <v>2024</v>
      </c>
      <c r="H29" s="140"/>
      <c r="I29" s="139">
        <f>$I$7</f>
        <v>2025</v>
      </c>
      <c r="J29" s="140"/>
      <c r="K29" s="139">
        <f>$K$7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CONCATENATE("var. ",RIGHT(C29,2),"/",RIGHT(C29-1,2))</f>
        <v>var. 22/21</v>
      </c>
      <c r="E30" s="144" t="s">
        <v>74</v>
      </c>
      <c r="F30" s="143" t="s">
        <v>253</v>
      </c>
      <c r="G30" s="144" t="s">
        <v>74</v>
      </c>
      <c r="H30" s="143" t="s">
        <v>253</v>
      </c>
      <c r="I30" s="144" t="s">
        <v>74</v>
      </c>
      <c r="J30" s="143" t="s">
        <v>253</v>
      </c>
      <c r="K30" s="144" t="s">
        <v>74</v>
      </c>
      <c r="L30" s="143" t="s">
        <v>276</v>
      </c>
    </row>
    <row r="31" spans="1:13" x14ac:dyDescent="0.25">
      <c r="B31" s="145" t="s">
        <v>76</v>
      </c>
      <c r="C31" s="146">
        <v>10407</v>
      </c>
      <c r="D31" s="147">
        <v>2.2562578222778473</v>
      </c>
      <c r="E31" s="146">
        <v>12626</v>
      </c>
      <c r="F31" s="147">
        <f t="shared" ref="F31:J43" si="5">IFERROR(E31/C31-1,"-")</f>
        <v>0.21322186989526282</v>
      </c>
      <c r="G31" s="146">
        <v>12040</v>
      </c>
      <c r="H31" s="147">
        <f t="shared" si="5"/>
        <v>-4.6412165373039715E-2</v>
      </c>
      <c r="I31" s="146">
        <v>9498</v>
      </c>
      <c r="J31" s="147">
        <f t="shared" si="5"/>
        <v>-0.21112956810631234</v>
      </c>
      <c r="K31" s="146">
        <v>9945</v>
      </c>
      <c r="L31" s="147">
        <f t="shared" ref="L31:L38" si="6">IFERROR(K31/I31-1,"-")</f>
        <v>4.7062539481996124E-2</v>
      </c>
    </row>
    <row r="32" spans="1:13" x14ac:dyDescent="0.25">
      <c r="B32" s="145" t="s">
        <v>78</v>
      </c>
      <c r="C32" s="146">
        <v>8213</v>
      </c>
      <c r="D32" s="147">
        <v>2.9146806482364158</v>
      </c>
      <c r="E32" s="146">
        <v>7310</v>
      </c>
      <c r="F32" s="147">
        <f t="shared" si="5"/>
        <v>-0.10994764397905754</v>
      </c>
      <c r="G32" s="146">
        <v>13841</v>
      </c>
      <c r="H32" s="147">
        <f t="shared" si="5"/>
        <v>0.89343365253077978</v>
      </c>
      <c r="I32" s="146">
        <v>7813</v>
      </c>
      <c r="J32" s="147">
        <f t="shared" si="5"/>
        <v>-0.43551766490860488</v>
      </c>
      <c r="K32" s="146">
        <v>10720</v>
      </c>
      <c r="L32" s="147">
        <f t="shared" si="6"/>
        <v>0.37207218738000769</v>
      </c>
    </row>
    <row r="33" spans="2:13" x14ac:dyDescent="0.25">
      <c r="B33" s="145" t="s">
        <v>80</v>
      </c>
      <c r="C33" s="146">
        <v>6623</v>
      </c>
      <c r="D33" s="147">
        <v>0.43759496418493593</v>
      </c>
      <c r="E33" s="146">
        <v>3120</v>
      </c>
      <c r="F33" s="147">
        <f t="shared" si="5"/>
        <v>-0.52891438924958478</v>
      </c>
      <c r="G33" s="146">
        <v>8452</v>
      </c>
      <c r="H33" s="147">
        <f t="shared" si="5"/>
        <v>1.7089743589743591</v>
      </c>
      <c r="I33" s="146">
        <v>8898</v>
      </c>
      <c r="J33" s="147">
        <f t="shared" si="5"/>
        <v>5.2768575485092395E-2</v>
      </c>
      <c r="K33" s="146">
        <v>12420</v>
      </c>
      <c r="L33" s="147">
        <f t="shared" si="6"/>
        <v>0.39581928523263654</v>
      </c>
    </row>
    <row r="34" spans="2:13" x14ac:dyDescent="0.25">
      <c r="B34" s="145" t="s">
        <v>82</v>
      </c>
      <c r="C34" s="146">
        <v>10433</v>
      </c>
      <c r="D34" s="147">
        <v>1.5170084439083231</v>
      </c>
      <c r="E34" s="146">
        <v>932</v>
      </c>
      <c r="F34" s="147">
        <f t="shared" si="5"/>
        <v>-0.91066807246237902</v>
      </c>
      <c r="G34" s="146">
        <v>21455</v>
      </c>
      <c r="H34" s="147">
        <f t="shared" si="5"/>
        <v>22.02038626609442</v>
      </c>
      <c r="I34" s="146">
        <v>7755</v>
      </c>
      <c r="J34" s="147">
        <f t="shared" si="5"/>
        <v>-0.63854579352132368</v>
      </c>
      <c r="K34" s="146">
        <v>15220</v>
      </c>
      <c r="L34" s="147">
        <f t="shared" si="6"/>
        <v>0.96260477111540932</v>
      </c>
    </row>
    <row r="35" spans="2:13" x14ac:dyDescent="0.25">
      <c r="B35" s="145" t="s">
        <v>84</v>
      </c>
      <c r="C35" s="146">
        <v>11499</v>
      </c>
      <c r="D35" s="147">
        <v>0.47726104830421368</v>
      </c>
      <c r="E35" s="146">
        <v>3865</v>
      </c>
      <c r="F35" s="147">
        <f t="shared" si="5"/>
        <v>-0.66388381598399859</v>
      </c>
      <c r="G35" s="146">
        <v>39819</v>
      </c>
      <c r="H35" s="147">
        <f t="shared" si="5"/>
        <v>9.3024579560155232</v>
      </c>
      <c r="I35" s="146">
        <v>18059</v>
      </c>
      <c r="J35" s="147">
        <f t="shared" si="5"/>
        <v>-0.54647278937190791</v>
      </c>
      <c r="K35" s="146">
        <v>15835</v>
      </c>
      <c r="L35" s="147">
        <f t="shared" si="6"/>
        <v>-0.12315189102386626</v>
      </c>
    </row>
    <row r="36" spans="2:13" x14ac:dyDescent="0.25">
      <c r="B36" s="145" t="s">
        <v>86</v>
      </c>
      <c r="C36" s="146">
        <v>6475</v>
      </c>
      <c r="D36" s="147">
        <v>0.69680293501048207</v>
      </c>
      <c r="E36" s="146">
        <v>23762</v>
      </c>
      <c r="F36" s="147">
        <f t="shared" si="5"/>
        <v>2.6698069498069499</v>
      </c>
      <c r="G36" s="146">
        <v>29035</v>
      </c>
      <c r="H36" s="147">
        <f t="shared" si="5"/>
        <v>0.22190893022472857</v>
      </c>
      <c r="I36" s="146">
        <v>23626</v>
      </c>
      <c r="J36" s="147">
        <f t="shared" si="5"/>
        <v>-0.18629240571723782</v>
      </c>
      <c r="K36" s="146">
        <v>18199</v>
      </c>
      <c r="L36" s="147">
        <f t="shared" si="6"/>
        <v>-0.22970456276982987</v>
      </c>
    </row>
    <row r="37" spans="2:13" x14ac:dyDescent="0.25">
      <c r="B37" s="145" t="s">
        <v>88</v>
      </c>
      <c r="C37" s="146">
        <v>40192</v>
      </c>
      <c r="D37" s="147">
        <v>7.3524522028262673</v>
      </c>
      <c r="E37" s="146">
        <v>32572</v>
      </c>
      <c r="F37" s="147">
        <f t="shared" si="5"/>
        <v>-0.18958996815286622</v>
      </c>
      <c r="G37" s="146">
        <v>20634</v>
      </c>
      <c r="H37" s="147">
        <f t="shared" si="5"/>
        <v>-0.36651111384010804</v>
      </c>
      <c r="I37" s="146">
        <v>30091</v>
      </c>
      <c r="J37" s="147">
        <f t="shared" si="5"/>
        <v>0.45832121740816123</v>
      </c>
      <c r="K37" s="146">
        <v>21701</v>
      </c>
      <c r="L37" s="147">
        <f t="shared" si="6"/>
        <v>-0.27882090990661657</v>
      </c>
    </row>
    <row r="38" spans="2:13" x14ac:dyDescent="0.25">
      <c r="B38" s="145" t="s">
        <v>90</v>
      </c>
      <c r="C38" s="146">
        <v>5290</v>
      </c>
      <c r="D38" s="147">
        <v>-0.60042299267316257</v>
      </c>
      <c r="E38" s="146">
        <v>16051</v>
      </c>
      <c r="F38" s="147">
        <f t="shared" si="5"/>
        <v>2.0342155009451797</v>
      </c>
      <c r="G38" s="146">
        <v>35528</v>
      </c>
      <c r="H38" s="147">
        <f t="shared" si="5"/>
        <v>1.2134446451934457</v>
      </c>
      <c r="I38" s="146">
        <v>25693</v>
      </c>
      <c r="J38" s="147">
        <f t="shared" si="5"/>
        <v>-0.27682391353298808</v>
      </c>
      <c r="K38" s="146">
        <v>34690</v>
      </c>
      <c r="L38" s="147">
        <f t="shared" si="6"/>
        <v>0.35017319892577747</v>
      </c>
    </row>
    <row r="39" spans="2:13" x14ac:dyDescent="0.25">
      <c r="B39" s="145" t="s">
        <v>92</v>
      </c>
      <c r="C39" s="146">
        <v>6718</v>
      </c>
      <c r="D39" s="147">
        <v>-0.60365781710914457</v>
      </c>
      <c r="E39" s="146">
        <v>28344</v>
      </c>
      <c r="F39" s="147">
        <f t="shared" si="5"/>
        <v>3.2191128311997614</v>
      </c>
      <c r="G39" s="146">
        <v>26145</v>
      </c>
      <c r="H39" s="147">
        <f t="shared" si="5"/>
        <v>-7.7582557154953435E-2</v>
      </c>
      <c r="I39" s="146">
        <v>14747</v>
      </c>
      <c r="J39" s="147">
        <f t="shared" si="5"/>
        <v>-0.43595333715815643</v>
      </c>
      <c r="K39" s="146"/>
      <c r="L39" s="147"/>
    </row>
    <row r="40" spans="2:13" x14ac:dyDescent="0.25">
      <c r="B40" s="145" t="s">
        <v>94</v>
      </c>
      <c r="C40" s="146">
        <v>4935</v>
      </c>
      <c r="D40" s="147">
        <v>-0.66558243545436069</v>
      </c>
      <c r="E40" s="146">
        <v>8019</v>
      </c>
      <c r="F40" s="147">
        <f t="shared" si="5"/>
        <v>0.62492401215805482</v>
      </c>
      <c r="G40" s="146">
        <v>18094</v>
      </c>
      <c r="H40" s="147">
        <f t="shared" si="5"/>
        <v>1.2563910712058859</v>
      </c>
      <c r="I40" s="146">
        <v>13595</v>
      </c>
      <c r="J40" s="147">
        <f t="shared" si="5"/>
        <v>-0.24864595998673589</v>
      </c>
      <c r="K40" s="146"/>
      <c r="L40" s="147"/>
    </row>
    <row r="41" spans="2:13" x14ac:dyDescent="0.25">
      <c r="B41" s="145" t="s">
        <v>96</v>
      </c>
      <c r="C41" s="146">
        <v>3869</v>
      </c>
      <c r="D41" s="147">
        <v>-0.19630245118404654</v>
      </c>
      <c r="E41" s="146">
        <v>9833</v>
      </c>
      <c r="F41" s="147">
        <f t="shared" si="5"/>
        <v>1.5414835874903074</v>
      </c>
      <c r="G41" s="146">
        <v>15098</v>
      </c>
      <c r="H41" s="147">
        <f t="shared" si="5"/>
        <v>0.53544187938574184</v>
      </c>
      <c r="I41" s="146">
        <v>12105</v>
      </c>
      <c r="J41" s="147">
        <f t="shared" si="5"/>
        <v>-0.19823817724201886</v>
      </c>
      <c r="K41" s="146"/>
      <c r="L41" s="147"/>
    </row>
    <row r="42" spans="2:13" x14ac:dyDescent="0.25">
      <c r="B42" s="145" t="s">
        <v>98</v>
      </c>
      <c r="C42" s="146">
        <v>4602</v>
      </c>
      <c r="D42" s="147">
        <v>0.3022071307300509</v>
      </c>
      <c r="E42" s="146">
        <v>15115</v>
      </c>
      <c r="F42" s="147">
        <f t="shared" si="5"/>
        <v>2.2844415471534116</v>
      </c>
      <c r="G42" s="146">
        <v>16204</v>
      </c>
      <c r="H42" s="147">
        <f t="shared" si="5"/>
        <v>7.2047634799867755E-2</v>
      </c>
      <c r="I42" s="146">
        <v>11818</v>
      </c>
      <c r="J42" s="147">
        <f t="shared" si="5"/>
        <v>-0.27067390767711674</v>
      </c>
      <c r="K42" s="146"/>
      <c r="L42" s="147"/>
    </row>
    <row r="43" spans="2:13" ht="15.75" x14ac:dyDescent="0.25">
      <c r="B43" s="148" t="s">
        <v>32</v>
      </c>
      <c r="C43" s="149">
        <v>119256</v>
      </c>
      <c r="D43" s="150">
        <v>0.42391823478842294</v>
      </c>
      <c r="E43" s="149">
        <v>161549</v>
      </c>
      <c r="F43" s="150">
        <f t="shared" si="5"/>
        <v>0.35464043737841289</v>
      </c>
      <c r="G43" s="149">
        <v>256345</v>
      </c>
      <c r="H43" s="150">
        <f t="shared" si="5"/>
        <v>0.58679409962302453</v>
      </c>
      <c r="I43" s="149">
        <v>183698</v>
      </c>
      <c r="J43" s="150">
        <f t="shared" si="5"/>
        <v>-0.2833954241354425</v>
      </c>
      <c r="K43" s="149">
        <v>138730</v>
      </c>
      <c r="L43" s="150">
        <v>5.5518781432364772E-2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  <c r="I46" s="151"/>
      <c r="L46" s="103"/>
    </row>
    <row r="48" spans="2:13" ht="48.75" customHeight="1" thickBot="1" x14ac:dyDescent="0.3">
      <c r="B48" s="12" t="s">
        <v>277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$C$7</f>
        <v>2022</v>
      </c>
      <c r="D51" s="140"/>
      <c r="E51" s="139">
        <f>$E$7</f>
        <v>2023</v>
      </c>
      <c r="F51" s="140"/>
      <c r="G51" s="139">
        <f>$G$7</f>
        <v>2024</v>
      </c>
      <c r="H51" s="140"/>
      <c r="I51" s="139">
        <f>$I$7</f>
        <v>2025</v>
      </c>
      <c r="J51" s="140"/>
      <c r="K51" s="139">
        <f>$K$7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CONCATENATE("var. ",RIGHT(C51,2),"/",RIGHT(C51-1,2))</f>
        <v>var. 22/21</v>
      </c>
      <c r="E52" s="144" t="s">
        <v>74</v>
      </c>
      <c r="F52" s="143" t="s">
        <v>253</v>
      </c>
      <c r="G52" s="144" t="s">
        <v>74</v>
      </c>
      <c r="H52" s="143" t="s">
        <v>253</v>
      </c>
      <c r="I52" s="144" t="s">
        <v>74</v>
      </c>
      <c r="J52" s="143" t="s">
        <v>253</v>
      </c>
      <c r="K52" s="144" t="s">
        <v>74</v>
      </c>
      <c r="L52" s="143" t="s">
        <v>276</v>
      </c>
    </row>
    <row r="53" spans="1:13" x14ac:dyDescent="0.25">
      <c r="A53" s="1">
        <v>1</v>
      </c>
      <c r="B53" s="145" t="s">
        <v>76</v>
      </c>
      <c r="C53" s="146">
        <v>4551</v>
      </c>
      <c r="D53" s="147">
        <v>81.74545454545455</v>
      </c>
      <c r="E53" s="146">
        <v>3800</v>
      </c>
      <c r="F53" s="147">
        <f>IFERROR(E53/C53-1,"-")</f>
        <v>-0.16501867721379915</v>
      </c>
      <c r="G53" s="146">
        <v>5669</v>
      </c>
      <c r="H53" s="147">
        <f>IFERROR(G53/E53-1,"-")</f>
        <v>0.49184210526315786</v>
      </c>
      <c r="I53" s="146">
        <v>8631</v>
      </c>
      <c r="J53" s="147">
        <f>IFERROR(I53/G53-1,"-")</f>
        <v>0.52249073910742627</v>
      </c>
      <c r="K53" s="146">
        <v>6060</v>
      </c>
      <c r="L53" s="147">
        <f t="shared" ref="L53:L60" si="7">IFERROR(K53/I53-1,"-")</f>
        <v>-0.29787973583594018</v>
      </c>
    </row>
    <row r="54" spans="1:13" x14ac:dyDescent="0.25">
      <c r="A54" s="1">
        <v>2</v>
      </c>
      <c r="B54" s="145" t="s">
        <v>78</v>
      </c>
      <c r="C54" s="146">
        <v>3869</v>
      </c>
      <c r="D54" s="147">
        <v>33.238938053097343</v>
      </c>
      <c r="E54" s="146">
        <v>1381</v>
      </c>
      <c r="F54" s="147">
        <f t="shared" ref="F54:J65" si="8">IFERROR(E54/C54-1,"-")</f>
        <v>-0.64306022227965887</v>
      </c>
      <c r="G54" s="146">
        <v>6599</v>
      </c>
      <c r="H54" s="147">
        <f t="shared" si="8"/>
        <v>3.7784214337436639</v>
      </c>
      <c r="I54" s="146">
        <v>5368</v>
      </c>
      <c r="J54" s="147">
        <f t="shared" si="8"/>
        <v>-0.18654341566904076</v>
      </c>
      <c r="K54" s="146">
        <v>6126</v>
      </c>
      <c r="L54" s="147">
        <f t="shared" si="7"/>
        <v>0.14120715350223545</v>
      </c>
    </row>
    <row r="55" spans="1:13" x14ac:dyDescent="0.25">
      <c r="A55" s="1">
        <v>3</v>
      </c>
      <c r="B55" s="145" t="s">
        <v>80</v>
      </c>
      <c r="C55" s="146">
        <v>3001</v>
      </c>
      <c r="D55" s="147">
        <v>15.58011049723757</v>
      </c>
      <c r="E55" s="146">
        <v>2585</v>
      </c>
      <c r="F55" s="147">
        <f t="shared" si="8"/>
        <v>-0.13862045984671778</v>
      </c>
      <c r="G55" s="146">
        <v>7711</v>
      </c>
      <c r="H55" s="147">
        <f t="shared" si="8"/>
        <v>1.9829787234042553</v>
      </c>
      <c r="I55" s="146">
        <v>5774</v>
      </c>
      <c r="J55" s="147">
        <f t="shared" si="8"/>
        <v>-0.25119958500842954</v>
      </c>
      <c r="K55" s="146">
        <v>8311</v>
      </c>
      <c r="L55" s="147">
        <f t="shared" si="7"/>
        <v>0.43938344302043641</v>
      </c>
    </row>
    <row r="56" spans="1:13" x14ac:dyDescent="0.25">
      <c r="A56" s="1">
        <v>4</v>
      </c>
      <c r="B56" s="145" t="s">
        <v>82</v>
      </c>
      <c r="C56" s="146">
        <v>3344</v>
      </c>
      <c r="D56" s="147">
        <v>9.1027190332326278</v>
      </c>
      <c r="E56" s="146">
        <v>784</v>
      </c>
      <c r="F56" s="147">
        <f t="shared" si="8"/>
        <v>-0.76555023923444976</v>
      </c>
      <c r="G56" s="146">
        <v>20810</v>
      </c>
      <c r="H56" s="147">
        <f t="shared" si="8"/>
        <v>25.543367346938776</v>
      </c>
      <c r="I56" s="146">
        <v>6956</v>
      </c>
      <c r="J56" s="147">
        <f t="shared" si="8"/>
        <v>-0.66573762614127818</v>
      </c>
      <c r="K56" s="146">
        <v>8585</v>
      </c>
      <c r="L56" s="147">
        <f t="shared" si="7"/>
        <v>0.23418631397354805</v>
      </c>
    </row>
    <row r="57" spans="1:13" x14ac:dyDescent="0.25">
      <c r="A57" s="1">
        <v>5</v>
      </c>
      <c r="B57" s="145" t="s">
        <v>84</v>
      </c>
      <c r="C57" s="146">
        <v>2914</v>
      </c>
      <c r="D57" s="147">
        <v>14.177083333333334</v>
      </c>
      <c r="E57" s="146">
        <v>3554</v>
      </c>
      <c r="F57" s="147">
        <f t="shared" si="8"/>
        <v>0.21962937542896355</v>
      </c>
      <c r="G57" s="146">
        <v>12704</v>
      </c>
      <c r="H57" s="147">
        <f t="shared" si="8"/>
        <v>2.5745638716938659</v>
      </c>
      <c r="I57" s="146">
        <v>11770</v>
      </c>
      <c r="J57" s="147">
        <f t="shared" si="8"/>
        <v>-7.3520151133501299E-2</v>
      </c>
      <c r="K57" s="146">
        <v>9201</v>
      </c>
      <c r="L57" s="147">
        <f t="shared" si="7"/>
        <v>-0.21826677994902299</v>
      </c>
    </row>
    <row r="58" spans="1:13" x14ac:dyDescent="0.25">
      <c r="A58" s="1">
        <v>6</v>
      </c>
      <c r="B58" s="145" t="s">
        <v>86</v>
      </c>
      <c r="C58" s="146">
        <v>838</v>
      </c>
      <c r="D58" s="147">
        <v>-0.33280254777070062</v>
      </c>
      <c r="E58" s="146">
        <v>8062</v>
      </c>
      <c r="F58" s="147">
        <f t="shared" si="8"/>
        <v>8.6205250596658711</v>
      </c>
      <c r="G58" s="146">
        <v>8969</v>
      </c>
      <c r="H58" s="147">
        <f t="shared" si="8"/>
        <v>0.11250310096750193</v>
      </c>
      <c r="I58" s="146">
        <v>17394</v>
      </c>
      <c r="J58" s="147">
        <f t="shared" si="8"/>
        <v>0.93934663842122879</v>
      </c>
      <c r="K58" s="146">
        <v>10820</v>
      </c>
      <c r="L58" s="147">
        <f t="shared" si="7"/>
        <v>-0.37794641830516273</v>
      </c>
    </row>
    <row r="59" spans="1:13" x14ac:dyDescent="0.25">
      <c r="A59" s="1">
        <v>7</v>
      </c>
      <c r="B59" s="145" t="s">
        <v>88</v>
      </c>
      <c r="C59" s="146">
        <v>7079</v>
      </c>
      <c r="D59" s="147">
        <v>20.194610778443113</v>
      </c>
      <c r="E59" s="146">
        <v>12188</v>
      </c>
      <c r="F59" s="147">
        <f t="shared" si="8"/>
        <v>0.7217121062296934</v>
      </c>
      <c r="G59" s="146">
        <v>13575</v>
      </c>
      <c r="H59" s="147">
        <f t="shared" si="8"/>
        <v>0.11380045946832951</v>
      </c>
      <c r="I59" s="146">
        <v>22922</v>
      </c>
      <c r="J59" s="147">
        <f t="shared" si="8"/>
        <v>0.68854511970534071</v>
      </c>
      <c r="K59" s="146">
        <v>16067</v>
      </c>
      <c r="L59" s="147">
        <f t="shared" si="7"/>
        <v>-0.29905767385044935</v>
      </c>
    </row>
    <row r="60" spans="1:13" x14ac:dyDescent="0.25">
      <c r="A60" s="1">
        <v>8</v>
      </c>
      <c r="B60" s="145" t="s">
        <v>90</v>
      </c>
      <c r="C60" s="146">
        <v>4021</v>
      </c>
      <c r="D60" s="147">
        <v>-0.15258166491043201</v>
      </c>
      <c r="E60" s="146">
        <v>15031</v>
      </c>
      <c r="F60" s="147">
        <f t="shared" si="8"/>
        <v>2.7381248445660282</v>
      </c>
      <c r="G60" s="146">
        <v>16494</v>
      </c>
      <c r="H60" s="147">
        <f t="shared" si="8"/>
        <v>9.7332180161000537E-2</v>
      </c>
      <c r="I60" s="146">
        <v>22797</v>
      </c>
      <c r="J60" s="147">
        <f t="shared" si="8"/>
        <v>0.38213895962168065</v>
      </c>
      <c r="K60" s="146">
        <v>24597</v>
      </c>
      <c r="L60" s="147">
        <f t="shared" si="7"/>
        <v>7.8957757599684264E-2</v>
      </c>
    </row>
    <row r="61" spans="1:13" x14ac:dyDescent="0.25">
      <c r="A61" s="1">
        <v>9</v>
      </c>
      <c r="B61" s="145" t="s">
        <v>92</v>
      </c>
      <c r="C61" s="146">
        <v>5575</v>
      </c>
      <c r="D61" s="147">
        <v>-0.26923581072224412</v>
      </c>
      <c r="E61" s="146">
        <v>8587</v>
      </c>
      <c r="F61" s="147">
        <f t="shared" si="8"/>
        <v>0.54026905829596417</v>
      </c>
      <c r="G61" s="146">
        <v>11149</v>
      </c>
      <c r="H61" s="147">
        <f t="shared" si="8"/>
        <v>0.29835798299755445</v>
      </c>
      <c r="I61" s="146">
        <v>11904</v>
      </c>
      <c r="J61" s="147">
        <f t="shared" si="8"/>
        <v>6.7719077944210282E-2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4051</v>
      </c>
      <c r="D62" s="147">
        <v>-4.6599199811720449E-2</v>
      </c>
      <c r="E62" s="146">
        <v>7767</v>
      </c>
      <c r="F62" s="147">
        <f t="shared" si="8"/>
        <v>0.91730436929153303</v>
      </c>
      <c r="G62" s="146">
        <v>9980</v>
      </c>
      <c r="H62" s="147">
        <f t="shared" si="8"/>
        <v>0.2849233938457576</v>
      </c>
      <c r="I62" s="146">
        <v>9537</v>
      </c>
      <c r="J62" s="147">
        <f t="shared" si="8"/>
        <v>-4.438877755511017E-2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3662</v>
      </c>
      <c r="D63" s="147">
        <v>0.52519783423573507</v>
      </c>
      <c r="E63" s="146">
        <v>5046</v>
      </c>
      <c r="F63" s="147">
        <f t="shared" si="8"/>
        <v>0.37793555434188963</v>
      </c>
      <c r="G63" s="146">
        <v>6495</v>
      </c>
      <c r="H63" s="147">
        <f t="shared" si="8"/>
        <v>0.28715814506539838</v>
      </c>
      <c r="I63" s="146">
        <v>7268</v>
      </c>
      <c r="J63" s="147">
        <f t="shared" si="8"/>
        <v>0.11901462663587381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3633</v>
      </c>
      <c r="D64" s="147">
        <v>0.23487423521413997</v>
      </c>
      <c r="E64" s="146">
        <v>8911</v>
      </c>
      <c r="F64" s="147">
        <f t="shared" si="8"/>
        <v>1.4527938342967244</v>
      </c>
      <c r="G64" s="146">
        <v>11929</v>
      </c>
      <c r="H64" s="147">
        <f t="shared" si="8"/>
        <v>0.33868252721355629</v>
      </c>
      <c r="I64" s="146">
        <v>8095</v>
      </c>
      <c r="J64" s="147">
        <f t="shared" si="8"/>
        <v>-0.32140162628887581</v>
      </c>
      <c r="K64" s="146"/>
      <c r="L64" s="147"/>
    </row>
    <row r="65" spans="1:13" ht="15.75" x14ac:dyDescent="0.25">
      <c r="B65" s="148" t="s">
        <v>32</v>
      </c>
      <c r="C65" s="149">
        <v>46538</v>
      </c>
      <c r="D65" s="150">
        <v>0.90510889143605699</v>
      </c>
      <c r="E65" s="149">
        <v>77696</v>
      </c>
      <c r="F65" s="150">
        <f t="shared" si="8"/>
        <v>0.66951738364347424</v>
      </c>
      <c r="G65" s="149">
        <v>132084</v>
      </c>
      <c r="H65" s="150">
        <f t="shared" si="8"/>
        <v>0.70001029654036251</v>
      </c>
      <c r="I65" s="149">
        <v>138416</v>
      </c>
      <c r="J65" s="150">
        <f t="shared" si="8"/>
        <v>4.7939190212289207E-2</v>
      </c>
      <c r="K65" s="149">
        <v>89767</v>
      </c>
      <c r="L65" s="150">
        <v>-0.11657087745541861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  <c r="I68" s="151"/>
      <c r="L68" s="103"/>
    </row>
    <row r="70" spans="1:13" ht="48.75" customHeight="1" thickBot="1" x14ac:dyDescent="0.3">
      <c r="B70" s="12" t="s">
        <v>278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$C$7</f>
        <v>2022</v>
      </c>
      <c r="D73" s="140"/>
      <c r="E73" s="139">
        <f>$E$7</f>
        <v>2023</v>
      </c>
      <c r="F73" s="140"/>
      <c r="G73" s="139">
        <f>$G$7</f>
        <v>2024</v>
      </c>
      <c r="H73" s="140"/>
      <c r="I73" s="139">
        <f>$I$7</f>
        <v>2025</v>
      </c>
      <c r="J73" s="140"/>
      <c r="K73" s="139">
        <f>$K$7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CONCATENATE("var. ",RIGHT(C73,2),"/",RIGHT(C73-1,2))</f>
        <v>var. 22/21</v>
      </c>
      <c r="E74" s="144" t="s">
        <v>74</v>
      </c>
      <c r="F74" s="143" t="s">
        <v>253</v>
      </c>
      <c r="G74" s="144" t="s">
        <v>74</v>
      </c>
      <c r="H74" s="143" t="s">
        <v>253</v>
      </c>
      <c r="I74" s="144" t="s">
        <v>74</v>
      </c>
      <c r="J74" s="143" t="s">
        <v>253</v>
      </c>
      <c r="K74" s="144" t="s">
        <v>74</v>
      </c>
      <c r="L74" s="143" t="s">
        <v>276</v>
      </c>
    </row>
    <row r="75" spans="1:13" x14ac:dyDescent="0.25">
      <c r="A75" s="1">
        <v>1</v>
      </c>
      <c r="B75" s="145" t="s">
        <v>76</v>
      </c>
      <c r="C75" s="146">
        <v>5856</v>
      </c>
      <c r="D75" s="147">
        <v>0.86437440305635138</v>
      </c>
      <c r="E75" s="146">
        <v>8826</v>
      </c>
      <c r="F75" s="147">
        <f>IFERROR(E75/C75-1,"-")</f>
        <v>0.50717213114754101</v>
      </c>
      <c r="G75" s="146">
        <v>6371</v>
      </c>
      <c r="H75" s="147">
        <f>IFERROR(G75/E75-1,"-")</f>
        <v>-0.27815544980738727</v>
      </c>
      <c r="I75" s="146">
        <v>867</v>
      </c>
      <c r="J75" s="147">
        <f>IFERROR(I75/G75-1,"-")</f>
        <v>-0.86391461309056661</v>
      </c>
      <c r="K75" s="146">
        <v>3885</v>
      </c>
      <c r="L75" s="147">
        <f t="shared" ref="L75:L82" si="9">IFERROR(K75/I75-1,"-")</f>
        <v>3.4809688581314875</v>
      </c>
    </row>
    <row r="76" spans="1:13" x14ac:dyDescent="0.25">
      <c r="A76" s="1">
        <v>2</v>
      </c>
      <c r="B76" s="145" t="s">
        <v>78</v>
      </c>
      <c r="C76" s="146">
        <v>4344</v>
      </c>
      <c r="D76" s="147">
        <v>1.1884130982367758</v>
      </c>
      <c r="E76" s="146">
        <v>5929</v>
      </c>
      <c r="F76" s="147">
        <f t="shared" ref="F76:J87" si="10">IFERROR(E76/C76-1,"-")</f>
        <v>0.36487108655616951</v>
      </c>
      <c r="G76" s="146">
        <v>7242</v>
      </c>
      <c r="H76" s="147">
        <f t="shared" si="10"/>
        <v>0.22145387080452017</v>
      </c>
      <c r="I76" s="146">
        <v>2445</v>
      </c>
      <c r="J76" s="147">
        <f t="shared" si="10"/>
        <v>-0.66238608119304065</v>
      </c>
      <c r="K76" s="146">
        <v>4594</v>
      </c>
      <c r="L76" s="147">
        <f t="shared" si="9"/>
        <v>0.87893660531697337</v>
      </c>
    </row>
    <row r="77" spans="1:13" x14ac:dyDescent="0.25">
      <c r="A77" s="1">
        <v>3</v>
      </c>
      <c r="B77" s="145" t="s">
        <v>80</v>
      </c>
      <c r="C77" s="146">
        <v>3622</v>
      </c>
      <c r="D77" s="147">
        <v>-0.18165386353366475</v>
      </c>
      <c r="E77" s="146">
        <v>535</v>
      </c>
      <c r="F77" s="147">
        <f t="shared" si="10"/>
        <v>-0.85229155162893433</v>
      </c>
      <c r="G77" s="146">
        <v>741</v>
      </c>
      <c r="H77" s="147">
        <f t="shared" si="10"/>
        <v>0.38504672897196257</v>
      </c>
      <c r="I77" s="146">
        <v>3124</v>
      </c>
      <c r="J77" s="147">
        <f t="shared" si="10"/>
        <v>3.2159244264507425</v>
      </c>
      <c r="K77" s="146">
        <v>4109</v>
      </c>
      <c r="L77" s="147">
        <f t="shared" si="9"/>
        <v>0.31530089628681179</v>
      </c>
    </row>
    <row r="78" spans="1:13" x14ac:dyDescent="0.25">
      <c r="A78" s="1">
        <v>4</v>
      </c>
      <c r="B78" s="145" t="s">
        <v>82</v>
      </c>
      <c r="C78" s="146">
        <v>7089</v>
      </c>
      <c r="D78" s="147">
        <v>0.85867855270057691</v>
      </c>
      <c r="E78" s="146">
        <v>148</v>
      </c>
      <c r="F78" s="147">
        <f t="shared" si="10"/>
        <v>-0.9791225842855128</v>
      </c>
      <c r="G78" s="146">
        <v>645</v>
      </c>
      <c r="H78" s="147">
        <f t="shared" si="10"/>
        <v>3.3581081081081079</v>
      </c>
      <c r="I78" s="146">
        <v>799</v>
      </c>
      <c r="J78" s="147">
        <f t="shared" si="10"/>
        <v>0.23875968992248064</v>
      </c>
      <c r="K78" s="146">
        <v>6635</v>
      </c>
      <c r="L78" s="147">
        <f t="shared" si="9"/>
        <v>7.3041301627033786</v>
      </c>
    </row>
    <row r="79" spans="1:13" x14ac:dyDescent="0.25">
      <c r="A79" s="1">
        <v>5</v>
      </c>
      <c r="B79" s="145" t="s">
        <v>84</v>
      </c>
      <c r="C79" s="146">
        <v>8585</v>
      </c>
      <c r="D79" s="147">
        <v>0.13079557428872501</v>
      </c>
      <c r="E79" s="146">
        <v>311</v>
      </c>
      <c r="F79" s="147">
        <f t="shared" si="10"/>
        <v>-0.9637740244612697</v>
      </c>
      <c r="G79" s="146">
        <v>27115</v>
      </c>
      <c r="H79" s="147">
        <f t="shared" si="10"/>
        <v>86.186495176848879</v>
      </c>
      <c r="I79" s="146">
        <v>6289</v>
      </c>
      <c r="J79" s="147">
        <f t="shared" si="10"/>
        <v>-0.76806195832565005</v>
      </c>
      <c r="K79" s="146">
        <v>6634</v>
      </c>
      <c r="L79" s="147">
        <f t="shared" si="9"/>
        <v>5.4857688026713314E-2</v>
      </c>
    </row>
    <row r="80" spans="1:13" x14ac:dyDescent="0.25">
      <c r="A80" s="1">
        <v>6</v>
      </c>
      <c r="B80" s="145" t="s">
        <v>86</v>
      </c>
      <c r="C80" s="146">
        <v>5637</v>
      </c>
      <c r="D80" s="147">
        <v>1.2019531250000002</v>
      </c>
      <c r="E80" s="146">
        <v>15700</v>
      </c>
      <c r="F80" s="147">
        <f t="shared" si="10"/>
        <v>1.7851694163562177</v>
      </c>
      <c r="G80" s="146">
        <v>20066</v>
      </c>
      <c r="H80" s="147">
        <f t="shared" si="10"/>
        <v>0.27808917197452221</v>
      </c>
      <c r="I80" s="146">
        <v>6232</v>
      </c>
      <c r="J80" s="147">
        <f t="shared" si="10"/>
        <v>-0.68942489783713745</v>
      </c>
      <c r="K80" s="146">
        <v>7379</v>
      </c>
      <c r="L80" s="147">
        <f t="shared" si="9"/>
        <v>0.18405006418485237</v>
      </c>
    </row>
    <row r="81" spans="1:13" x14ac:dyDescent="0.25">
      <c r="A81" s="1">
        <v>7</v>
      </c>
      <c r="B81" s="145" t="s">
        <v>88</v>
      </c>
      <c r="C81" s="146">
        <v>33113</v>
      </c>
      <c r="D81" s="147">
        <v>6.3945958016971867</v>
      </c>
      <c r="E81" s="146">
        <v>20384</v>
      </c>
      <c r="F81" s="147">
        <f t="shared" si="10"/>
        <v>-0.38441095642194911</v>
      </c>
      <c r="G81" s="146">
        <v>7059</v>
      </c>
      <c r="H81" s="147">
        <f t="shared" si="10"/>
        <v>-0.65369897959183676</v>
      </c>
      <c r="I81" s="146">
        <v>7169</v>
      </c>
      <c r="J81" s="147">
        <f t="shared" si="10"/>
        <v>1.5582943759739232E-2</v>
      </c>
      <c r="K81" s="146">
        <v>5634</v>
      </c>
      <c r="L81" s="147">
        <f t="shared" si="9"/>
        <v>-0.21411633421676668</v>
      </c>
    </row>
    <row r="82" spans="1:13" x14ac:dyDescent="0.25">
      <c r="A82" s="1">
        <v>8</v>
      </c>
      <c r="B82" s="145" t="s">
        <v>90</v>
      </c>
      <c r="C82" s="146">
        <v>1269</v>
      </c>
      <c r="D82" s="147">
        <v>-0.85060042382858492</v>
      </c>
      <c r="E82" s="146">
        <v>1020</v>
      </c>
      <c r="F82" s="147">
        <f t="shared" si="10"/>
        <v>-0.19621749408983447</v>
      </c>
      <c r="G82" s="146">
        <v>19034</v>
      </c>
      <c r="H82" s="147">
        <f t="shared" si="10"/>
        <v>17.66078431372549</v>
      </c>
      <c r="I82" s="146">
        <v>2896</v>
      </c>
      <c r="J82" s="147">
        <f t="shared" si="10"/>
        <v>-0.84785121361773674</v>
      </c>
      <c r="K82" s="146">
        <v>10093</v>
      </c>
      <c r="L82" s="147">
        <f t="shared" si="9"/>
        <v>2.4851519337016574</v>
      </c>
    </row>
    <row r="83" spans="1:13" x14ac:dyDescent="0.25">
      <c r="A83" s="1">
        <v>9</v>
      </c>
      <c r="B83" s="145" t="s">
        <v>92</v>
      </c>
      <c r="C83" s="146">
        <v>1143</v>
      </c>
      <c r="D83" s="147">
        <v>-0.87737367235275188</v>
      </c>
      <c r="E83" s="146">
        <v>19757</v>
      </c>
      <c r="F83" s="147">
        <f t="shared" si="10"/>
        <v>16.285214348206473</v>
      </c>
      <c r="G83" s="146">
        <v>14996</v>
      </c>
      <c r="H83" s="147">
        <f t="shared" si="10"/>
        <v>-0.24097788125727593</v>
      </c>
      <c r="I83" s="146">
        <v>2843</v>
      </c>
      <c r="J83" s="147">
        <f t="shared" si="10"/>
        <v>-0.81041611096292343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884</v>
      </c>
      <c r="D84" s="147">
        <v>-0.91587362009897222</v>
      </c>
      <c r="E84" s="146">
        <v>252</v>
      </c>
      <c r="F84" s="147">
        <f t="shared" si="10"/>
        <v>-0.71493212669683259</v>
      </c>
      <c r="G84" s="146">
        <v>8114</v>
      </c>
      <c r="H84" s="147">
        <f t="shared" si="10"/>
        <v>31.198412698412696</v>
      </c>
      <c r="I84" s="146">
        <v>4058</v>
      </c>
      <c r="J84" s="147">
        <f t="shared" si="10"/>
        <v>-0.49987675622381067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207</v>
      </c>
      <c r="D85" s="147">
        <v>-0.91421467053460426</v>
      </c>
      <c r="E85" s="146">
        <v>4787</v>
      </c>
      <c r="F85" s="147">
        <f t="shared" si="10"/>
        <v>22.125603864734298</v>
      </c>
      <c r="G85" s="146">
        <v>8603</v>
      </c>
      <c r="H85" s="147">
        <f t="shared" si="10"/>
        <v>0.7971589722164194</v>
      </c>
      <c r="I85" s="146">
        <v>4837</v>
      </c>
      <c r="J85" s="147">
        <f t="shared" si="10"/>
        <v>-0.43775427176566317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969</v>
      </c>
      <c r="D86" s="147">
        <v>0.63682432432432434</v>
      </c>
      <c r="E86" s="146">
        <v>6204</v>
      </c>
      <c r="F86" s="147">
        <f t="shared" si="10"/>
        <v>5.4024767801857587</v>
      </c>
      <c r="G86" s="146">
        <v>4275</v>
      </c>
      <c r="H86" s="147">
        <f t="shared" si="10"/>
        <v>-0.31092843326885877</v>
      </c>
      <c r="I86" s="146">
        <v>3723</v>
      </c>
      <c r="J86" s="147">
        <f t="shared" si="10"/>
        <v>-0.12912280701754386</v>
      </c>
      <c r="K86" s="146"/>
      <c r="L86" s="147"/>
    </row>
    <row r="87" spans="1:13" ht="15.75" x14ac:dyDescent="0.25">
      <c r="B87" s="148" t="s">
        <v>32</v>
      </c>
      <c r="C87" s="149">
        <v>72718</v>
      </c>
      <c r="D87" s="150">
        <v>0.22577708853078016</v>
      </c>
      <c r="E87" s="149">
        <v>83853</v>
      </c>
      <c r="F87" s="150">
        <f t="shared" si="10"/>
        <v>0.15312577353612578</v>
      </c>
      <c r="G87" s="149">
        <v>124261</v>
      </c>
      <c r="H87" s="150">
        <f t="shared" si="10"/>
        <v>0.48189092817191992</v>
      </c>
      <c r="I87" s="149">
        <v>45282</v>
      </c>
      <c r="J87" s="150">
        <f t="shared" si="10"/>
        <v>-0.63558960574918921</v>
      </c>
      <c r="K87" s="149">
        <v>48963</v>
      </c>
      <c r="L87" s="150">
        <v>0.64189665001173668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  <c r="I90" s="151"/>
      <c r="L90" s="103"/>
    </row>
    <row r="92" spans="1:13" ht="48.75" customHeight="1" thickBot="1" x14ac:dyDescent="0.3">
      <c r="B92" s="12" t="s">
        <v>279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$C$7</f>
        <v>2022</v>
      </c>
      <c r="D95" s="140"/>
      <c r="E95" s="139">
        <f>$E$7</f>
        <v>2023</v>
      </c>
      <c r="F95" s="140"/>
      <c r="G95" s="139">
        <f>$G$7</f>
        <v>2024</v>
      </c>
      <c r="H95" s="140"/>
      <c r="I95" s="139">
        <f>$I$7</f>
        <v>2025</v>
      </c>
      <c r="J95" s="140"/>
      <c r="K95" s="139">
        <f>$K$7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CONCATENATE("var. ",RIGHT(C95,2),"/",RIGHT(C95-1,2))</f>
        <v>var. 22/21</v>
      </c>
      <c r="E96" s="144" t="s">
        <v>74</v>
      </c>
      <c r="F96" s="143" t="s">
        <v>253</v>
      </c>
      <c r="G96" s="144" t="s">
        <v>74</v>
      </c>
      <c r="H96" s="143" t="s">
        <v>253</v>
      </c>
      <c r="I96" s="144" t="s">
        <v>74</v>
      </c>
      <c r="J96" s="143" t="s">
        <v>253</v>
      </c>
      <c r="K96" s="144" t="s">
        <v>74</v>
      </c>
      <c r="L96" s="143" t="s">
        <v>276</v>
      </c>
    </row>
    <row r="97" spans="2:12" x14ac:dyDescent="0.25">
      <c r="B97" s="145" t="s">
        <v>76</v>
      </c>
      <c r="C97" s="146">
        <v>60290</v>
      </c>
      <c r="D97" s="147">
        <v>5.2045898940002058</v>
      </c>
      <c r="E97" s="146">
        <v>107519</v>
      </c>
      <c r="F97" s="147">
        <f t="shared" ref="F97:J109" si="11">IFERROR(E97/C97-1,"-")</f>
        <v>0.78336374191408198</v>
      </c>
      <c r="G97" s="146">
        <v>77451</v>
      </c>
      <c r="H97" s="147">
        <f t="shared" si="11"/>
        <v>-0.27965289855746422</v>
      </c>
      <c r="I97" s="146">
        <v>81127</v>
      </c>
      <c r="J97" s="147">
        <f t="shared" si="11"/>
        <v>4.7462266465249092E-2</v>
      </c>
      <c r="K97" s="146">
        <v>82788</v>
      </c>
      <c r="L97" s="147">
        <f t="shared" ref="L97:L104" si="12">IFERROR(K97/I97-1,"-")</f>
        <v>2.0474071517497361E-2</v>
      </c>
    </row>
    <row r="98" spans="2:12" x14ac:dyDescent="0.25">
      <c r="B98" s="145" t="s">
        <v>78</v>
      </c>
      <c r="C98" s="146">
        <v>48282</v>
      </c>
      <c r="D98" s="147">
        <v>3.4532374100719423</v>
      </c>
      <c r="E98" s="146">
        <v>109366</v>
      </c>
      <c r="F98" s="147">
        <f t="shared" si="11"/>
        <v>1.2651505737127708</v>
      </c>
      <c r="G98" s="146">
        <v>131797</v>
      </c>
      <c r="H98" s="147">
        <f t="shared" si="11"/>
        <v>0.20510030539655832</v>
      </c>
      <c r="I98" s="146">
        <v>84105</v>
      </c>
      <c r="J98" s="147">
        <f t="shared" si="11"/>
        <v>-0.36185952639286179</v>
      </c>
      <c r="K98" s="146">
        <v>84443</v>
      </c>
      <c r="L98" s="147">
        <f t="shared" si="12"/>
        <v>4.0187860412579379E-3</v>
      </c>
    </row>
    <row r="99" spans="2:12" x14ac:dyDescent="0.25">
      <c r="B99" s="145" t="s">
        <v>80</v>
      </c>
      <c r="C99" s="146">
        <v>61774</v>
      </c>
      <c r="D99" s="147">
        <v>3.2371904794567525</v>
      </c>
      <c r="E99" s="146">
        <v>104602</v>
      </c>
      <c r="F99" s="147">
        <f t="shared" si="11"/>
        <v>0.69330138893385573</v>
      </c>
      <c r="G99" s="146">
        <v>120644</v>
      </c>
      <c r="H99" s="147">
        <f t="shared" si="11"/>
        <v>0.15336226840786993</v>
      </c>
      <c r="I99" s="146">
        <v>85347</v>
      </c>
      <c r="J99" s="147">
        <f t="shared" si="11"/>
        <v>-0.2925715327741123</v>
      </c>
      <c r="K99" s="146">
        <v>87413</v>
      </c>
      <c r="L99" s="147">
        <f t="shared" si="12"/>
        <v>2.4207060587952745E-2</v>
      </c>
    </row>
    <row r="100" spans="2:12" x14ac:dyDescent="0.25">
      <c r="B100" s="145" t="s">
        <v>82</v>
      </c>
      <c r="C100" s="146">
        <v>65836</v>
      </c>
      <c r="D100" s="147">
        <v>2.0186153140761118</v>
      </c>
      <c r="E100" s="146">
        <v>70561</v>
      </c>
      <c r="F100" s="147">
        <f t="shared" si="11"/>
        <v>7.1769244790084397E-2</v>
      </c>
      <c r="G100" s="146">
        <v>101126</v>
      </c>
      <c r="H100" s="147">
        <f t="shared" si="11"/>
        <v>0.43317129859270698</v>
      </c>
      <c r="I100" s="146">
        <v>78759</v>
      </c>
      <c r="J100" s="147">
        <f t="shared" si="11"/>
        <v>-0.22117951862033502</v>
      </c>
      <c r="K100" s="146">
        <v>75364</v>
      </c>
      <c r="L100" s="147">
        <f t="shared" si="12"/>
        <v>-4.3106184690003713E-2</v>
      </c>
    </row>
    <row r="101" spans="2:12" x14ac:dyDescent="0.25">
      <c r="B101" s="145" t="s">
        <v>84</v>
      </c>
      <c r="C101" s="146">
        <v>56962</v>
      </c>
      <c r="D101" s="147">
        <v>1.0908857321146717</v>
      </c>
      <c r="E101" s="146">
        <v>37256</v>
      </c>
      <c r="F101" s="147">
        <f t="shared" si="11"/>
        <v>-0.34594993153330289</v>
      </c>
      <c r="G101" s="146">
        <v>84965</v>
      </c>
      <c r="H101" s="147">
        <f t="shared" si="11"/>
        <v>1.2805722568176936</v>
      </c>
      <c r="I101" s="146">
        <v>66925</v>
      </c>
      <c r="J101" s="147">
        <f t="shared" si="11"/>
        <v>-0.21232272112046136</v>
      </c>
      <c r="K101" s="146">
        <v>63455</v>
      </c>
      <c r="L101" s="147">
        <f t="shared" si="12"/>
        <v>-5.1849084796413925E-2</v>
      </c>
    </row>
    <row r="102" spans="2:12" x14ac:dyDescent="0.25">
      <c r="B102" s="145" t="s">
        <v>86</v>
      </c>
      <c r="C102" s="146">
        <v>44414</v>
      </c>
      <c r="D102" s="147">
        <v>3.3322278579789311</v>
      </c>
      <c r="E102" s="146">
        <v>37592</v>
      </c>
      <c r="F102" s="147">
        <f t="shared" si="11"/>
        <v>-0.15360021614806141</v>
      </c>
      <c r="G102" s="146">
        <v>49492</v>
      </c>
      <c r="H102" s="147">
        <f t="shared" si="11"/>
        <v>0.31655671419450937</v>
      </c>
      <c r="I102" s="146">
        <v>68918</v>
      </c>
      <c r="J102" s="147">
        <f t="shared" si="11"/>
        <v>0.39250788006142412</v>
      </c>
      <c r="K102" s="146">
        <v>66357</v>
      </c>
      <c r="L102" s="147">
        <f t="shared" si="12"/>
        <v>-3.7160103311181358E-2</v>
      </c>
    </row>
    <row r="103" spans="2:12" x14ac:dyDescent="0.25">
      <c r="B103" s="145" t="s">
        <v>88</v>
      </c>
      <c r="C103" s="146">
        <v>97176</v>
      </c>
      <c r="D103" s="147">
        <v>53.409854423292273</v>
      </c>
      <c r="E103" s="146">
        <v>53271</v>
      </c>
      <c r="F103" s="147">
        <f t="shared" si="11"/>
        <v>-0.4518090886638676</v>
      </c>
      <c r="G103" s="146">
        <v>78876</v>
      </c>
      <c r="H103" s="147">
        <f t="shared" si="11"/>
        <v>0.4806555161344821</v>
      </c>
      <c r="I103" s="146">
        <v>77129</v>
      </c>
      <c r="J103" s="147">
        <f t="shared" si="11"/>
        <v>-2.2148689081596395E-2</v>
      </c>
      <c r="K103" s="146">
        <v>79581</v>
      </c>
      <c r="L103" s="147">
        <f t="shared" si="12"/>
        <v>3.1790895772018324E-2</v>
      </c>
    </row>
    <row r="104" spans="2:12" x14ac:dyDescent="0.25">
      <c r="B104" s="145" t="s">
        <v>90</v>
      </c>
      <c r="C104" s="146">
        <v>120327</v>
      </c>
      <c r="D104" s="147">
        <v>5.1883871631351575</v>
      </c>
      <c r="E104" s="146">
        <v>55634</v>
      </c>
      <c r="F104" s="147">
        <f t="shared" si="11"/>
        <v>-0.53764325546219882</v>
      </c>
      <c r="G104" s="146">
        <v>132665</v>
      </c>
      <c r="H104" s="147">
        <f t="shared" si="11"/>
        <v>1.3846029406478051</v>
      </c>
      <c r="I104" s="146">
        <v>79813</v>
      </c>
      <c r="J104" s="147">
        <f t="shared" si="11"/>
        <v>-0.39838691440847251</v>
      </c>
      <c r="K104" s="146">
        <v>81107</v>
      </c>
      <c r="L104" s="147">
        <f t="shared" si="12"/>
        <v>1.6212897648252733E-2</v>
      </c>
    </row>
    <row r="105" spans="2:12" x14ac:dyDescent="0.25">
      <c r="B105" s="145" t="s">
        <v>92</v>
      </c>
      <c r="C105" s="146">
        <v>67772</v>
      </c>
      <c r="D105" s="147">
        <v>1.2447005829358773</v>
      </c>
      <c r="E105" s="146">
        <v>38580</v>
      </c>
      <c r="F105" s="147">
        <f t="shared" si="11"/>
        <v>-0.43073835802396265</v>
      </c>
      <c r="G105" s="146">
        <v>55604</v>
      </c>
      <c r="H105" s="147">
        <f t="shared" si="11"/>
        <v>0.44126490409538621</v>
      </c>
      <c r="I105" s="146">
        <v>63990</v>
      </c>
      <c r="J105" s="147">
        <f t="shared" si="11"/>
        <v>0.15081648802244452</v>
      </c>
      <c r="K105" s="146"/>
      <c r="L105" s="147"/>
    </row>
    <row r="106" spans="2:12" x14ac:dyDescent="0.25">
      <c r="B106" s="145" t="s">
        <v>94</v>
      </c>
      <c r="C106" s="146">
        <v>91297</v>
      </c>
      <c r="D106" s="147">
        <v>0.52831578418735448</v>
      </c>
      <c r="E106" s="146">
        <v>95056</v>
      </c>
      <c r="F106" s="147">
        <f t="shared" si="11"/>
        <v>4.1173313471417394E-2</v>
      </c>
      <c r="G106" s="146">
        <v>127939</v>
      </c>
      <c r="H106" s="147">
        <f t="shared" si="11"/>
        <v>0.34593292375021045</v>
      </c>
      <c r="I106" s="146">
        <v>85467</v>
      </c>
      <c r="J106" s="147">
        <f t="shared" si="11"/>
        <v>-0.33197070478900104</v>
      </c>
      <c r="K106" s="146"/>
      <c r="L106" s="147"/>
    </row>
    <row r="107" spans="2:12" x14ac:dyDescent="0.25">
      <c r="B107" s="145" t="s">
        <v>96</v>
      </c>
      <c r="C107" s="146">
        <v>93087</v>
      </c>
      <c r="D107" s="147">
        <v>0.22831996199725535</v>
      </c>
      <c r="E107" s="146">
        <v>60657</v>
      </c>
      <c r="F107" s="147">
        <f t="shared" si="11"/>
        <v>-0.34838377002159271</v>
      </c>
      <c r="G107" s="146">
        <v>74515</v>
      </c>
      <c r="H107" s="147">
        <f t="shared" si="11"/>
        <v>0.22846497518835429</v>
      </c>
      <c r="I107" s="146">
        <v>74882</v>
      </c>
      <c r="J107" s="147">
        <f t="shared" si="11"/>
        <v>4.9251828490908256E-3</v>
      </c>
      <c r="K107" s="146"/>
      <c r="L107" s="147"/>
    </row>
    <row r="108" spans="2:12" x14ac:dyDescent="0.25">
      <c r="B108" s="145" t="s">
        <v>98</v>
      </c>
      <c r="C108" s="146">
        <v>88224</v>
      </c>
      <c r="D108" s="147">
        <v>0.62678861188965929</v>
      </c>
      <c r="E108" s="146">
        <v>56527</v>
      </c>
      <c r="F108" s="147">
        <f t="shared" si="11"/>
        <v>-0.35927865433442152</v>
      </c>
      <c r="G108" s="146">
        <v>69996</v>
      </c>
      <c r="H108" s="147">
        <f t="shared" si="11"/>
        <v>0.23827551435597139</v>
      </c>
      <c r="I108" s="146">
        <v>73199</v>
      </c>
      <c r="J108" s="147">
        <f t="shared" si="11"/>
        <v>4.5759757700440051E-2</v>
      </c>
      <c r="K108" s="146"/>
      <c r="L108" s="147"/>
    </row>
    <row r="109" spans="2:12" ht="15.75" x14ac:dyDescent="0.25">
      <c r="B109" s="148" t="s">
        <v>32</v>
      </c>
      <c r="C109" s="149">
        <v>895441</v>
      </c>
      <c r="D109" s="150">
        <v>1.6680362793413939</v>
      </c>
      <c r="E109" s="149">
        <v>826621</v>
      </c>
      <c r="F109" s="150">
        <f t="shared" si="11"/>
        <v>-7.6855984928096865E-2</v>
      </c>
      <c r="G109" s="149">
        <v>1105070</v>
      </c>
      <c r="H109" s="150">
        <f t="shared" si="11"/>
        <v>0.33685207610259105</v>
      </c>
      <c r="I109" s="149">
        <v>919661</v>
      </c>
      <c r="J109" s="150">
        <f t="shared" si="11"/>
        <v>-0.16778032160858591</v>
      </c>
      <c r="K109" s="149">
        <v>620508</v>
      </c>
      <c r="L109" s="150">
        <v>-2.5959496755464384E-3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  <c r="I112" s="151"/>
      <c r="L112" s="103"/>
    </row>
    <row r="114" spans="1:13" ht="48.75" customHeight="1" thickBot="1" x14ac:dyDescent="0.3">
      <c r="B114" s="12" t="s">
        <v>280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$C$7</f>
        <v>2022</v>
      </c>
      <c r="D117" s="140"/>
      <c r="E117" s="139">
        <f>$E$7</f>
        <v>2023</v>
      </c>
      <c r="F117" s="140"/>
      <c r="G117" s="139">
        <f>$G$7</f>
        <v>2024</v>
      </c>
      <c r="H117" s="140"/>
      <c r="I117" s="139">
        <f>$I$7</f>
        <v>2025</v>
      </c>
      <c r="J117" s="140"/>
      <c r="K117" s="139">
        <f>$K$7</f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CONCATENATE("var. ",RIGHT(C117,2),"/",RIGHT(C117-1,2))</f>
        <v>var. 22/21</v>
      </c>
      <c r="E118" s="144" t="s">
        <v>74</v>
      </c>
      <c r="F118" s="143" t="s">
        <v>253</v>
      </c>
      <c r="G118" s="144" t="s">
        <v>74</v>
      </c>
      <c r="H118" s="143" t="s">
        <v>253</v>
      </c>
      <c r="I118" s="144" t="s">
        <v>74</v>
      </c>
      <c r="J118" s="143" t="s">
        <v>253</v>
      </c>
      <c r="K118" s="144" t="s">
        <v>74</v>
      </c>
      <c r="L118" s="143" t="s">
        <v>276</v>
      </c>
    </row>
    <row r="119" spans="1:13" x14ac:dyDescent="0.25">
      <c r="B119" s="145" t="s">
        <v>76</v>
      </c>
      <c r="C119" s="146">
        <v>14615</v>
      </c>
      <c r="D119" s="147">
        <v>98.421768707482997</v>
      </c>
      <c r="E119" s="146">
        <v>33856</v>
      </c>
      <c r="F119" s="147">
        <f t="shared" ref="F119:J131" si="13">IFERROR(E119/C119-1,"-")</f>
        <v>1.3165241190557646</v>
      </c>
      <c r="G119" s="146">
        <v>34817</v>
      </c>
      <c r="H119" s="147">
        <f t="shared" si="13"/>
        <v>2.8384924385633337E-2</v>
      </c>
      <c r="I119" s="146">
        <v>30761</v>
      </c>
      <c r="J119" s="147">
        <f t="shared" si="13"/>
        <v>-0.11649481575092624</v>
      </c>
      <c r="K119" s="146">
        <v>32620</v>
      </c>
      <c r="L119" s="147">
        <f t="shared" ref="L119:L126" si="14">IFERROR(K119/I119-1,"-")</f>
        <v>6.0433666005656583E-2</v>
      </c>
    </row>
    <row r="120" spans="1:13" x14ac:dyDescent="0.25">
      <c r="B120" s="145" t="s">
        <v>78</v>
      </c>
      <c r="C120" s="146">
        <v>17812</v>
      </c>
      <c r="D120" s="147">
        <v>168.63809523809525</v>
      </c>
      <c r="E120" s="146">
        <v>34864</v>
      </c>
      <c r="F120" s="147">
        <f t="shared" si="13"/>
        <v>0.95733213563889508</v>
      </c>
      <c r="G120" s="146">
        <v>37890</v>
      </c>
      <c r="H120" s="147">
        <f t="shared" si="13"/>
        <v>8.679440110142278E-2</v>
      </c>
      <c r="I120" s="146">
        <v>35548</v>
      </c>
      <c r="J120" s="147">
        <f t="shared" si="13"/>
        <v>-6.1810504090789142E-2</v>
      </c>
      <c r="K120" s="146">
        <v>40651</v>
      </c>
      <c r="L120" s="147">
        <f t="shared" si="14"/>
        <v>0.14355237988072456</v>
      </c>
    </row>
    <row r="121" spans="1:13" x14ac:dyDescent="0.25">
      <c r="B121" s="145" t="s">
        <v>80</v>
      </c>
      <c r="C121" s="146">
        <v>27034</v>
      </c>
      <c r="D121" s="147">
        <v>289.68817204301075</v>
      </c>
      <c r="E121" s="146">
        <v>37980</v>
      </c>
      <c r="F121" s="147">
        <f t="shared" si="13"/>
        <v>0.40489753643559956</v>
      </c>
      <c r="G121" s="146">
        <v>34272</v>
      </c>
      <c r="H121" s="147">
        <f t="shared" si="13"/>
        <v>-9.7630331753554511E-2</v>
      </c>
      <c r="I121" s="146">
        <v>36725</v>
      </c>
      <c r="J121" s="147">
        <f t="shared" si="13"/>
        <v>7.1574463118580844E-2</v>
      </c>
      <c r="K121" s="146">
        <v>43809</v>
      </c>
      <c r="L121" s="147">
        <f t="shared" si="14"/>
        <v>0.19289312457454044</v>
      </c>
    </row>
    <row r="122" spans="1:13" x14ac:dyDescent="0.25">
      <c r="B122" s="145" t="s">
        <v>82</v>
      </c>
      <c r="C122" s="146">
        <v>36473</v>
      </c>
      <c r="D122" s="147">
        <v>7.190657983381989</v>
      </c>
      <c r="E122" s="146">
        <v>32413</v>
      </c>
      <c r="F122" s="147">
        <f t="shared" si="13"/>
        <v>-0.11131521947742162</v>
      </c>
      <c r="G122" s="146">
        <v>40796</v>
      </c>
      <c r="H122" s="147">
        <f t="shared" si="13"/>
        <v>0.25863079628544106</v>
      </c>
      <c r="I122" s="146">
        <v>39525</v>
      </c>
      <c r="J122" s="147">
        <f t="shared" si="13"/>
        <v>-3.1155015197568359E-2</v>
      </c>
      <c r="K122" s="146">
        <v>41183</v>
      </c>
      <c r="L122" s="147">
        <f t="shared" si="14"/>
        <v>4.1948134092346656E-2</v>
      </c>
    </row>
    <row r="123" spans="1:13" x14ac:dyDescent="0.25">
      <c r="B123" s="145" t="s">
        <v>84</v>
      </c>
      <c r="C123" s="146">
        <v>17702</v>
      </c>
      <c r="D123" s="147">
        <v>2.7025726835390085</v>
      </c>
      <c r="E123" s="146">
        <v>14386</v>
      </c>
      <c r="F123" s="147">
        <f t="shared" si="13"/>
        <v>-0.18732346627499719</v>
      </c>
      <c r="G123" s="146">
        <v>34295</v>
      </c>
      <c r="H123" s="147">
        <f t="shared" si="13"/>
        <v>1.3839149172806895</v>
      </c>
      <c r="I123" s="146">
        <v>39006</v>
      </c>
      <c r="J123" s="147">
        <f t="shared" si="13"/>
        <v>0.13736696311415653</v>
      </c>
      <c r="K123" s="146">
        <v>43298</v>
      </c>
      <c r="L123" s="147">
        <f t="shared" si="14"/>
        <v>0.11003435368917613</v>
      </c>
    </row>
    <row r="124" spans="1:13" x14ac:dyDescent="0.25">
      <c r="B124" s="145" t="s">
        <v>86</v>
      </c>
      <c r="C124" s="146">
        <v>19904</v>
      </c>
      <c r="D124" s="147">
        <v>8.2490706319702607</v>
      </c>
      <c r="E124" s="146">
        <v>10307</v>
      </c>
      <c r="F124" s="147">
        <f t="shared" si="13"/>
        <v>-0.48216438906752412</v>
      </c>
      <c r="G124" s="146">
        <v>27425</v>
      </c>
      <c r="H124" s="147">
        <f t="shared" si="13"/>
        <v>1.6608130396817695</v>
      </c>
      <c r="I124" s="146">
        <v>39632</v>
      </c>
      <c r="J124" s="147">
        <f t="shared" si="13"/>
        <v>0.44510483135824974</v>
      </c>
      <c r="K124" s="146">
        <v>37528</v>
      </c>
      <c r="L124" s="147">
        <f t="shared" si="14"/>
        <v>-5.3088413403310497E-2</v>
      </c>
    </row>
    <row r="125" spans="1:13" x14ac:dyDescent="0.25">
      <c r="B125" s="145" t="s">
        <v>88</v>
      </c>
      <c r="C125" s="146">
        <v>55357</v>
      </c>
      <c r="D125" s="147" t="s">
        <v>233</v>
      </c>
      <c r="E125" s="146">
        <v>27428</v>
      </c>
      <c r="F125" s="147">
        <f t="shared" si="13"/>
        <v>-0.50452517296818833</v>
      </c>
      <c r="G125" s="146">
        <v>46489</v>
      </c>
      <c r="H125" s="147">
        <f t="shared" si="13"/>
        <v>0.6949467697243692</v>
      </c>
      <c r="I125" s="146">
        <v>42784</v>
      </c>
      <c r="J125" s="147">
        <f t="shared" si="13"/>
        <v>-7.9696272236443044E-2</v>
      </c>
      <c r="K125" s="146">
        <v>45651</v>
      </c>
      <c r="L125" s="147">
        <f t="shared" si="14"/>
        <v>6.7011032161555795E-2</v>
      </c>
    </row>
    <row r="126" spans="1:13" x14ac:dyDescent="0.25">
      <c r="B126" s="145" t="s">
        <v>90</v>
      </c>
      <c r="C126" s="146">
        <v>79516</v>
      </c>
      <c r="D126" s="147">
        <v>153.70038910505838</v>
      </c>
      <c r="E126" s="146">
        <v>27254</v>
      </c>
      <c r="F126" s="147">
        <f t="shared" si="13"/>
        <v>-0.65725137079329943</v>
      </c>
      <c r="G126" s="146">
        <v>71431</v>
      </c>
      <c r="H126" s="147">
        <f t="shared" si="13"/>
        <v>1.6209363763117342</v>
      </c>
      <c r="I126" s="146">
        <v>44438</v>
      </c>
      <c r="J126" s="147">
        <f t="shared" si="13"/>
        <v>-0.37788915176883986</v>
      </c>
      <c r="K126" s="146">
        <v>52006</v>
      </c>
      <c r="L126" s="147">
        <f t="shared" si="14"/>
        <v>0.1703046941806563</v>
      </c>
    </row>
    <row r="127" spans="1:13" x14ac:dyDescent="0.25">
      <c r="B127" s="145" t="s">
        <v>92</v>
      </c>
      <c r="C127" s="146">
        <v>31051</v>
      </c>
      <c r="D127" s="147">
        <v>1.1736786839341966</v>
      </c>
      <c r="E127" s="146">
        <v>16616</v>
      </c>
      <c r="F127" s="147">
        <f t="shared" si="13"/>
        <v>-0.46488035812051143</v>
      </c>
      <c r="G127" s="146">
        <v>28214</v>
      </c>
      <c r="H127" s="147">
        <f t="shared" si="13"/>
        <v>0.69800192585459797</v>
      </c>
      <c r="I127" s="146">
        <v>31813</v>
      </c>
      <c r="J127" s="147">
        <f t="shared" si="13"/>
        <v>0.12756078542567528</v>
      </c>
      <c r="K127" s="146"/>
      <c r="L127" s="147"/>
    </row>
    <row r="128" spans="1:13" x14ac:dyDescent="0.25">
      <c r="A128" s="151"/>
      <c r="B128" s="145" t="s">
        <v>94</v>
      </c>
      <c r="C128" s="146">
        <v>40031</v>
      </c>
      <c r="D128" s="147">
        <v>0.32949186316838253</v>
      </c>
      <c r="E128" s="146">
        <v>26963</v>
      </c>
      <c r="F128" s="147">
        <f t="shared" si="13"/>
        <v>-0.32644700357223155</v>
      </c>
      <c r="G128" s="146">
        <v>45010</v>
      </c>
      <c r="H128" s="147">
        <f t="shared" si="13"/>
        <v>0.66932463004858511</v>
      </c>
      <c r="I128" s="146">
        <v>43299</v>
      </c>
      <c r="J128" s="147">
        <f t="shared" si="13"/>
        <v>-3.801377471672962E-2</v>
      </c>
      <c r="K128" s="146"/>
      <c r="L128" s="147"/>
    </row>
    <row r="129" spans="2:13" x14ac:dyDescent="0.25">
      <c r="B129" s="145" t="s">
        <v>96</v>
      </c>
      <c r="C129" s="146">
        <v>30508</v>
      </c>
      <c r="D129" s="147">
        <v>0.71316262353998194</v>
      </c>
      <c r="E129" s="146">
        <v>26952</v>
      </c>
      <c r="F129" s="147">
        <f t="shared" si="13"/>
        <v>-0.11655959092696999</v>
      </c>
      <c r="G129" s="146">
        <v>29038</v>
      </c>
      <c r="H129" s="147">
        <f t="shared" si="13"/>
        <v>7.7396853665776089E-2</v>
      </c>
      <c r="I129" s="146">
        <v>28529</v>
      </c>
      <c r="J129" s="147">
        <f t="shared" si="13"/>
        <v>-1.7528755423927289E-2</v>
      </c>
      <c r="K129" s="146"/>
      <c r="L129" s="147"/>
    </row>
    <row r="130" spans="2:13" x14ac:dyDescent="0.25">
      <c r="B130" s="145" t="s">
        <v>98</v>
      </c>
      <c r="C130" s="146">
        <v>29417</v>
      </c>
      <c r="D130" s="147">
        <v>1.6825642896224693</v>
      </c>
      <c r="E130" s="146">
        <v>25945</v>
      </c>
      <c r="F130" s="147">
        <f t="shared" si="13"/>
        <v>-0.11802699119556714</v>
      </c>
      <c r="G130" s="146">
        <v>25089</v>
      </c>
      <c r="H130" s="147">
        <f t="shared" si="13"/>
        <v>-3.2992869531701663E-2</v>
      </c>
      <c r="I130" s="146">
        <v>31444</v>
      </c>
      <c r="J130" s="147">
        <f t="shared" si="13"/>
        <v>0.2532982582008052</v>
      </c>
      <c r="K130" s="146"/>
      <c r="L130" s="147"/>
    </row>
    <row r="131" spans="2:13" ht="15.75" x14ac:dyDescent="0.25">
      <c r="B131" s="148" t="s">
        <v>32</v>
      </c>
      <c r="C131" s="149">
        <v>399420</v>
      </c>
      <c r="D131" s="150">
        <v>3.6762825766267824</v>
      </c>
      <c r="E131" s="149">
        <v>314964</v>
      </c>
      <c r="F131" s="150">
        <f t="shared" si="13"/>
        <v>-0.21144659756647133</v>
      </c>
      <c r="G131" s="149">
        <v>454766</v>
      </c>
      <c r="H131" s="150">
        <f t="shared" si="13"/>
        <v>0.44386660062737326</v>
      </c>
      <c r="I131" s="149">
        <v>443504</v>
      </c>
      <c r="J131" s="150">
        <f t="shared" si="13"/>
        <v>-2.4764384320727584E-2</v>
      </c>
      <c r="K131" s="149">
        <v>336746</v>
      </c>
      <c r="L131" s="150">
        <v>9.184583310366734E-2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C134" s="151"/>
      <c r="I134" s="151"/>
      <c r="L134" s="103"/>
    </row>
    <row r="136" spans="2:13" ht="48.75" customHeight="1" thickBot="1" x14ac:dyDescent="0.3">
      <c r="B136" s="12" t="s">
        <v>281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$C$7</f>
        <v>2022</v>
      </c>
      <c r="D139" s="140"/>
      <c r="E139" s="139">
        <f>$E$7</f>
        <v>2023</v>
      </c>
      <c r="F139" s="140"/>
      <c r="G139" s="139">
        <f>$G$7</f>
        <v>2024</v>
      </c>
      <c r="H139" s="140"/>
      <c r="I139" s="139">
        <f>$I$7</f>
        <v>2025</v>
      </c>
      <c r="J139" s="140"/>
      <c r="K139" s="139">
        <f>$K$7</f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CONCATENATE("var. ",RIGHT(C139,2),"/",RIGHT(C139-1,2))</f>
        <v>var. 22/21</v>
      </c>
      <c r="E140" s="144" t="s">
        <v>74</v>
      </c>
      <c r="F140" s="143" t="s">
        <v>253</v>
      </c>
      <c r="G140" s="144" t="s">
        <v>74</v>
      </c>
      <c r="H140" s="143" t="s">
        <v>253</v>
      </c>
      <c r="I140" s="144" t="s">
        <v>74</v>
      </c>
      <c r="J140" s="143" t="s">
        <v>253</v>
      </c>
      <c r="K140" s="144" t="s">
        <v>74</v>
      </c>
      <c r="L140" s="143" t="s">
        <v>276</v>
      </c>
    </row>
    <row r="141" spans="2:13" x14ac:dyDescent="0.25">
      <c r="B141" s="145" t="s">
        <v>76</v>
      </c>
      <c r="C141" s="146">
        <v>2969</v>
      </c>
      <c r="D141" s="147">
        <v>1.7313707451701932</v>
      </c>
      <c r="E141" s="146">
        <v>7290</v>
      </c>
      <c r="F141" s="147">
        <f t="shared" ref="F141:J153" si="15">IFERROR(E141/C141-1,"-")</f>
        <v>1.4553721791849106</v>
      </c>
      <c r="G141" s="146">
        <v>8477</v>
      </c>
      <c r="H141" s="147">
        <f t="shared" si="15"/>
        <v>0.16282578875171461</v>
      </c>
      <c r="I141" s="146">
        <v>7639</v>
      </c>
      <c r="J141" s="147">
        <f t="shared" si="15"/>
        <v>-9.885572726200309E-2</v>
      </c>
      <c r="K141" s="146">
        <v>7400</v>
      </c>
      <c r="L141" s="147">
        <f t="shared" ref="L141:L148" si="16">IFERROR(K141/I141-1,"-")</f>
        <v>-3.1286817646288823E-2</v>
      </c>
    </row>
    <row r="142" spans="2:13" x14ac:dyDescent="0.25">
      <c r="B142" s="145" t="s">
        <v>78</v>
      </c>
      <c r="C142" s="146">
        <v>7286</v>
      </c>
      <c r="D142" s="147">
        <v>0.83665238215276028</v>
      </c>
      <c r="E142" s="146">
        <v>8763</v>
      </c>
      <c r="F142" s="147">
        <f t="shared" si="15"/>
        <v>0.20271754048860835</v>
      </c>
      <c r="G142" s="146">
        <v>10131</v>
      </c>
      <c r="H142" s="147">
        <f t="shared" si="15"/>
        <v>0.15611092091749401</v>
      </c>
      <c r="I142" s="146">
        <v>7027</v>
      </c>
      <c r="J142" s="147">
        <f t="shared" si="15"/>
        <v>-0.30638633895962886</v>
      </c>
      <c r="K142" s="146">
        <v>6397</v>
      </c>
      <c r="L142" s="147">
        <f t="shared" si="16"/>
        <v>-8.9654190977657588E-2</v>
      </c>
    </row>
    <row r="143" spans="2:13" x14ac:dyDescent="0.25">
      <c r="B143" s="145" t="s">
        <v>80</v>
      </c>
      <c r="C143" s="146">
        <v>12172</v>
      </c>
      <c r="D143" s="147">
        <v>1.7115170416573848</v>
      </c>
      <c r="E143" s="146">
        <v>6069</v>
      </c>
      <c r="F143" s="147">
        <f t="shared" si="15"/>
        <v>-0.50139664804469275</v>
      </c>
      <c r="G143" s="146">
        <v>10656</v>
      </c>
      <c r="H143" s="147">
        <f t="shared" si="15"/>
        <v>0.75580820563519535</v>
      </c>
      <c r="I143" s="146">
        <v>9290</v>
      </c>
      <c r="J143" s="147">
        <f t="shared" si="15"/>
        <v>-0.12819069069069067</v>
      </c>
      <c r="K143" s="146">
        <v>7929</v>
      </c>
      <c r="L143" s="147">
        <f t="shared" si="16"/>
        <v>-0.14650161463939715</v>
      </c>
    </row>
    <row r="144" spans="2:13" x14ac:dyDescent="0.25">
      <c r="B144" s="145" t="s">
        <v>82</v>
      </c>
      <c r="C144" s="146">
        <v>8715</v>
      </c>
      <c r="D144" s="147">
        <v>1.1071083172147</v>
      </c>
      <c r="E144" s="146">
        <v>6686</v>
      </c>
      <c r="F144" s="147">
        <f t="shared" si="15"/>
        <v>-0.23281698221457259</v>
      </c>
      <c r="G144" s="146">
        <v>4755</v>
      </c>
      <c r="H144" s="147">
        <f t="shared" si="15"/>
        <v>-0.28881244391265326</v>
      </c>
      <c r="I144" s="146">
        <v>6906</v>
      </c>
      <c r="J144" s="147">
        <f t="shared" si="15"/>
        <v>0.45236593059936903</v>
      </c>
      <c r="K144" s="146">
        <v>5153</v>
      </c>
      <c r="L144" s="147">
        <f t="shared" si="16"/>
        <v>-0.25383724297712129</v>
      </c>
    </row>
    <row r="145" spans="1:13" x14ac:dyDescent="0.25">
      <c r="B145" s="145" t="s">
        <v>84</v>
      </c>
      <c r="C145" s="146">
        <v>3126</v>
      </c>
      <c r="D145" s="147">
        <v>-0.21555834378920957</v>
      </c>
      <c r="E145" s="146">
        <v>2920</v>
      </c>
      <c r="F145" s="147">
        <f t="shared" si="15"/>
        <v>-6.5898912348048677E-2</v>
      </c>
      <c r="G145" s="146">
        <v>3337</v>
      </c>
      <c r="H145" s="147">
        <f t="shared" si="15"/>
        <v>0.14280821917808217</v>
      </c>
      <c r="I145" s="146">
        <v>4118</v>
      </c>
      <c r="J145" s="147">
        <f t="shared" si="15"/>
        <v>0.23404255319148937</v>
      </c>
      <c r="K145" s="146">
        <v>3574</v>
      </c>
      <c r="L145" s="147">
        <f t="shared" si="16"/>
        <v>-0.13210296260320542</v>
      </c>
    </row>
    <row r="146" spans="1:13" x14ac:dyDescent="0.25">
      <c r="B146" s="145" t="s">
        <v>86</v>
      </c>
      <c r="C146" s="146">
        <v>3591</v>
      </c>
      <c r="D146" s="147">
        <v>1.5504261363636362</v>
      </c>
      <c r="E146" s="146">
        <v>10666</v>
      </c>
      <c r="F146" s="147">
        <f t="shared" si="15"/>
        <v>1.9702032859927598</v>
      </c>
      <c r="G146" s="146">
        <v>2892</v>
      </c>
      <c r="H146" s="147">
        <f t="shared" si="15"/>
        <v>-0.72885805362835177</v>
      </c>
      <c r="I146" s="146">
        <v>4572</v>
      </c>
      <c r="J146" s="147">
        <f t="shared" si="15"/>
        <v>0.58091286307053935</v>
      </c>
      <c r="K146" s="146">
        <v>4019</v>
      </c>
      <c r="L146" s="147">
        <f t="shared" si="16"/>
        <v>-0.12095363079615051</v>
      </c>
    </row>
    <row r="147" spans="1:13" x14ac:dyDescent="0.25">
      <c r="B147" s="145" t="s">
        <v>88</v>
      </c>
      <c r="C147" s="146">
        <v>1577</v>
      </c>
      <c r="D147" s="147">
        <v>5.16015625</v>
      </c>
      <c r="E147" s="146">
        <v>9073</v>
      </c>
      <c r="F147" s="147">
        <f t="shared" si="15"/>
        <v>4.7533291058972731</v>
      </c>
      <c r="G147" s="146">
        <v>4680</v>
      </c>
      <c r="H147" s="147">
        <f t="shared" si="15"/>
        <v>-0.48418384216907306</v>
      </c>
      <c r="I147" s="146">
        <v>4528</v>
      </c>
      <c r="J147" s="147">
        <f t="shared" si="15"/>
        <v>-3.2478632478632474E-2</v>
      </c>
      <c r="K147" s="146">
        <v>3938</v>
      </c>
      <c r="L147" s="147">
        <f t="shared" si="16"/>
        <v>-0.1303003533568905</v>
      </c>
    </row>
    <row r="148" spans="1:13" x14ac:dyDescent="0.25">
      <c r="B148" s="145" t="s">
        <v>90</v>
      </c>
      <c r="C148" s="146">
        <v>1422</v>
      </c>
      <c r="D148" s="147">
        <v>1.9686847599164925</v>
      </c>
      <c r="E148" s="146">
        <v>4882</v>
      </c>
      <c r="F148" s="147">
        <f t="shared" si="15"/>
        <v>2.4331926863572435</v>
      </c>
      <c r="G148" s="146">
        <v>3525</v>
      </c>
      <c r="H148" s="147">
        <f t="shared" si="15"/>
        <v>-0.27795985251945921</v>
      </c>
      <c r="I148" s="146">
        <v>4451</v>
      </c>
      <c r="J148" s="147">
        <f t="shared" si="15"/>
        <v>0.26269503546099293</v>
      </c>
      <c r="K148" s="146">
        <v>2724</v>
      </c>
      <c r="L148" s="147">
        <f t="shared" si="16"/>
        <v>-0.38800269602336557</v>
      </c>
    </row>
    <row r="149" spans="1:13" x14ac:dyDescent="0.25">
      <c r="B149" s="145" t="s">
        <v>92</v>
      </c>
      <c r="C149" s="146">
        <v>2175</v>
      </c>
      <c r="D149" s="147">
        <v>-0.43609022556390975</v>
      </c>
      <c r="E149" s="146">
        <v>3872</v>
      </c>
      <c r="F149" s="147">
        <f t="shared" si="15"/>
        <v>0.78022988505747137</v>
      </c>
      <c r="G149" s="146">
        <v>3058</v>
      </c>
      <c r="H149" s="147">
        <f t="shared" si="15"/>
        <v>-0.21022727272727271</v>
      </c>
      <c r="I149" s="146">
        <v>5191</v>
      </c>
      <c r="J149" s="147">
        <f t="shared" si="15"/>
        <v>0.69751471550032695</v>
      </c>
      <c r="K149" s="146"/>
      <c r="L149" s="147"/>
    </row>
    <row r="150" spans="1:13" x14ac:dyDescent="0.25">
      <c r="A150" s="151"/>
      <c r="B150" s="145" t="s">
        <v>94</v>
      </c>
      <c r="C150" s="146">
        <v>3026</v>
      </c>
      <c r="D150" s="147">
        <v>-0.53660030627871369</v>
      </c>
      <c r="E150" s="146">
        <v>6685</v>
      </c>
      <c r="F150" s="147">
        <f t="shared" si="15"/>
        <v>1.2091870456047586</v>
      </c>
      <c r="G150" s="146">
        <v>8807</v>
      </c>
      <c r="H150" s="147">
        <f t="shared" si="15"/>
        <v>0.3174270755422588</v>
      </c>
      <c r="I150" s="146">
        <v>7604</v>
      </c>
      <c r="J150" s="147">
        <f t="shared" si="15"/>
        <v>-0.13659588963324631</v>
      </c>
      <c r="K150" s="146"/>
      <c r="L150" s="147"/>
    </row>
    <row r="151" spans="1:13" x14ac:dyDescent="0.25">
      <c r="B151" s="145" t="s">
        <v>96</v>
      </c>
      <c r="C151" s="146">
        <v>6875</v>
      </c>
      <c r="D151" s="147">
        <v>1.0418770418770418</v>
      </c>
      <c r="E151" s="146">
        <v>14295</v>
      </c>
      <c r="F151" s="147">
        <f t="shared" si="15"/>
        <v>1.0792727272727274</v>
      </c>
      <c r="G151" s="146">
        <v>10666</v>
      </c>
      <c r="H151" s="147">
        <f t="shared" si="15"/>
        <v>-0.25386498775795729</v>
      </c>
      <c r="I151" s="146">
        <v>9511</v>
      </c>
      <c r="J151" s="147">
        <f t="shared" si="15"/>
        <v>-0.10828801800112509</v>
      </c>
      <c r="K151" s="146"/>
      <c r="L151" s="147"/>
    </row>
    <row r="152" spans="1:13" x14ac:dyDescent="0.25">
      <c r="B152" s="145" t="s">
        <v>98</v>
      </c>
      <c r="C152" s="146">
        <v>3771</v>
      </c>
      <c r="D152" s="147">
        <v>0.46219464908879404</v>
      </c>
      <c r="E152" s="146">
        <v>8580</v>
      </c>
      <c r="F152" s="147">
        <f t="shared" si="15"/>
        <v>1.2752585521081943</v>
      </c>
      <c r="G152" s="146">
        <v>7575</v>
      </c>
      <c r="H152" s="147">
        <f t="shared" si="15"/>
        <v>-0.11713286713286708</v>
      </c>
      <c r="I152" s="146">
        <v>6302</v>
      </c>
      <c r="J152" s="147">
        <f t="shared" si="15"/>
        <v>-0.16805280528052802</v>
      </c>
      <c r="K152" s="146"/>
      <c r="L152" s="147"/>
    </row>
    <row r="153" spans="1:13" ht="15.75" x14ac:dyDescent="0.25">
      <c r="B153" s="148" t="s">
        <v>32</v>
      </c>
      <c r="C153" s="149">
        <v>56705</v>
      </c>
      <c r="D153" s="150">
        <v>0.56903707802988368</v>
      </c>
      <c r="E153" s="149">
        <v>89781</v>
      </c>
      <c r="F153" s="150">
        <f t="shared" si="15"/>
        <v>0.58329953266907686</v>
      </c>
      <c r="G153" s="149">
        <v>78559</v>
      </c>
      <c r="H153" s="150">
        <f t="shared" si="15"/>
        <v>-0.12499303861618827</v>
      </c>
      <c r="I153" s="149">
        <v>77139</v>
      </c>
      <c r="J153" s="150">
        <f t="shared" si="15"/>
        <v>-1.8075586501864804E-2</v>
      </c>
      <c r="K153" s="149">
        <v>41134</v>
      </c>
      <c r="L153" s="150">
        <v>-0.15241804207619869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C156" s="151"/>
      <c r="I156" s="151"/>
      <c r="L156" s="103"/>
    </row>
    <row r="158" spans="1:13" ht="48.75" customHeight="1" thickBot="1" x14ac:dyDescent="0.3">
      <c r="B158" s="12" t="s">
        <v>282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$C$7</f>
        <v>2022</v>
      </c>
      <c r="D161" s="140"/>
      <c r="E161" s="139">
        <f>$E$7</f>
        <v>2023</v>
      </c>
      <c r="F161" s="140"/>
      <c r="G161" s="139">
        <f>$G$7</f>
        <v>2024</v>
      </c>
      <c r="H161" s="140"/>
      <c r="I161" s="139">
        <f>$I$7</f>
        <v>2025</v>
      </c>
      <c r="J161" s="140"/>
      <c r="K161" s="139">
        <f>$K$7</f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CONCATENATE("var. ",RIGHT(C161,2),"/",RIGHT(C161-1,2))</f>
        <v>var. 22/21</v>
      </c>
      <c r="E162" s="144" t="s">
        <v>74</v>
      </c>
      <c r="F162" s="143" t="s">
        <v>253</v>
      </c>
      <c r="G162" s="144" t="s">
        <v>74</v>
      </c>
      <c r="H162" s="143" t="s">
        <v>253</v>
      </c>
      <c r="I162" s="144" t="s">
        <v>74</v>
      </c>
      <c r="J162" s="143" t="s">
        <v>253</v>
      </c>
      <c r="K162" s="144" t="s">
        <v>74</v>
      </c>
      <c r="L162" s="143" t="s">
        <v>276</v>
      </c>
    </row>
    <row r="163" spans="2:12" x14ac:dyDescent="0.25">
      <c r="B163" s="145" t="s">
        <v>76</v>
      </c>
      <c r="C163" s="146">
        <v>7772</v>
      </c>
      <c r="D163" s="147">
        <v>33.237885462555063</v>
      </c>
      <c r="E163" s="146">
        <v>15720</v>
      </c>
      <c r="F163" s="147">
        <f t="shared" ref="F163:J175" si="17">IFERROR(E163/C163-1,"-")</f>
        <v>1.0226453937210498</v>
      </c>
      <c r="G163" s="146">
        <v>3290</v>
      </c>
      <c r="H163" s="147">
        <f t="shared" si="17"/>
        <v>-0.79071246819338425</v>
      </c>
      <c r="I163" s="146">
        <v>4917</v>
      </c>
      <c r="J163" s="147">
        <f t="shared" si="17"/>
        <v>0.49452887537993928</v>
      </c>
      <c r="K163" s="146">
        <v>4549</v>
      </c>
      <c r="L163" s="147">
        <f t="shared" ref="L163:L170" si="18">IFERROR(K163/I163-1,"-")</f>
        <v>-7.4842383567215731E-2</v>
      </c>
    </row>
    <row r="164" spans="2:12" x14ac:dyDescent="0.25">
      <c r="B164" s="145" t="s">
        <v>78</v>
      </c>
      <c r="C164" s="146">
        <v>4127</v>
      </c>
      <c r="D164" s="147">
        <v>3.1644803229061553</v>
      </c>
      <c r="E164" s="146">
        <v>17689</v>
      </c>
      <c r="F164" s="147">
        <f t="shared" si="17"/>
        <v>3.2861642839835232</v>
      </c>
      <c r="G164" s="146">
        <v>16908</v>
      </c>
      <c r="H164" s="147">
        <f t="shared" si="17"/>
        <v>-4.415173271524675E-2</v>
      </c>
      <c r="I164" s="146">
        <v>5870</v>
      </c>
      <c r="J164" s="147">
        <f t="shared" si="17"/>
        <v>-0.65282706411166314</v>
      </c>
      <c r="K164" s="146">
        <v>4916</v>
      </c>
      <c r="L164" s="147">
        <f t="shared" si="18"/>
        <v>-0.16252129471890975</v>
      </c>
    </row>
    <row r="165" spans="2:12" x14ac:dyDescent="0.25">
      <c r="B165" s="145" t="s">
        <v>80</v>
      </c>
      <c r="C165" s="146">
        <v>5526</v>
      </c>
      <c r="D165" s="147">
        <v>2.5743855109961191</v>
      </c>
      <c r="E165" s="146">
        <v>14306</v>
      </c>
      <c r="F165" s="147">
        <f t="shared" si="17"/>
        <v>1.5888526963445528</v>
      </c>
      <c r="G165" s="146">
        <v>15794</v>
      </c>
      <c r="H165" s="147">
        <f t="shared" si="17"/>
        <v>0.10401230253040672</v>
      </c>
      <c r="I165" s="146">
        <v>4769</v>
      </c>
      <c r="J165" s="147">
        <f t="shared" si="17"/>
        <v>-0.69804989236418891</v>
      </c>
      <c r="K165" s="146">
        <v>4191</v>
      </c>
      <c r="L165" s="147">
        <f t="shared" si="18"/>
        <v>-0.1211994128748165</v>
      </c>
    </row>
    <row r="166" spans="2:12" x14ac:dyDescent="0.25">
      <c r="B166" s="145" t="s">
        <v>82</v>
      </c>
      <c r="C166" s="146">
        <v>5883</v>
      </c>
      <c r="D166" s="147">
        <v>2.9456740442655938</v>
      </c>
      <c r="E166" s="146">
        <v>6324</v>
      </c>
      <c r="F166" s="147">
        <f t="shared" si="17"/>
        <v>7.4961754207037323E-2</v>
      </c>
      <c r="G166" s="146">
        <v>19903</v>
      </c>
      <c r="H166" s="147">
        <f t="shared" si="17"/>
        <v>2.1472169512966479</v>
      </c>
      <c r="I166" s="146">
        <v>5624</v>
      </c>
      <c r="J166" s="147">
        <f t="shared" si="17"/>
        <v>-0.71742953323619552</v>
      </c>
      <c r="K166" s="146">
        <v>5787</v>
      </c>
      <c r="L166" s="147">
        <f t="shared" si="18"/>
        <v>2.8982930298719678E-2</v>
      </c>
    </row>
    <row r="167" spans="2:12" x14ac:dyDescent="0.25">
      <c r="B167" s="145" t="s">
        <v>84</v>
      </c>
      <c r="C167" s="146">
        <v>17440</v>
      </c>
      <c r="D167" s="147">
        <v>10.634422948632421</v>
      </c>
      <c r="E167" s="146">
        <v>4173</v>
      </c>
      <c r="F167" s="147">
        <f t="shared" si="17"/>
        <v>-0.76072247706422025</v>
      </c>
      <c r="G167" s="146">
        <v>12337</v>
      </c>
      <c r="H167" s="147">
        <f t="shared" si="17"/>
        <v>1.9563862928348912</v>
      </c>
      <c r="I167" s="146">
        <v>6011</v>
      </c>
      <c r="J167" s="147">
        <f t="shared" si="17"/>
        <v>-0.51276647483180682</v>
      </c>
      <c r="K167" s="146">
        <v>3077</v>
      </c>
      <c r="L167" s="147">
        <f t="shared" si="18"/>
        <v>-0.48810514057561138</v>
      </c>
    </row>
    <row r="168" spans="2:12" x14ac:dyDescent="0.25">
      <c r="B168" s="145" t="s">
        <v>86</v>
      </c>
      <c r="C168" s="146">
        <v>4140</v>
      </c>
      <c r="D168" s="147">
        <v>2.1821675634127593</v>
      </c>
      <c r="E168" s="146">
        <v>2887</v>
      </c>
      <c r="F168" s="147">
        <f t="shared" si="17"/>
        <v>-0.30265700483091784</v>
      </c>
      <c r="G168" s="146">
        <v>2445</v>
      </c>
      <c r="H168" s="147">
        <f t="shared" si="17"/>
        <v>-0.15310010391409767</v>
      </c>
      <c r="I168" s="146">
        <v>5101</v>
      </c>
      <c r="J168" s="147">
        <f t="shared" si="17"/>
        <v>1.0862985685071576</v>
      </c>
      <c r="K168" s="146">
        <v>5810</v>
      </c>
      <c r="L168" s="147">
        <f t="shared" si="18"/>
        <v>0.13899235444030578</v>
      </c>
    </row>
    <row r="169" spans="2:12" x14ac:dyDescent="0.25">
      <c r="B169" s="145" t="s">
        <v>88</v>
      </c>
      <c r="C169" s="146">
        <v>12259</v>
      </c>
      <c r="D169" s="147">
        <v>15.151515151515152</v>
      </c>
      <c r="E169" s="146">
        <v>2311</v>
      </c>
      <c r="F169" s="147">
        <f t="shared" si="17"/>
        <v>-0.81148543926910843</v>
      </c>
      <c r="G169" s="146">
        <v>5749</v>
      </c>
      <c r="H169" s="147">
        <f t="shared" si="17"/>
        <v>1.4876676763305929</v>
      </c>
      <c r="I169" s="146">
        <v>5796</v>
      </c>
      <c r="J169" s="147">
        <f t="shared" si="17"/>
        <v>8.1753348408419857E-3</v>
      </c>
      <c r="K169" s="146">
        <v>5026</v>
      </c>
      <c r="L169" s="147">
        <f t="shared" si="18"/>
        <v>-0.13285024154589375</v>
      </c>
    </row>
    <row r="170" spans="2:12" x14ac:dyDescent="0.25">
      <c r="B170" s="145" t="s">
        <v>90</v>
      </c>
      <c r="C170" s="146">
        <v>12685</v>
      </c>
      <c r="D170" s="147">
        <v>0.60610281083818696</v>
      </c>
      <c r="E170" s="146">
        <v>2059</v>
      </c>
      <c r="F170" s="147">
        <f t="shared" si="17"/>
        <v>-0.83768230193141502</v>
      </c>
      <c r="G170" s="146">
        <v>17326</v>
      </c>
      <c r="H170" s="147">
        <f t="shared" si="17"/>
        <v>7.4147644487615345</v>
      </c>
      <c r="I170" s="146">
        <v>10079</v>
      </c>
      <c r="J170" s="147">
        <f t="shared" si="17"/>
        <v>-0.41827311554888602</v>
      </c>
      <c r="K170" s="146">
        <v>6501</v>
      </c>
      <c r="L170" s="147">
        <f t="shared" si="18"/>
        <v>-0.3549955352713563</v>
      </c>
    </row>
    <row r="171" spans="2:12" x14ac:dyDescent="0.25">
      <c r="B171" s="145" t="s">
        <v>92</v>
      </c>
      <c r="C171" s="146">
        <v>10452</v>
      </c>
      <c r="D171" s="147">
        <v>2.8021098581302293</v>
      </c>
      <c r="E171" s="146">
        <v>2122</v>
      </c>
      <c r="F171" s="147">
        <f t="shared" si="17"/>
        <v>-0.79697665518561045</v>
      </c>
      <c r="G171" s="146">
        <v>3768</v>
      </c>
      <c r="H171" s="147">
        <f t="shared" si="17"/>
        <v>0.7756833176248823</v>
      </c>
      <c r="I171" s="146">
        <v>4493</v>
      </c>
      <c r="J171" s="147">
        <f t="shared" si="17"/>
        <v>0.19240976645435248</v>
      </c>
      <c r="K171" s="146"/>
      <c r="L171" s="147"/>
    </row>
    <row r="172" spans="2:12" x14ac:dyDescent="0.25">
      <c r="B172" s="145" t="s">
        <v>94</v>
      </c>
      <c r="C172" s="146">
        <v>20423</v>
      </c>
      <c r="D172" s="147">
        <v>3.1679591836734691</v>
      </c>
      <c r="E172" s="146">
        <v>25712</v>
      </c>
      <c r="F172" s="147">
        <f t="shared" si="17"/>
        <v>0.25897272682759631</v>
      </c>
      <c r="G172" s="146">
        <v>26260</v>
      </c>
      <c r="H172" s="147">
        <f t="shared" si="17"/>
        <v>2.1313005600497759E-2</v>
      </c>
      <c r="I172" s="146">
        <v>6356</v>
      </c>
      <c r="J172" s="147">
        <f t="shared" si="17"/>
        <v>-0.7579588728103579</v>
      </c>
      <c r="K172" s="146"/>
      <c r="L172" s="147"/>
    </row>
    <row r="173" spans="2:12" x14ac:dyDescent="0.25">
      <c r="B173" s="145" t="s">
        <v>96</v>
      </c>
      <c r="C173" s="146">
        <v>12938</v>
      </c>
      <c r="D173" s="147">
        <v>-6.8471452228382135E-2</v>
      </c>
      <c r="E173" s="146">
        <v>2422</v>
      </c>
      <c r="F173" s="147">
        <f t="shared" si="17"/>
        <v>-0.81279950533312717</v>
      </c>
      <c r="G173" s="146">
        <v>4058</v>
      </c>
      <c r="H173" s="147">
        <f t="shared" si="17"/>
        <v>0.67547481420313793</v>
      </c>
      <c r="I173" s="146">
        <v>3390</v>
      </c>
      <c r="J173" s="147">
        <f t="shared" si="17"/>
        <v>-0.1646131099063578</v>
      </c>
      <c r="K173" s="146"/>
      <c r="L173" s="147"/>
    </row>
    <row r="174" spans="2:12" x14ac:dyDescent="0.25">
      <c r="B174" s="145" t="s">
        <v>98</v>
      </c>
      <c r="C174" s="146">
        <v>13150</v>
      </c>
      <c r="D174" s="147">
        <v>0.84639146307217072</v>
      </c>
      <c r="E174" s="146">
        <v>3264</v>
      </c>
      <c r="F174" s="147">
        <f t="shared" si="17"/>
        <v>-0.75178707224334596</v>
      </c>
      <c r="G174" s="146">
        <v>4141</v>
      </c>
      <c r="H174" s="147">
        <f t="shared" si="17"/>
        <v>0.26868872549019618</v>
      </c>
      <c r="I174" s="146">
        <v>3930</v>
      </c>
      <c r="J174" s="147">
        <f t="shared" si="17"/>
        <v>-5.0953875875392463E-2</v>
      </c>
      <c r="K174" s="146"/>
      <c r="L174" s="147"/>
    </row>
    <row r="175" spans="2:12" ht="15.75" x14ac:dyDescent="0.25">
      <c r="B175" s="148" t="s">
        <v>32</v>
      </c>
      <c r="C175" s="149">
        <v>126795</v>
      </c>
      <c r="D175" s="150">
        <v>1.8575452988371044</v>
      </c>
      <c r="E175" s="149">
        <v>98989</v>
      </c>
      <c r="F175" s="150">
        <f t="shared" si="17"/>
        <v>-0.2192988682519027</v>
      </c>
      <c r="G175" s="149">
        <v>131979</v>
      </c>
      <c r="H175" s="150">
        <f t="shared" si="17"/>
        <v>0.33326935316045225</v>
      </c>
      <c r="I175" s="149">
        <v>66336</v>
      </c>
      <c r="J175" s="150">
        <f t="shared" si="17"/>
        <v>-0.49737458231991449</v>
      </c>
      <c r="K175" s="149">
        <v>39857</v>
      </c>
      <c r="L175" s="150">
        <v>-0.17252475761413411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</row>
    <row r="178" spans="1:13" x14ac:dyDescent="0.25">
      <c r="C178" s="151"/>
      <c r="I178" s="151"/>
      <c r="L178" s="103"/>
    </row>
    <row r="180" spans="1:13" ht="48.75" customHeight="1" thickBot="1" x14ac:dyDescent="0.3">
      <c r="B180" s="12" t="s">
        <v>283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$C$7</f>
        <v>2022</v>
      </c>
      <c r="D183" s="140"/>
      <c r="E183" s="139">
        <f>$E$7</f>
        <v>2023</v>
      </c>
      <c r="F183" s="140"/>
      <c r="G183" s="139">
        <f>$G$7</f>
        <v>2024</v>
      </c>
      <c r="H183" s="140"/>
      <c r="I183" s="139">
        <f>$I$7</f>
        <v>2025</v>
      </c>
      <c r="J183" s="140"/>
      <c r="K183" s="139">
        <f>$K$7</f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CONCATENATE("var. ",RIGHT(C183,2),"/",RIGHT(C183-1,2))</f>
        <v>var. 22/21</v>
      </c>
      <c r="E184" s="144" t="s">
        <v>74</v>
      </c>
      <c r="F184" s="143" t="s">
        <v>253</v>
      </c>
      <c r="G184" s="144" t="s">
        <v>74</v>
      </c>
      <c r="H184" s="143" t="s">
        <v>253</v>
      </c>
      <c r="I184" s="144" t="s">
        <v>74</v>
      </c>
      <c r="J184" s="143" t="s">
        <v>253</v>
      </c>
      <c r="K184" s="144" t="s">
        <v>74</v>
      </c>
      <c r="L184" s="143" t="s">
        <v>276</v>
      </c>
    </row>
    <row r="185" spans="1:13" x14ac:dyDescent="0.25">
      <c r="A185" s="151"/>
      <c r="B185" s="145" t="s">
        <v>76</v>
      </c>
      <c r="C185" s="146">
        <v>1397</v>
      </c>
      <c r="D185" s="147">
        <v>-0.71483976321698306</v>
      </c>
      <c r="E185" s="146">
        <v>2004</v>
      </c>
      <c r="F185" s="147">
        <f t="shared" ref="F185:J197" si="19">IFERROR(E185/C185-1,"-")</f>
        <v>0.4345025053686471</v>
      </c>
      <c r="G185" s="146">
        <v>1208</v>
      </c>
      <c r="H185" s="147">
        <f t="shared" si="19"/>
        <v>-0.39720558882235524</v>
      </c>
      <c r="I185" s="146">
        <v>1731</v>
      </c>
      <c r="J185" s="147">
        <f t="shared" si="19"/>
        <v>0.43294701986754958</v>
      </c>
      <c r="K185" s="146">
        <v>2105</v>
      </c>
      <c r="L185" s="147">
        <f t="shared" ref="L185:L192" si="20">IFERROR(K185/I185-1,"-")</f>
        <v>0.21606008087810524</v>
      </c>
    </row>
    <row r="186" spans="1:13" x14ac:dyDescent="0.25">
      <c r="B186" s="145" t="s">
        <v>78</v>
      </c>
      <c r="C186" s="146">
        <v>1062</v>
      </c>
      <c r="D186" s="147">
        <v>105.2</v>
      </c>
      <c r="E186" s="146">
        <v>1864</v>
      </c>
      <c r="F186" s="147">
        <f t="shared" si="19"/>
        <v>0.75517890772128071</v>
      </c>
      <c r="G186" s="146">
        <v>3493</v>
      </c>
      <c r="H186" s="147">
        <f t="shared" si="19"/>
        <v>0.87392703862660936</v>
      </c>
      <c r="I186" s="146">
        <v>1752</v>
      </c>
      <c r="J186" s="147">
        <f t="shared" si="19"/>
        <v>-0.4984254222731177</v>
      </c>
      <c r="K186" s="146">
        <v>1607</v>
      </c>
      <c r="L186" s="147">
        <f t="shared" si="20"/>
        <v>-8.2762557077625587E-2</v>
      </c>
    </row>
    <row r="187" spans="1:13" x14ac:dyDescent="0.25">
      <c r="B187" s="145" t="s">
        <v>80</v>
      </c>
      <c r="C187" s="146">
        <v>3467</v>
      </c>
      <c r="D187" s="147">
        <v>3466</v>
      </c>
      <c r="E187" s="146">
        <v>1158</v>
      </c>
      <c r="F187" s="147">
        <f t="shared" si="19"/>
        <v>-0.66599365445630232</v>
      </c>
      <c r="G187" s="146">
        <v>2610</v>
      </c>
      <c r="H187" s="147">
        <f t="shared" si="19"/>
        <v>1.2538860103626943</v>
      </c>
      <c r="I187" s="146">
        <v>2151</v>
      </c>
      <c r="J187" s="147">
        <f t="shared" si="19"/>
        <v>-0.17586206896551726</v>
      </c>
      <c r="K187" s="146">
        <v>1225</v>
      </c>
      <c r="L187" s="147">
        <f t="shared" si="20"/>
        <v>-0.43049744304974435</v>
      </c>
    </row>
    <row r="188" spans="1:13" x14ac:dyDescent="0.25">
      <c r="B188" s="145" t="s">
        <v>82</v>
      </c>
      <c r="C188" s="146">
        <v>2408</v>
      </c>
      <c r="D188" s="147">
        <v>0.81325301204819267</v>
      </c>
      <c r="E188" s="146">
        <v>1603</v>
      </c>
      <c r="F188" s="147">
        <f t="shared" si="19"/>
        <v>-0.33430232558139539</v>
      </c>
      <c r="G188" s="146">
        <v>1352</v>
      </c>
      <c r="H188" s="147">
        <f t="shared" si="19"/>
        <v>-0.15658140985651903</v>
      </c>
      <c r="I188" s="146">
        <v>1854</v>
      </c>
      <c r="J188" s="147">
        <f t="shared" si="19"/>
        <v>0.37130177514792906</v>
      </c>
      <c r="K188" s="146">
        <v>1337</v>
      </c>
      <c r="L188" s="147">
        <f t="shared" si="20"/>
        <v>-0.278856526429342</v>
      </c>
    </row>
    <row r="189" spans="1:13" x14ac:dyDescent="0.25">
      <c r="B189" s="145" t="s">
        <v>84</v>
      </c>
      <c r="C189" s="146">
        <v>316</v>
      </c>
      <c r="D189" s="147">
        <v>-0.81859931113662454</v>
      </c>
      <c r="E189" s="146">
        <v>1535</v>
      </c>
      <c r="F189" s="147">
        <f t="shared" si="19"/>
        <v>3.8575949367088604</v>
      </c>
      <c r="G189" s="146">
        <v>3433</v>
      </c>
      <c r="H189" s="147">
        <f t="shared" si="19"/>
        <v>1.2364820846905538</v>
      </c>
      <c r="I189" s="146">
        <v>1337</v>
      </c>
      <c r="J189" s="147">
        <f t="shared" si="19"/>
        <v>-0.61054471307893965</v>
      </c>
      <c r="K189" s="146">
        <v>778</v>
      </c>
      <c r="L189" s="147">
        <f t="shared" si="20"/>
        <v>-0.41810022438294692</v>
      </c>
    </row>
    <row r="190" spans="1:13" x14ac:dyDescent="0.25">
      <c r="B190" s="145" t="s">
        <v>125</v>
      </c>
      <c r="C190" s="146">
        <v>727</v>
      </c>
      <c r="D190" s="147">
        <v>-6.4350064350064295E-2</v>
      </c>
      <c r="E190" s="146">
        <v>781</v>
      </c>
      <c r="F190" s="147">
        <f t="shared" si="19"/>
        <v>7.427785419532329E-2</v>
      </c>
      <c r="G190" s="146">
        <v>753</v>
      </c>
      <c r="H190" s="147">
        <f t="shared" si="19"/>
        <v>-3.5851472471190804E-2</v>
      </c>
      <c r="I190" s="146">
        <v>1239</v>
      </c>
      <c r="J190" s="147">
        <f t="shared" si="19"/>
        <v>0.64541832669322718</v>
      </c>
      <c r="K190" s="146">
        <v>914</v>
      </c>
      <c r="L190" s="147">
        <f t="shared" si="20"/>
        <v>-0.26230831315577074</v>
      </c>
    </row>
    <row r="191" spans="1:13" x14ac:dyDescent="0.25">
      <c r="B191" s="145" t="s">
        <v>88</v>
      </c>
      <c r="C191" s="146">
        <v>4173</v>
      </c>
      <c r="D191" s="147">
        <v>14.341911764705882</v>
      </c>
      <c r="E191" s="146">
        <v>1095</v>
      </c>
      <c r="F191" s="147">
        <f t="shared" si="19"/>
        <v>-0.73759884974838252</v>
      </c>
      <c r="G191" s="146">
        <v>3193</v>
      </c>
      <c r="H191" s="147">
        <f t="shared" si="19"/>
        <v>1.9159817351598174</v>
      </c>
      <c r="I191" s="146">
        <v>1492</v>
      </c>
      <c r="J191" s="147">
        <f t="shared" si="19"/>
        <v>-0.53272784215471347</v>
      </c>
      <c r="K191" s="146">
        <v>1684</v>
      </c>
      <c r="L191" s="147">
        <f t="shared" si="20"/>
        <v>0.12868632707774807</v>
      </c>
    </row>
    <row r="192" spans="1:13" x14ac:dyDescent="0.25">
      <c r="B192" s="145" t="s">
        <v>90</v>
      </c>
      <c r="C192" s="146">
        <v>1991</v>
      </c>
      <c r="D192" s="147">
        <v>2.1025641025641084E-2</v>
      </c>
      <c r="E192" s="146">
        <v>673</v>
      </c>
      <c r="F192" s="147">
        <f t="shared" si="19"/>
        <v>-0.66197890507282775</v>
      </c>
      <c r="G192" s="146">
        <v>3376</v>
      </c>
      <c r="H192" s="147">
        <f t="shared" si="19"/>
        <v>4.0163447251114412</v>
      </c>
      <c r="I192" s="146">
        <v>1192</v>
      </c>
      <c r="J192" s="147">
        <f t="shared" si="19"/>
        <v>-0.64691943127962093</v>
      </c>
      <c r="K192" s="146">
        <v>1110</v>
      </c>
      <c r="L192" s="147">
        <f t="shared" si="20"/>
        <v>-6.8791946308724872E-2</v>
      </c>
    </row>
    <row r="193" spans="2:13" x14ac:dyDescent="0.25">
      <c r="B193" s="145" t="s">
        <v>92</v>
      </c>
      <c r="C193" s="146">
        <v>2542</v>
      </c>
      <c r="D193" s="147">
        <v>2.4120805369127516</v>
      </c>
      <c r="E193" s="146">
        <v>345</v>
      </c>
      <c r="F193" s="147">
        <f t="shared" si="19"/>
        <v>-0.86428009441384734</v>
      </c>
      <c r="G193" s="146">
        <v>1688</v>
      </c>
      <c r="H193" s="147">
        <f t="shared" si="19"/>
        <v>3.8927536231884057</v>
      </c>
      <c r="I193" s="146">
        <v>1171</v>
      </c>
      <c r="J193" s="147">
        <f t="shared" si="19"/>
        <v>-0.30627962085308058</v>
      </c>
      <c r="K193" s="146"/>
      <c r="L193" s="147"/>
    </row>
    <row r="194" spans="2:13" x14ac:dyDescent="0.25">
      <c r="B194" s="145" t="s">
        <v>94</v>
      </c>
      <c r="C194" s="146">
        <v>1136</v>
      </c>
      <c r="D194" s="147">
        <v>-0.20336605890603088</v>
      </c>
      <c r="E194" s="146">
        <v>1837</v>
      </c>
      <c r="F194" s="147">
        <f t="shared" si="19"/>
        <v>0.61707746478873249</v>
      </c>
      <c r="G194" s="146">
        <v>2875</v>
      </c>
      <c r="H194" s="147">
        <f t="shared" si="19"/>
        <v>0.56505171475231353</v>
      </c>
      <c r="I194" s="146">
        <v>1963</v>
      </c>
      <c r="J194" s="147">
        <f t="shared" si="19"/>
        <v>-0.31721739130434778</v>
      </c>
      <c r="K194" s="146"/>
      <c r="L194" s="147"/>
    </row>
    <row r="195" spans="2:13" x14ac:dyDescent="0.25">
      <c r="B195" s="145" t="s">
        <v>96</v>
      </c>
      <c r="C195" s="146">
        <v>2063</v>
      </c>
      <c r="D195" s="147">
        <v>6.5049044914816667E-2</v>
      </c>
      <c r="E195" s="146">
        <v>737</v>
      </c>
      <c r="F195" s="147">
        <f t="shared" si="19"/>
        <v>-0.64275327193407661</v>
      </c>
      <c r="G195" s="146">
        <v>1887</v>
      </c>
      <c r="H195" s="147">
        <f t="shared" si="19"/>
        <v>1.5603799185888736</v>
      </c>
      <c r="I195" s="146">
        <v>1597</v>
      </c>
      <c r="J195" s="147">
        <f t="shared" si="19"/>
        <v>-0.15368309485956544</v>
      </c>
      <c r="K195" s="146"/>
      <c r="L195" s="147"/>
    </row>
    <row r="196" spans="2:13" x14ac:dyDescent="0.25">
      <c r="B196" s="145" t="s">
        <v>98</v>
      </c>
      <c r="C196" s="146">
        <v>1644</v>
      </c>
      <c r="D196" s="147">
        <v>-7.7441077441077422E-2</v>
      </c>
      <c r="E196" s="146">
        <v>698</v>
      </c>
      <c r="F196" s="147">
        <f t="shared" si="19"/>
        <v>-0.57542579075425793</v>
      </c>
      <c r="G196" s="146">
        <v>1706</v>
      </c>
      <c r="H196" s="147">
        <f t="shared" si="19"/>
        <v>1.4441260744985671</v>
      </c>
      <c r="I196" s="146">
        <v>2338</v>
      </c>
      <c r="J196" s="147">
        <f t="shared" si="19"/>
        <v>0.37045720984759667</v>
      </c>
      <c r="K196" s="146"/>
      <c r="L196" s="147"/>
    </row>
    <row r="197" spans="2:13" ht="15.75" x14ac:dyDescent="0.25">
      <c r="B197" s="148" t="s">
        <v>32</v>
      </c>
      <c r="C197" s="149">
        <v>22926</v>
      </c>
      <c r="D197" s="150">
        <v>0.35906099946647707</v>
      </c>
      <c r="E197" s="149">
        <v>14330</v>
      </c>
      <c r="F197" s="150">
        <f t="shared" si="19"/>
        <v>-0.37494547675128675</v>
      </c>
      <c r="G197" s="149">
        <v>27574</v>
      </c>
      <c r="H197" s="150">
        <f t="shared" si="19"/>
        <v>0.924214933705513</v>
      </c>
      <c r="I197" s="149">
        <v>19817</v>
      </c>
      <c r="J197" s="150">
        <f t="shared" si="19"/>
        <v>-0.28131573221150363</v>
      </c>
      <c r="K197" s="149">
        <v>10760</v>
      </c>
      <c r="L197" s="150">
        <v>-0.15594603074992153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C200" s="151"/>
      <c r="I200" s="151"/>
      <c r="L200" s="103"/>
    </row>
    <row r="202" spans="2:13" ht="48.75" customHeight="1" thickBot="1" x14ac:dyDescent="0.3">
      <c r="B202" s="12" t="s">
        <v>284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$C$7</f>
        <v>2022</v>
      </c>
      <c r="D205" s="140"/>
      <c r="E205" s="139">
        <f>$E$7</f>
        <v>2023</v>
      </c>
      <c r="F205" s="140"/>
      <c r="G205" s="139">
        <f>$G$7</f>
        <v>2024</v>
      </c>
      <c r="H205" s="140"/>
      <c r="I205" s="139">
        <f>$I$7</f>
        <v>2025</v>
      </c>
      <c r="J205" s="140"/>
      <c r="K205" s="139">
        <f>$K$7</f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CONCATENATE("var. ",RIGHT(C205,2),"/",RIGHT(C205-1,2))</f>
        <v>var. 22/21</v>
      </c>
      <c r="E206" s="144" t="s">
        <v>74</v>
      </c>
      <c r="F206" s="143" t="s">
        <v>253</v>
      </c>
      <c r="G206" s="144" t="s">
        <v>74</v>
      </c>
      <c r="H206" s="143" t="s">
        <v>253</v>
      </c>
      <c r="I206" s="144" t="s">
        <v>74</v>
      </c>
      <c r="J206" s="143" t="s">
        <v>253</v>
      </c>
      <c r="K206" s="144" t="s">
        <v>74</v>
      </c>
      <c r="L206" s="143" t="s">
        <v>276</v>
      </c>
    </row>
    <row r="207" spans="2:13" x14ac:dyDescent="0.25">
      <c r="B207" s="145" t="s">
        <v>76</v>
      </c>
      <c r="C207" s="146">
        <v>6840</v>
      </c>
      <c r="D207" s="147" t="s">
        <v>233</v>
      </c>
      <c r="E207" s="146">
        <v>2857</v>
      </c>
      <c r="F207" s="147">
        <f t="shared" ref="F207:J219" si="21">IFERROR(E207/C207-1,"-")</f>
        <v>-0.58230994152046778</v>
      </c>
      <c r="G207" s="146">
        <v>3677</v>
      </c>
      <c r="H207" s="147">
        <f t="shared" si="21"/>
        <v>0.28701435071753578</v>
      </c>
      <c r="I207" s="146">
        <v>3422</v>
      </c>
      <c r="J207" s="147">
        <f t="shared" si="21"/>
        <v>-6.9350013598041937E-2</v>
      </c>
      <c r="K207" s="146">
        <v>4729</v>
      </c>
      <c r="L207" s="147">
        <f t="shared" ref="L207:L214" si="22">IFERROR(K207/I207-1,"-")</f>
        <v>0.38194038573933375</v>
      </c>
    </row>
    <row r="208" spans="2:13" x14ac:dyDescent="0.25">
      <c r="B208" s="145" t="s">
        <v>78</v>
      </c>
      <c r="C208" s="146">
        <v>1138</v>
      </c>
      <c r="D208" s="147">
        <v>1.8521303258145365</v>
      </c>
      <c r="E208" s="146">
        <v>1848</v>
      </c>
      <c r="F208" s="147">
        <f t="shared" si="21"/>
        <v>0.62390158172231991</v>
      </c>
      <c r="G208" s="146">
        <v>5430</v>
      </c>
      <c r="H208" s="147">
        <f t="shared" si="21"/>
        <v>1.9383116883116882</v>
      </c>
      <c r="I208" s="146">
        <v>3615</v>
      </c>
      <c r="J208" s="147">
        <f t="shared" si="21"/>
        <v>-0.33425414364640882</v>
      </c>
      <c r="K208" s="146">
        <v>3651</v>
      </c>
      <c r="L208" s="147">
        <f t="shared" si="22"/>
        <v>9.9585062240663547E-3</v>
      </c>
    </row>
    <row r="209" spans="2:13" x14ac:dyDescent="0.25">
      <c r="B209" s="145" t="s">
        <v>80</v>
      </c>
      <c r="C209" s="146">
        <v>585</v>
      </c>
      <c r="D209" s="147">
        <v>9.550561797752799E-2</v>
      </c>
      <c r="E209" s="146">
        <v>2136</v>
      </c>
      <c r="F209" s="147">
        <f t="shared" si="21"/>
        <v>2.6512820512820512</v>
      </c>
      <c r="G209" s="146">
        <v>4490</v>
      </c>
      <c r="H209" s="147">
        <f t="shared" si="21"/>
        <v>1.1020599250936329</v>
      </c>
      <c r="I209" s="146">
        <v>3471</v>
      </c>
      <c r="J209" s="147">
        <f t="shared" si="21"/>
        <v>-0.22694877505567934</v>
      </c>
      <c r="K209" s="146">
        <v>2763</v>
      </c>
      <c r="L209" s="147">
        <f t="shared" si="22"/>
        <v>-0.20397579948141742</v>
      </c>
    </row>
    <row r="210" spans="2:13" x14ac:dyDescent="0.25">
      <c r="B210" s="145" t="s">
        <v>82</v>
      </c>
      <c r="C210" s="146">
        <v>438</v>
      </c>
      <c r="D210" s="147">
        <v>9.7744360902255689E-2</v>
      </c>
      <c r="E210" s="146">
        <v>2325</v>
      </c>
      <c r="F210" s="147">
        <f t="shared" si="21"/>
        <v>4.3082191780821919</v>
      </c>
      <c r="G210" s="146">
        <v>2854</v>
      </c>
      <c r="H210" s="147">
        <f t="shared" si="21"/>
        <v>0.22752688172043012</v>
      </c>
      <c r="I210" s="146">
        <v>3012</v>
      </c>
      <c r="J210" s="147">
        <f t="shared" si="21"/>
        <v>5.5360896986685448E-2</v>
      </c>
      <c r="K210" s="146">
        <v>2700</v>
      </c>
      <c r="L210" s="147">
        <f t="shared" si="22"/>
        <v>-0.10358565737051795</v>
      </c>
    </row>
    <row r="211" spans="2:13" x14ac:dyDescent="0.25">
      <c r="B211" s="145" t="s">
        <v>84</v>
      </c>
      <c r="C211" s="146">
        <v>1318</v>
      </c>
      <c r="D211" s="147">
        <v>0.82801664355062421</v>
      </c>
      <c r="E211" s="146">
        <v>1731</v>
      </c>
      <c r="F211" s="147">
        <f t="shared" si="21"/>
        <v>0.31335356600910469</v>
      </c>
      <c r="G211" s="146">
        <v>4521</v>
      </c>
      <c r="H211" s="147">
        <f t="shared" si="21"/>
        <v>1.6117850953206241</v>
      </c>
      <c r="I211" s="146">
        <v>1648</v>
      </c>
      <c r="J211" s="147">
        <f t="shared" si="21"/>
        <v>-0.63547887635478872</v>
      </c>
      <c r="K211" s="146">
        <v>1979</v>
      </c>
      <c r="L211" s="147">
        <f t="shared" si="22"/>
        <v>0.20084951456310685</v>
      </c>
    </row>
    <row r="212" spans="2:13" x14ac:dyDescent="0.25">
      <c r="B212" s="145" t="s">
        <v>86</v>
      </c>
      <c r="C212" s="146">
        <v>1317</v>
      </c>
      <c r="D212" s="147">
        <v>-0.15631005765534911</v>
      </c>
      <c r="E212" s="146">
        <v>854</v>
      </c>
      <c r="F212" s="147">
        <f t="shared" si="21"/>
        <v>-0.35155656795747914</v>
      </c>
      <c r="G212" s="146">
        <v>2058</v>
      </c>
      <c r="H212" s="147">
        <f t="shared" si="21"/>
        <v>1.4098360655737703</v>
      </c>
      <c r="I212" s="146">
        <v>2195</v>
      </c>
      <c r="J212" s="147">
        <f t="shared" si="21"/>
        <v>6.6569484936831902E-2</v>
      </c>
      <c r="K212" s="146">
        <v>2978</v>
      </c>
      <c r="L212" s="147">
        <f t="shared" si="22"/>
        <v>0.35671981776765382</v>
      </c>
    </row>
    <row r="213" spans="2:13" x14ac:dyDescent="0.25">
      <c r="B213" s="145" t="s">
        <v>88</v>
      </c>
      <c r="C213" s="146">
        <v>2346</v>
      </c>
      <c r="D213" s="147">
        <v>47.875</v>
      </c>
      <c r="E213" s="146">
        <v>2234</v>
      </c>
      <c r="F213" s="147">
        <f t="shared" si="21"/>
        <v>-4.7740835464620601E-2</v>
      </c>
      <c r="G213" s="146">
        <v>1956</v>
      </c>
      <c r="H213" s="147">
        <f t="shared" si="21"/>
        <v>-0.12444046553267685</v>
      </c>
      <c r="I213" s="146">
        <v>3849</v>
      </c>
      <c r="J213" s="147">
        <f t="shared" si="21"/>
        <v>0.96779141104294486</v>
      </c>
      <c r="K213" s="146">
        <v>4096</v>
      </c>
      <c r="L213" s="147">
        <f t="shared" si="22"/>
        <v>6.4172512340867849E-2</v>
      </c>
    </row>
    <row r="214" spans="2:13" x14ac:dyDescent="0.25">
      <c r="B214" s="145" t="s">
        <v>90</v>
      </c>
      <c r="C214" s="146">
        <v>2405</v>
      </c>
      <c r="D214" s="147">
        <v>1.4098196392785569</v>
      </c>
      <c r="E214" s="146">
        <v>2648</v>
      </c>
      <c r="F214" s="147">
        <f t="shared" si="21"/>
        <v>0.1010395010395011</v>
      </c>
      <c r="G214" s="146">
        <v>6279</v>
      </c>
      <c r="H214" s="147">
        <f t="shared" si="21"/>
        <v>1.3712235649546827</v>
      </c>
      <c r="I214" s="146">
        <v>3385</v>
      </c>
      <c r="J214" s="147">
        <f t="shared" si="21"/>
        <v>-0.4609014174231566</v>
      </c>
      <c r="K214" s="146">
        <v>4978</v>
      </c>
      <c r="L214" s="147">
        <f t="shared" si="22"/>
        <v>0.47060561299852299</v>
      </c>
    </row>
    <row r="215" spans="2:13" x14ac:dyDescent="0.25">
      <c r="B215" s="145" t="s">
        <v>92</v>
      </c>
      <c r="C215" s="146">
        <v>1098</v>
      </c>
      <c r="D215" s="147">
        <v>-0.60883505521909509</v>
      </c>
      <c r="E215" s="146">
        <v>1581</v>
      </c>
      <c r="F215" s="147">
        <f t="shared" si="21"/>
        <v>0.43989071038251359</v>
      </c>
      <c r="G215" s="146">
        <v>3392</v>
      </c>
      <c r="H215" s="147">
        <f t="shared" si="21"/>
        <v>1.1454775458570525</v>
      </c>
      <c r="I215" s="146">
        <v>5513</v>
      </c>
      <c r="J215" s="147">
        <f t="shared" si="21"/>
        <v>0.62529481132075482</v>
      </c>
      <c r="K215" s="146"/>
      <c r="L215" s="147"/>
    </row>
    <row r="216" spans="2:13" x14ac:dyDescent="0.25">
      <c r="B216" s="145" t="s">
        <v>94</v>
      </c>
      <c r="C216" s="146">
        <v>2125</v>
      </c>
      <c r="D216" s="147">
        <v>-0.68532504072264178</v>
      </c>
      <c r="E216" s="146">
        <v>2652</v>
      </c>
      <c r="F216" s="147">
        <f t="shared" si="21"/>
        <v>0.248</v>
      </c>
      <c r="G216" s="146">
        <v>6807</v>
      </c>
      <c r="H216" s="147">
        <f t="shared" si="21"/>
        <v>1.566742081447964</v>
      </c>
      <c r="I216" s="146">
        <v>3590</v>
      </c>
      <c r="J216" s="147">
        <f t="shared" si="21"/>
        <v>-0.47260173350962242</v>
      </c>
      <c r="K216" s="146"/>
      <c r="L216" s="147"/>
    </row>
    <row r="217" spans="2:13" x14ac:dyDescent="0.25">
      <c r="B217" s="145" t="s">
        <v>96</v>
      </c>
      <c r="C217" s="146">
        <v>3258</v>
      </c>
      <c r="D217" s="147">
        <v>-0.57836158923256109</v>
      </c>
      <c r="E217" s="146">
        <v>2229</v>
      </c>
      <c r="F217" s="147">
        <f t="shared" si="21"/>
        <v>-0.31583793738489874</v>
      </c>
      <c r="G217" s="146">
        <v>3034</v>
      </c>
      <c r="H217" s="147">
        <f t="shared" si="21"/>
        <v>0.36114849708389407</v>
      </c>
      <c r="I217" s="146">
        <v>3190</v>
      </c>
      <c r="J217" s="147">
        <f t="shared" si="21"/>
        <v>5.1417270929466019E-2</v>
      </c>
      <c r="K217" s="146"/>
      <c r="L217" s="147"/>
    </row>
    <row r="218" spans="2:13" x14ac:dyDescent="0.25">
      <c r="B218" s="145" t="s">
        <v>98</v>
      </c>
      <c r="C218" s="146">
        <v>2289</v>
      </c>
      <c r="D218" s="147">
        <v>-0.64670473838555331</v>
      </c>
      <c r="E218" s="146">
        <v>2188</v>
      </c>
      <c r="F218" s="147">
        <f t="shared" si="21"/>
        <v>-4.4124071647007379E-2</v>
      </c>
      <c r="G218" s="146">
        <v>3001</v>
      </c>
      <c r="H218" s="147">
        <f t="shared" si="21"/>
        <v>0.37157221206581359</v>
      </c>
      <c r="I218" s="146">
        <v>2826</v>
      </c>
      <c r="J218" s="147">
        <f t="shared" si="21"/>
        <v>-5.8313895368210633E-2</v>
      </c>
      <c r="K218" s="146"/>
      <c r="L218" s="147"/>
    </row>
    <row r="219" spans="2:13" ht="15.75" x14ac:dyDescent="0.25">
      <c r="B219" s="148" t="s">
        <v>32</v>
      </c>
      <c r="C219" s="149">
        <v>25157</v>
      </c>
      <c r="D219" s="150">
        <v>-0.11500035179061419</v>
      </c>
      <c r="E219" s="149">
        <v>25283</v>
      </c>
      <c r="F219" s="150">
        <f t="shared" si="21"/>
        <v>5.0085463290534538E-3</v>
      </c>
      <c r="G219" s="149">
        <v>47499</v>
      </c>
      <c r="H219" s="150">
        <f t="shared" si="21"/>
        <v>0.87869319305462179</v>
      </c>
      <c r="I219" s="149">
        <v>39716</v>
      </c>
      <c r="J219" s="150">
        <f t="shared" si="21"/>
        <v>-0.16385608118065642</v>
      </c>
      <c r="K219" s="149">
        <v>27874</v>
      </c>
      <c r="L219" s="150">
        <v>0.13322762938569754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C222" s="151"/>
      <c r="I222" s="151"/>
      <c r="L222" s="103"/>
    </row>
    <row r="224" spans="2:13" ht="48.75" customHeight="1" thickBot="1" x14ac:dyDescent="0.3">
      <c r="B224" s="12" t="s">
        <v>285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151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152</v>
      </c>
    </row>
    <row r="226" spans="2:13" ht="22.5" thickTop="1" thickBot="1" x14ac:dyDescent="0.3">
      <c r="B226" s="152" t="str">
        <f>C226</f>
        <v>Dinamarca</v>
      </c>
      <c r="C226" s="136" t="s">
        <v>133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$C$7</f>
        <v>2022</v>
      </c>
      <c r="D227" s="140"/>
      <c r="E227" s="139">
        <f>$E$7</f>
        <v>2023</v>
      </c>
      <c r="F227" s="140"/>
      <c r="G227" s="139">
        <f>$G$7</f>
        <v>2024</v>
      </c>
      <c r="H227" s="140"/>
      <c r="I227" s="139">
        <f>$I$7</f>
        <v>2025</v>
      </c>
      <c r="J227" s="140"/>
      <c r="K227" s="139">
        <f>$K$7</f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CONCATENATE("var. ",RIGHT(C227,2),"/",RIGHT(C227-1,2))</f>
        <v>var. 22/21</v>
      </c>
      <c r="E228" s="144" t="s">
        <v>74</v>
      </c>
      <c r="F228" s="143" t="s">
        <v>253</v>
      </c>
      <c r="G228" s="144" t="s">
        <v>74</v>
      </c>
      <c r="H228" s="143" t="s">
        <v>253</v>
      </c>
      <c r="I228" s="144" t="s">
        <v>74</v>
      </c>
      <c r="J228" s="143" t="s">
        <v>253</v>
      </c>
      <c r="K228" s="144" t="s">
        <v>74</v>
      </c>
      <c r="L228" s="143" t="s">
        <v>276</v>
      </c>
    </row>
    <row r="229" spans="2:13" x14ac:dyDescent="0.25">
      <c r="B229" s="145" t="s">
        <v>76</v>
      </c>
      <c r="C229" s="146">
        <v>3569</v>
      </c>
      <c r="D229" s="147" t="s">
        <v>233</v>
      </c>
      <c r="E229" s="146">
        <v>7297</v>
      </c>
      <c r="F229" s="147">
        <f t="shared" ref="F229:J241" si="23">IFERROR(E229/C229-1,"-")</f>
        <v>1.044550294200056</v>
      </c>
      <c r="G229" s="146">
        <v>1790</v>
      </c>
      <c r="H229" s="147">
        <f t="shared" si="23"/>
        <v>-0.75469370974373029</v>
      </c>
      <c r="I229" s="146">
        <v>3190</v>
      </c>
      <c r="J229" s="147">
        <f t="shared" si="23"/>
        <v>0.78212290502793302</v>
      </c>
      <c r="K229" s="146">
        <v>1959</v>
      </c>
      <c r="L229" s="147">
        <f t="shared" ref="L229:L236" si="24">IFERROR(K229/I229-1,"-")</f>
        <v>-0.38589341692789969</v>
      </c>
    </row>
    <row r="230" spans="2:13" x14ac:dyDescent="0.25">
      <c r="B230" s="145" t="s">
        <v>78</v>
      </c>
      <c r="C230" s="146">
        <v>1552</v>
      </c>
      <c r="D230" s="147" t="s">
        <v>233</v>
      </c>
      <c r="E230" s="146">
        <v>7450</v>
      </c>
      <c r="F230" s="147">
        <f t="shared" si="23"/>
        <v>3.8002577319587632</v>
      </c>
      <c r="G230" s="146">
        <v>5887</v>
      </c>
      <c r="H230" s="147">
        <f t="shared" si="23"/>
        <v>-0.20979865771812078</v>
      </c>
      <c r="I230" s="146">
        <v>2893</v>
      </c>
      <c r="J230" s="147">
        <f t="shared" si="23"/>
        <v>-0.50857822320366908</v>
      </c>
      <c r="K230" s="146">
        <v>2077</v>
      </c>
      <c r="L230" s="147">
        <f t="shared" si="24"/>
        <v>-0.28206014517801592</v>
      </c>
    </row>
    <row r="231" spans="2:13" x14ac:dyDescent="0.25">
      <c r="B231" s="145" t="s">
        <v>80</v>
      </c>
      <c r="C231" s="146">
        <v>1554</v>
      </c>
      <c r="D231" s="147" t="s">
        <v>233</v>
      </c>
      <c r="E231" s="146">
        <v>6912</v>
      </c>
      <c r="F231" s="147">
        <f t="shared" si="23"/>
        <v>3.4478764478764479</v>
      </c>
      <c r="G231" s="146">
        <v>8571</v>
      </c>
      <c r="H231" s="147">
        <f t="shared" si="23"/>
        <v>0.24001736111111116</v>
      </c>
      <c r="I231" s="146">
        <v>3058</v>
      </c>
      <c r="J231" s="147">
        <f t="shared" si="23"/>
        <v>-0.6432154941080388</v>
      </c>
      <c r="K231" s="146">
        <v>2590</v>
      </c>
      <c r="L231" s="147">
        <f t="shared" si="24"/>
        <v>-0.15304120340091565</v>
      </c>
    </row>
    <row r="232" spans="2:13" x14ac:dyDescent="0.25">
      <c r="B232" s="145" t="s">
        <v>82</v>
      </c>
      <c r="C232" s="146">
        <v>784</v>
      </c>
      <c r="D232" s="147">
        <v>783</v>
      </c>
      <c r="E232" s="146">
        <v>1233</v>
      </c>
      <c r="F232" s="147">
        <f t="shared" si="23"/>
        <v>0.57270408163265296</v>
      </c>
      <c r="G232" s="146">
        <v>998</v>
      </c>
      <c r="H232" s="147">
        <f t="shared" si="23"/>
        <v>-0.19059205190592055</v>
      </c>
      <c r="I232" s="146">
        <v>1611</v>
      </c>
      <c r="J232" s="147">
        <f t="shared" si="23"/>
        <v>0.61422845691382766</v>
      </c>
      <c r="K232" s="146">
        <v>1154</v>
      </c>
      <c r="L232" s="147">
        <f t="shared" si="24"/>
        <v>-0.28367473618870265</v>
      </c>
    </row>
    <row r="233" spans="2:13" x14ac:dyDescent="0.25">
      <c r="B233" s="145" t="s">
        <v>84</v>
      </c>
      <c r="C233" s="146">
        <v>14</v>
      </c>
      <c r="D233" s="147">
        <v>13</v>
      </c>
      <c r="E233" s="146">
        <v>3</v>
      </c>
      <c r="F233" s="147">
        <f t="shared" si="23"/>
        <v>-0.7857142857142857</v>
      </c>
      <c r="G233" s="146">
        <v>0</v>
      </c>
      <c r="H233" s="147">
        <f t="shared" si="23"/>
        <v>-1</v>
      </c>
      <c r="I233" s="146">
        <v>0</v>
      </c>
      <c r="J233" s="147" t="str">
        <f t="shared" si="23"/>
        <v>-</v>
      </c>
      <c r="K233" s="146">
        <v>120</v>
      </c>
      <c r="L233" s="147" t="str">
        <f t="shared" si="24"/>
        <v>-</v>
      </c>
    </row>
    <row r="234" spans="2:13" x14ac:dyDescent="0.25">
      <c r="B234" s="145" t="s">
        <v>86</v>
      </c>
      <c r="C234" s="146">
        <v>172</v>
      </c>
      <c r="D234" s="147" t="s">
        <v>233</v>
      </c>
      <c r="E234" s="146">
        <v>0</v>
      </c>
      <c r="F234" s="147">
        <f t="shared" si="23"/>
        <v>-1</v>
      </c>
      <c r="G234" s="146">
        <v>4</v>
      </c>
      <c r="H234" s="147" t="str">
        <f t="shared" si="23"/>
        <v>-</v>
      </c>
      <c r="I234" s="146">
        <v>74</v>
      </c>
      <c r="J234" s="147">
        <f t="shared" si="23"/>
        <v>17.5</v>
      </c>
      <c r="K234" s="146">
        <v>46</v>
      </c>
      <c r="L234" s="147">
        <f t="shared" si="24"/>
        <v>-0.3783783783783784</v>
      </c>
    </row>
    <row r="235" spans="2:13" x14ac:dyDescent="0.25">
      <c r="B235" s="145" t="s">
        <v>88</v>
      </c>
      <c r="C235" s="146">
        <v>91</v>
      </c>
      <c r="D235" s="147" t="s">
        <v>233</v>
      </c>
      <c r="E235" s="146">
        <v>54</v>
      </c>
      <c r="F235" s="147">
        <f t="shared" si="23"/>
        <v>-0.40659340659340659</v>
      </c>
      <c r="G235" s="146">
        <v>80</v>
      </c>
      <c r="H235" s="147">
        <f t="shared" si="23"/>
        <v>0.4814814814814814</v>
      </c>
      <c r="I235" s="146">
        <v>745</v>
      </c>
      <c r="J235" s="147">
        <f t="shared" si="23"/>
        <v>8.3125</v>
      </c>
      <c r="K235" s="146">
        <v>174</v>
      </c>
      <c r="L235" s="147">
        <f t="shared" si="24"/>
        <v>-0.76644295302013421</v>
      </c>
    </row>
    <row r="236" spans="2:13" x14ac:dyDescent="0.25">
      <c r="B236" s="145" t="s">
        <v>90</v>
      </c>
      <c r="C236" s="146">
        <v>46</v>
      </c>
      <c r="D236" s="147" t="s">
        <v>233</v>
      </c>
      <c r="E236" s="146">
        <v>30</v>
      </c>
      <c r="F236" s="147">
        <f t="shared" si="23"/>
        <v>-0.34782608695652173</v>
      </c>
      <c r="G236" s="146">
        <v>0</v>
      </c>
      <c r="H236" s="147">
        <f t="shared" si="23"/>
        <v>-1</v>
      </c>
      <c r="I236" s="146">
        <v>24</v>
      </c>
      <c r="J236" s="147" t="str">
        <f t="shared" si="23"/>
        <v>-</v>
      </c>
      <c r="K236" s="146">
        <v>34</v>
      </c>
      <c r="L236" s="147">
        <f t="shared" si="24"/>
        <v>0.41666666666666674</v>
      </c>
    </row>
    <row r="237" spans="2:13" x14ac:dyDescent="0.25">
      <c r="B237" s="145" t="s">
        <v>92</v>
      </c>
      <c r="C237" s="146">
        <v>84</v>
      </c>
      <c r="D237" s="147">
        <v>0.27272727272727271</v>
      </c>
      <c r="E237" s="146">
        <v>12</v>
      </c>
      <c r="F237" s="147">
        <f t="shared" si="23"/>
        <v>-0.85714285714285721</v>
      </c>
      <c r="G237" s="146">
        <v>181</v>
      </c>
      <c r="H237" s="147">
        <f t="shared" si="23"/>
        <v>14.083333333333334</v>
      </c>
      <c r="I237" s="146">
        <v>640</v>
      </c>
      <c r="J237" s="147">
        <f t="shared" si="23"/>
        <v>2.5359116022099446</v>
      </c>
      <c r="K237" s="146"/>
      <c r="L237" s="147"/>
    </row>
    <row r="238" spans="2:13" x14ac:dyDescent="0.25">
      <c r="B238" s="145" t="s">
        <v>94</v>
      </c>
      <c r="C238" s="146">
        <v>2187</v>
      </c>
      <c r="D238" s="147">
        <v>2.5503246753246751</v>
      </c>
      <c r="E238" s="146">
        <v>1351</v>
      </c>
      <c r="F238" s="147">
        <f t="shared" si="23"/>
        <v>-0.38225880201188844</v>
      </c>
      <c r="G238" s="146">
        <v>1750</v>
      </c>
      <c r="H238" s="147">
        <f t="shared" si="23"/>
        <v>0.29533678756476678</v>
      </c>
      <c r="I238" s="146">
        <v>598</v>
      </c>
      <c r="J238" s="147">
        <f t="shared" si="23"/>
        <v>-0.65828571428571436</v>
      </c>
      <c r="K238" s="146"/>
      <c r="L238" s="147"/>
    </row>
    <row r="239" spans="2:13" x14ac:dyDescent="0.25">
      <c r="B239" s="145" t="s">
        <v>96</v>
      </c>
      <c r="C239" s="146">
        <v>5199</v>
      </c>
      <c r="D239" s="147">
        <v>-0.43186536990492841</v>
      </c>
      <c r="E239" s="146">
        <v>1099</v>
      </c>
      <c r="F239" s="147">
        <f t="shared" si="23"/>
        <v>-0.78861319484516257</v>
      </c>
      <c r="G239" s="146">
        <v>2349</v>
      </c>
      <c r="H239" s="147">
        <f t="shared" si="23"/>
        <v>1.1373976342129208</v>
      </c>
      <c r="I239" s="146">
        <v>1437</v>
      </c>
      <c r="J239" s="147">
        <f t="shared" si="23"/>
        <v>-0.38825031928480203</v>
      </c>
      <c r="K239" s="146"/>
      <c r="L239" s="147"/>
    </row>
    <row r="240" spans="2:13" x14ac:dyDescent="0.25">
      <c r="B240" s="145" t="s">
        <v>98</v>
      </c>
      <c r="C240" s="146">
        <v>5705</v>
      </c>
      <c r="D240" s="147">
        <v>0.24863208579557883</v>
      </c>
      <c r="E240" s="146">
        <v>1190</v>
      </c>
      <c r="F240" s="147">
        <f t="shared" si="23"/>
        <v>-0.79141104294478526</v>
      </c>
      <c r="G240" s="146">
        <v>2710</v>
      </c>
      <c r="H240" s="147">
        <f t="shared" si="23"/>
        <v>1.2773109243697478</v>
      </c>
      <c r="I240" s="146">
        <v>1974</v>
      </c>
      <c r="J240" s="147">
        <f t="shared" si="23"/>
        <v>-0.27158671586715866</v>
      </c>
      <c r="K240" s="146"/>
      <c r="L240" s="147"/>
    </row>
    <row r="241" spans="2:13" ht="15.75" x14ac:dyDescent="0.25">
      <c r="B241" s="148" t="s">
        <v>32</v>
      </c>
      <c r="C241" s="149">
        <v>20957</v>
      </c>
      <c r="D241" s="150">
        <v>0.45494307136906409</v>
      </c>
      <c r="E241" s="149">
        <v>26631</v>
      </c>
      <c r="F241" s="150">
        <f t="shared" si="23"/>
        <v>0.27074485851982621</v>
      </c>
      <c r="G241" s="149">
        <v>24320</v>
      </c>
      <c r="H241" s="150">
        <f t="shared" si="23"/>
        <v>-8.677856633246972E-2</v>
      </c>
      <c r="I241" s="149">
        <v>16244</v>
      </c>
      <c r="J241" s="150">
        <f t="shared" si="23"/>
        <v>-0.33207236842105259</v>
      </c>
      <c r="K241" s="149">
        <v>8154</v>
      </c>
      <c r="L241" s="150">
        <v>-0.29676584734799483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L244" s="103"/>
    </row>
    <row r="250" spans="2:13" ht="48.75" customHeight="1" thickBot="1" x14ac:dyDescent="0.3">
      <c r="B250" s="12" t="s">
        <v>286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" t="s">
        <v>151</v>
      </c>
    </row>
    <row r="251" spans="2:13" ht="10.5" customHeight="1" thickBot="1" x14ac:dyDescent="0.3">
      <c r="B251" s="133"/>
      <c r="C251" s="134"/>
      <c r="D251" s="133"/>
      <c r="E251" s="133"/>
      <c r="F251" s="133"/>
      <c r="G251" s="133"/>
      <c r="H251" s="133"/>
      <c r="I251" s="133"/>
      <c r="J251" s="133"/>
      <c r="K251" s="4"/>
      <c r="L251" s="4"/>
      <c r="M251" s="1" t="s">
        <v>152</v>
      </c>
    </row>
    <row r="252" spans="2:13" ht="22.5" thickTop="1" thickBot="1" x14ac:dyDescent="0.3">
      <c r="B252" s="152" t="str">
        <f>C252</f>
        <v>Suecia</v>
      </c>
      <c r="C252" s="136" t="s">
        <v>136</v>
      </c>
      <c r="D252" s="137"/>
      <c r="E252" s="137"/>
      <c r="F252" s="137"/>
      <c r="G252" s="137"/>
      <c r="H252" s="137"/>
      <c r="I252" s="137"/>
      <c r="J252" s="137"/>
      <c r="K252" s="137"/>
      <c r="L252" s="137"/>
    </row>
    <row r="253" spans="2:13" ht="22.5" thickTop="1" thickBot="1" x14ac:dyDescent="0.3">
      <c r="B253" s="138"/>
      <c r="C253" s="153">
        <f>$C$7</f>
        <v>2022</v>
      </c>
      <c r="D253" s="140"/>
      <c r="E253" s="139">
        <f>$E$7</f>
        <v>2023</v>
      </c>
      <c r="F253" s="140"/>
      <c r="G253" s="139">
        <f>$G$7</f>
        <v>2024</v>
      </c>
      <c r="H253" s="140"/>
      <c r="I253" s="139">
        <f>$I$7</f>
        <v>2025</v>
      </c>
      <c r="J253" s="140"/>
      <c r="K253" s="139">
        <f>$K$7</f>
        <v>2026</v>
      </c>
      <c r="L253" s="141"/>
    </row>
    <row r="254" spans="2:13" ht="16.5" thickTop="1" thickBot="1" x14ac:dyDescent="0.3">
      <c r="B254" s="109"/>
      <c r="C254" s="142" t="s">
        <v>74</v>
      </c>
      <c r="D254" s="143" t="str">
        <f>CONCATENATE("var. ",RIGHT(C253,2),"/",RIGHT(C253-1,2))</f>
        <v>var. 22/21</v>
      </c>
      <c r="E254" s="144" t="s">
        <v>74</v>
      </c>
      <c r="F254" s="143" t="s">
        <v>253</v>
      </c>
      <c r="G254" s="144" t="s">
        <v>74</v>
      </c>
      <c r="H254" s="143" t="s">
        <v>253</v>
      </c>
      <c r="I254" s="144" t="s">
        <v>74</v>
      </c>
      <c r="J254" s="143" t="s">
        <v>253</v>
      </c>
      <c r="K254" s="144" t="s">
        <v>74</v>
      </c>
      <c r="L254" s="143" t="s">
        <v>276</v>
      </c>
    </row>
    <row r="255" spans="2:13" x14ac:dyDescent="0.25">
      <c r="B255" s="145" t="s">
        <v>76</v>
      </c>
      <c r="C255" s="146">
        <v>1402</v>
      </c>
      <c r="D255" s="147" t="s">
        <v>233</v>
      </c>
      <c r="E255" s="146">
        <v>2617</v>
      </c>
      <c r="F255" s="147">
        <f t="shared" ref="F255:J267" si="25">IFERROR(E255/C255-1,"-")</f>
        <v>0.86661911554921534</v>
      </c>
      <c r="G255" s="146">
        <v>2993</v>
      </c>
      <c r="H255" s="147">
        <f t="shared" si="25"/>
        <v>0.14367596484524259</v>
      </c>
      <c r="I255" s="146">
        <v>4942</v>
      </c>
      <c r="J255" s="147">
        <f t="shared" si="25"/>
        <v>0.65118610090210494</v>
      </c>
      <c r="K255" s="146">
        <v>4913</v>
      </c>
      <c r="L255" s="147">
        <f t="shared" ref="L255:L262" si="26">IFERROR(K255/I255-1,"-")</f>
        <v>-5.8680696074463468E-3</v>
      </c>
    </row>
    <row r="256" spans="2:13" x14ac:dyDescent="0.25">
      <c r="B256" s="145" t="s">
        <v>78</v>
      </c>
      <c r="C256" s="146">
        <v>636</v>
      </c>
      <c r="D256" s="147" t="s">
        <v>233</v>
      </c>
      <c r="E256" s="146">
        <v>1381</v>
      </c>
      <c r="F256" s="147">
        <f t="shared" si="25"/>
        <v>1.1713836477987423</v>
      </c>
      <c r="G256" s="146">
        <v>3151</v>
      </c>
      <c r="H256" s="147">
        <f t="shared" si="25"/>
        <v>1.281679942070963</v>
      </c>
      <c r="I256" s="146">
        <v>3861</v>
      </c>
      <c r="J256" s="147">
        <f t="shared" si="25"/>
        <v>0.22532529355760067</v>
      </c>
      <c r="K256" s="146">
        <v>3556</v>
      </c>
      <c r="L256" s="147">
        <f t="shared" si="26"/>
        <v>-7.899507899507896E-2</v>
      </c>
    </row>
    <row r="257" spans="2:12" x14ac:dyDescent="0.25">
      <c r="B257" s="145" t="s">
        <v>80</v>
      </c>
      <c r="C257" s="146">
        <v>28</v>
      </c>
      <c r="D257" s="147" t="s">
        <v>233</v>
      </c>
      <c r="E257" s="146">
        <v>1461</v>
      </c>
      <c r="F257" s="147">
        <f t="shared" si="25"/>
        <v>51.178571428571431</v>
      </c>
      <c r="G257" s="146">
        <v>2829</v>
      </c>
      <c r="H257" s="147">
        <f t="shared" si="25"/>
        <v>0.93634496919917853</v>
      </c>
      <c r="I257" s="146">
        <v>3621</v>
      </c>
      <c r="J257" s="147">
        <f t="shared" si="25"/>
        <v>0.27995758218451749</v>
      </c>
      <c r="K257" s="146">
        <v>3979</v>
      </c>
      <c r="L257" s="147">
        <f t="shared" si="26"/>
        <v>9.8867716100524694E-2</v>
      </c>
    </row>
    <row r="258" spans="2:12" x14ac:dyDescent="0.25">
      <c r="B258" s="145" t="s">
        <v>82</v>
      </c>
      <c r="C258" s="146">
        <v>2</v>
      </c>
      <c r="D258" s="147" t="s">
        <v>233</v>
      </c>
      <c r="E258" s="146">
        <v>1118</v>
      </c>
      <c r="F258" s="147">
        <f t="shared" si="25"/>
        <v>558</v>
      </c>
      <c r="G258" s="146">
        <v>2595</v>
      </c>
      <c r="H258" s="147">
        <f t="shared" si="25"/>
        <v>1.321109123434705</v>
      </c>
      <c r="I258" s="146">
        <v>1604</v>
      </c>
      <c r="J258" s="147">
        <f t="shared" si="25"/>
        <v>-0.38188824662813103</v>
      </c>
      <c r="K258" s="146">
        <v>1447</v>
      </c>
      <c r="L258" s="147">
        <f t="shared" si="26"/>
        <v>-9.7880299251870362E-2</v>
      </c>
    </row>
    <row r="259" spans="2:12" x14ac:dyDescent="0.25">
      <c r="B259" s="145" t="s">
        <v>84</v>
      </c>
      <c r="C259" s="146">
        <v>44</v>
      </c>
      <c r="D259" s="147" t="s">
        <v>233</v>
      </c>
      <c r="E259" s="146">
        <v>59</v>
      </c>
      <c r="F259" s="147">
        <f t="shared" si="25"/>
        <v>0.34090909090909083</v>
      </c>
      <c r="G259" s="146">
        <v>157</v>
      </c>
      <c r="H259" s="147">
        <f t="shared" si="25"/>
        <v>1.6610169491525424</v>
      </c>
      <c r="I259" s="146">
        <v>34</v>
      </c>
      <c r="J259" s="147">
        <f t="shared" si="25"/>
        <v>-0.78343949044585992</v>
      </c>
      <c r="K259" s="146">
        <v>56</v>
      </c>
      <c r="L259" s="147">
        <f t="shared" si="26"/>
        <v>0.64705882352941169</v>
      </c>
    </row>
    <row r="260" spans="2:12" x14ac:dyDescent="0.25">
      <c r="B260" s="145" t="s">
        <v>86</v>
      </c>
      <c r="C260" s="146">
        <v>435</v>
      </c>
      <c r="D260" s="147" t="s">
        <v>233</v>
      </c>
      <c r="E260" s="146">
        <v>8</v>
      </c>
      <c r="F260" s="147">
        <f t="shared" si="25"/>
        <v>-0.98160919540229885</v>
      </c>
      <c r="G260" s="146">
        <v>77</v>
      </c>
      <c r="H260" s="147">
        <f t="shared" si="25"/>
        <v>8.625</v>
      </c>
      <c r="I260" s="146">
        <v>411</v>
      </c>
      <c r="J260" s="147">
        <f t="shared" si="25"/>
        <v>4.337662337662338</v>
      </c>
      <c r="K260" s="146">
        <v>117</v>
      </c>
      <c r="L260" s="147">
        <f t="shared" si="26"/>
        <v>-0.71532846715328469</v>
      </c>
    </row>
    <row r="261" spans="2:12" x14ac:dyDescent="0.25">
      <c r="B261" s="145" t="s">
        <v>88</v>
      </c>
      <c r="C261" s="146">
        <v>31</v>
      </c>
      <c r="D261" s="147" t="s">
        <v>233</v>
      </c>
      <c r="E261" s="146">
        <v>68</v>
      </c>
      <c r="F261" s="147">
        <f t="shared" si="25"/>
        <v>1.193548387096774</v>
      </c>
      <c r="G261" s="146">
        <v>0</v>
      </c>
      <c r="H261" s="147">
        <f t="shared" si="25"/>
        <v>-1</v>
      </c>
      <c r="I261" s="146">
        <v>476</v>
      </c>
      <c r="J261" s="147" t="str">
        <f t="shared" si="25"/>
        <v>-</v>
      </c>
      <c r="K261" s="146">
        <v>139</v>
      </c>
      <c r="L261" s="147">
        <f t="shared" si="26"/>
        <v>-0.70798319327731085</v>
      </c>
    </row>
    <row r="262" spans="2:12" x14ac:dyDescent="0.25">
      <c r="B262" s="145" t="s">
        <v>90</v>
      </c>
      <c r="C262" s="146">
        <v>195</v>
      </c>
      <c r="D262" s="147" t="s">
        <v>233</v>
      </c>
      <c r="E262" s="146">
        <v>68</v>
      </c>
      <c r="F262" s="147">
        <f t="shared" si="25"/>
        <v>-0.6512820512820513</v>
      </c>
      <c r="G262" s="146">
        <v>0</v>
      </c>
      <c r="H262" s="147">
        <f t="shared" si="25"/>
        <v>-1</v>
      </c>
      <c r="I262" s="146">
        <v>260</v>
      </c>
      <c r="J262" s="147" t="str">
        <f t="shared" si="25"/>
        <v>-</v>
      </c>
      <c r="K262" s="146">
        <v>110</v>
      </c>
      <c r="L262" s="147">
        <f t="shared" si="26"/>
        <v>-0.57692307692307687</v>
      </c>
    </row>
    <row r="263" spans="2:12" x14ac:dyDescent="0.25">
      <c r="B263" s="145" t="s">
        <v>92</v>
      </c>
      <c r="C263" s="146">
        <v>23</v>
      </c>
      <c r="D263" s="147">
        <v>-0.70512820512820507</v>
      </c>
      <c r="E263" s="146">
        <v>24</v>
      </c>
      <c r="F263" s="147">
        <f t="shared" si="25"/>
        <v>4.3478260869565188E-2</v>
      </c>
      <c r="G263" s="146">
        <v>412</v>
      </c>
      <c r="H263" s="147">
        <f t="shared" si="25"/>
        <v>16.166666666666668</v>
      </c>
      <c r="I263" s="146">
        <v>185</v>
      </c>
      <c r="J263" s="147">
        <f t="shared" si="25"/>
        <v>-0.55097087378640774</v>
      </c>
      <c r="K263" s="146"/>
      <c r="L263" s="147"/>
    </row>
    <row r="264" spans="2:12" x14ac:dyDescent="0.25">
      <c r="B264" s="145" t="s">
        <v>94</v>
      </c>
      <c r="C264" s="146">
        <v>292</v>
      </c>
      <c r="D264" s="147">
        <v>1.2121212121212119</v>
      </c>
      <c r="E264" s="146">
        <v>280</v>
      </c>
      <c r="F264" s="147">
        <f t="shared" si="25"/>
        <v>-4.1095890410958957E-2</v>
      </c>
      <c r="G264" s="146">
        <v>920</v>
      </c>
      <c r="H264" s="147">
        <f t="shared" si="25"/>
        <v>2.2857142857142856</v>
      </c>
      <c r="I264" s="146">
        <v>1345</v>
      </c>
      <c r="J264" s="147">
        <f t="shared" si="25"/>
        <v>0.46195652173913038</v>
      </c>
      <c r="K264" s="146"/>
      <c r="L264" s="147"/>
    </row>
    <row r="265" spans="2:12" x14ac:dyDescent="0.25">
      <c r="B265" s="145" t="s">
        <v>96</v>
      </c>
      <c r="C265" s="146">
        <v>1064</v>
      </c>
      <c r="D265" s="147">
        <v>1.0075471698113208</v>
      </c>
      <c r="E265" s="146">
        <v>135</v>
      </c>
      <c r="F265" s="147">
        <f t="shared" si="25"/>
        <v>-0.87312030075187974</v>
      </c>
      <c r="G265" s="146">
        <v>2687</v>
      </c>
      <c r="H265" s="147">
        <f t="shared" si="25"/>
        <v>18.903703703703705</v>
      </c>
      <c r="I265" s="146">
        <v>3766</v>
      </c>
      <c r="J265" s="147">
        <f t="shared" si="25"/>
        <v>0.40156308150353559</v>
      </c>
      <c r="K265" s="146"/>
      <c r="L265" s="147"/>
    </row>
    <row r="266" spans="2:12" x14ac:dyDescent="0.25">
      <c r="B266" s="145" t="s">
        <v>98</v>
      </c>
      <c r="C266" s="146">
        <v>1948</v>
      </c>
      <c r="D266" s="147">
        <v>1.119695321001088</v>
      </c>
      <c r="E266" s="146">
        <v>291</v>
      </c>
      <c r="F266" s="147">
        <f t="shared" si="25"/>
        <v>-0.85061601642710472</v>
      </c>
      <c r="G266" s="146">
        <v>5685</v>
      </c>
      <c r="H266" s="147">
        <f t="shared" si="25"/>
        <v>18.536082474226806</v>
      </c>
      <c r="I266" s="146">
        <v>3867</v>
      </c>
      <c r="J266" s="147">
        <f t="shared" si="25"/>
        <v>-0.3197889182058048</v>
      </c>
      <c r="K266" s="146"/>
      <c r="L266" s="147"/>
    </row>
    <row r="267" spans="2:12" ht="15.75" x14ac:dyDescent="0.25">
      <c r="B267" s="148" t="s">
        <v>32</v>
      </c>
      <c r="C267" s="149">
        <v>6100</v>
      </c>
      <c r="D267" s="150">
        <v>2.676913803496082</v>
      </c>
      <c r="E267" s="149">
        <v>7510</v>
      </c>
      <c r="F267" s="150">
        <f t="shared" si="25"/>
        <v>0.23114754098360657</v>
      </c>
      <c r="G267" s="149">
        <v>21506</v>
      </c>
      <c r="H267" s="150">
        <f t="shared" si="25"/>
        <v>1.863648468708389</v>
      </c>
      <c r="I267" s="149">
        <v>24372</v>
      </c>
      <c r="J267" s="150">
        <f t="shared" si="25"/>
        <v>0.13326513531107609</v>
      </c>
      <c r="K267" s="149">
        <v>14317</v>
      </c>
      <c r="L267" s="150">
        <v>-5.8649483858241869E-2</v>
      </c>
    </row>
    <row r="268" spans="2:12" ht="6" customHeight="1" x14ac:dyDescent="0.25"/>
    <row r="269" spans="2:12" x14ac:dyDescent="0.25">
      <c r="B269" s="131" t="s">
        <v>57</v>
      </c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</row>
    <row r="270" spans="2:12" x14ac:dyDescent="0.25">
      <c r="C270" s="151"/>
      <c r="I270" s="151"/>
      <c r="L270" s="103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CCB8-E9DF-4CB7-BB94-F0860879C7AB}">
  <sheetPr>
    <tabColor rgb="FFF29140"/>
  </sheetPr>
  <dimension ref="A4:M4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12" t="s">
        <v>274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12913</v>
      </c>
      <c r="D9" s="147">
        <v>-0.79722047738693469</v>
      </c>
      <c r="E9" s="146">
        <v>120145</v>
      </c>
      <c r="F9" s="147">
        <f t="shared" ref="F9:J21" si="0">IFERROR(E9/C9-1,"-")</f>
        <v>8.3041895763958795</v>
      </c>
      <c r="G9" s="146">
        <v>89491</v>
      </c>
      <c r="H9" s="147">
        <f t="shared" si="0"/>
        <v>-0.25514170377460565</v>
      </c>
      <c r="I9" s="146">
        <v>90625</v>
      </c>
      <c r="J9" s="147">
        <f t="shared" si="0"/>
        <v>1.2671665307125934E-2</v>
      </c>
      <c r="K9" s="146">
        <v>92733</v>
      </c>
      <c r="L9" s="147">
        <f t="shared" ref="L9:L16" si="1">IFERROR(K9/I9-1,"-")</f>
        <v>2.3260689655172362E-2</v>
      </c>
    </row>
    <row r="10" spans="1:13" x14ac:dyDescent="0.25">
      <c r="A10" s="1" t="s">
        <v>77</v>
      </c>
      <c r="B10" s="145" t="s">
        <v>78</v>
      </c>
      <c r="C10" s="146">
        <v>12940</v>
      </c>
      <c r="D10" s="147">
        <v>-0.79848631139626869</v>
      </c>
      <c r="E10" s="146">
        <v>116676</v>
      </c>
      <c r="F10" s="147">
        <f t="shared" si="0"/>
        <v>8.0166924265842354</v>
      </c>
      <c r="G10" s="146">
        <v>145638</v>
      </c>
      <c r="H10" s="147">
        <f t="shared" si="0"/>
        <v>0.24822585621721682</v>
      </c>
      <c r="I10" s="146">
        <v>91918</v>
      </c>
      <c r="J10" s="147">
        <f t="shared" si="0"/>
        <v>-0.36885977560801442</v>
      </c>
      <c r="K10" s="146">
        <v>95163</v>
      </c>
      <c r="L10" s="147">
        <f t="shared" si="1"/>
        <v>3.5303205030570828E-2</v>
      </c>
    </row>
    <row r="11" spans="1:13" x14ac:dyDescent="0.25">
      <c r="A11" s="1" t="s">
        <v>79</v>
      </c>
      <c r="B11" s="145" t="s">
        <v>80</v>
      </c>
      <c r="C11" s="146">
        <v>19186</v>
      </c>
      <c r="D11" s="147">
        <v>-4.8313492063492114E-2</v>
      </c>
      <c r="E11" s="146">
        <v>107722</v>
      </c>
      <c r="F11" s="147">
        <f t="shared" si="0"/>
        <v>4.6146148233086626</v>
      </c>
      <c r="G11" s="146">
        <v>129096</v>
      </c>
      <c r="H11" s="147">
        <f t="shared" si="0"/>
        <v>0.19841815042424016</v>
      </c>
      <c r="I11" s="146">
        <v>94245</v>
      </c>
      <c r="J11" s="147">
        <f t="shared" si="0"/>
        <v>-0.26996188882691952</v>
      </c>
      <c r="K11" s="146">
        <v>99833</v>
      </c>
      <c r="L11" s="147">
        <f t="shared" si="1"/>
        <v>5.9292270146957371E-2</v>
      </c>
    </row>
    <row r="12" spans="1:13" x14ac:dyDescent="0.25">
      <c r="A12" s="1" t="s">
        <v>81</v>
      </c>
      <c r="B12" s="145" t="s">
        <v>82</v>
      </c>
      <c r="C12" s="146">
        <v>25955</v>
      </c>
      <c r="D12" s="147" t="s">
        <v>233</v>
      </c>
      <c r="E12" s="146">
        <v>71493</v>
      </c>
      <c r="F12" s="147">
        <f t="shared" si="0"/>
        <v>1.7544981699094588</v>
      </c>
      <c r="G12" s="146">
        <v>122581</v>
      </c>
      <c r="H12" s="147">
        <f t="shared" si="0"/>
        <v>0.71458744212720116</v>
      </c>
      <c r="I12" s="146">
        <v>86514</v>
      </c>
      <c r="J12" s="147">
        <f t="shared" si="0"/>
        <v>-0.29422993775544337</v>
      </c>
      <c r="K12" s="146">
        <v>90584</v>
      </c>
      <c r="L12" s="147">
        <f t="shared" si="1"/>
        <v>4.7044408997387599E-2</v>
      </c>
    </row>
    <row r="13" spans="1:13" x14ac:dyDescent="0.25">
      <c r="A13" s="1" t="s">
        <v>83</v>
      </c>
      <c r="B13" s="145" t="s">
        <v>84</v>
      </c>
      <c r="C13" s="146">
        <v>35027</v>
      </c>
      <c r="D13" s="147" t="s">
        <v>233</v>
      </c>
      <c r="E13" s="146">
        <v>41121</v>
      </c>
      <c r="F13" s="147">
        <f t="shared" si="0"/>
        <v>0.17398007251548808</v>
      </c>
      <c r="G13" s="146">
        <v>124784</v>
      </c>
      <c r="H13" s="147">
        <f t="shared" si="0"/>
        <v>2.03455655261302</v>
      </c>
      <c r="I13" s="146">
        <v>84984</v>
      </c>
      <c r="J13" s="147">
        <f t="shared" si="0"/>
        <v>-0.31895114758302345</v>
      </c>
      <c r="K13" s="146">
        <v>79290</v>
      </c>
      <c r="L13" s="147">
        <f t="shared" si="1"/>
        <v>-6.7000847218299908E-2</v>
      </c>
    </row>
    <row r="14" spans="1:13" x14ac:dyDescent="0.25">
      <c r="A14" s="1" t="s">
        <v>85</v>
      </c>
      <c r="B14" s="145" t="s">
        <v>86</v>
      </c>
      <c r="C14" s="146">
        <v>14068</v>
      </c>
      <c r="D14" s="147" t="s">
        <v>233</v>
      </c>
      <c r="E14" s="146">
        <v>61354</v>
      </c>
      <c r="F14" s="147">
        <f t="shared" si="0"/>
        <v>3.3612453795848731</v>
      </c>
      <c r="G14" s="146">
        <v>78527</v>
      </c>
      <c r="H14" s="147">
        <f t="shared" si="0"/>
        <v>0.27990025100237959</v>
      </c>
      <c r="I14" s="146">
        <v>92544</v>
      </c>
      <c r="J14" s="147">
        <f t="shared" si="0"/>
        <v>0.17849911495409221</v>
      </c>
      <c r="K14" s="146">
        <v>84556</v>
      </c>
      <c r="L14" s="147">
        <f t="shared" si="1"/>
        <v>-8.6315698478561576E-2</v>
      </c>
    </row>
    <row r="15" spans="1:13" x14ac:dyDescent="0.25">
      <c r="A15" s="1" t="s">
        <v>87</v>
      </c>
      <c r="B15" s="145" t="s">
        <v>88</v>
      </c>
      <c r="C15" s="146">
        <v>6598</v>
      </c>
      <c r="D15" s="147" t="s">
        <v>233</v>
      </c>
      <c r="E15" s="146">
        <v>85843</v>
      </c>
      <c r="F15" s="147">
        <f t="shared" si="0"/>
        <v>12.010457714458926</v>
      </c>
      <c r="G15" s="146">
        <v>99510</v>
      </c>
      <c r="H15" s="147">
        <f t="shared" si="0"/>
        <v>0.15920925410342135</v>
      </c>
      <c r="I15" s="146">
        <v>107220</v>
      </c>
      <c r="J15" s="147">
        <f t="shared" si="0"/>
        <v>7.7479650286403468E-2</v>
      </c>
      <c r="K15" s="146">
        <v>101282</v>
      </c>
      <c r="L15" s="147">
        <f t="shared" si="1"/>
        <v>-5.538145868308153E-2</v>
      </c>
    </row>
    <row r="16" spans="1:13" x14ac:dyDescent="0.25">
      <c r="A16" s="1" t="s">
        <v>89</v>
      </c>
      <c r="B16" s="145" t="s">
        <v>90</v>
      </c>
      <c r="C16" s="146">
        <v>32683</v>
      </c>
      <c r="D16" s="147">
        <v>0.25975177304964547</v>
      </c>
      <c r="E16" s="146">
        <v>71685</v>
      </c>
      <c r="F16" s="147">
        <f t="shared" si="0"/>
        <v>1.1933421044579751</v>
      </c>
      <c r="G16" s="146">
        <v>168193</v>
      </c>
      <c r="H16" s="147">
        <f t="shared" si="0"/>
        <v>1.3462788588965613</v>
      </c>
      <c r="I16" s="146">
        <v>105506</v>
      </c>
      <c r="J16" s="147">
        <f t="shared" si="0"/>
        <v>-0.37270873341934563</v>
      </c>
      <c r="K16" s="146">
        <v>115797</v>
      </c>
      <c r="L16" s="147">
        <f t="shared" si="1"/>
        <v>9.7539476427880967E-2</v>
      </c>
    </row>
    <row r="17" spans="1:13" x14ac:dyDescent="0.25">
      <c r="A17" s="1" t="s">
        <v>91</v>
      </c>
      <c r="B17" s="145" t="s">
        <v>92</v>
      </c>
      <c r="C17" s="146">
        <v>47142</v>
      </c>
      <c r="D17" s="147">
        <v>1.2252537172527731</v>
      </c>
      <c r="E17" s="146">
        <v>66924</v>
      </c>
      <c r="F17" s="147">
        <f t="shared" si="0"/>
        <v>0.41962581137838861</v>
      </c>
      <c r="G17" s="146">
        <v>81749</v>
      </c>
      <c r="H17" s="147">
        <f t="shared" si="0"/>
        <v>0.22151993305839457</v>
      </c>
      <c r="I17" s="146">
        <v>78737</v>
      </c>
      <c r="J17" s="147">
        <f t="shared" si="0"/>
        <v>-3.6844487394341208E-2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74494</v>
      </c>
      <c r="D18" s="147">
        <v>3.7023103143542482</v>
      </c>
      <c r="E18" s="146">
        <v>103075</v>
      </c>
      <c r="F18" s="147">
        <f t="shared" si="0"/>
        <v>0.38366848336778792</v>
      </c>
      <c r="G18" s="146">
        <v>146033</v>
      </c>
      <c r="H18" s="147">
        <f t="shared" si="0"/>
        <v>0.41676449187484832</v>
      </c>
      <c r="I18" s="146">
        <v>99062</v>
      </c>
      <c r="J18" s="147">
        <f t="shared" si="0"/>
        <v>-0.32164647716611994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80598</v>
      </c>
      <c r="D19" s="147">
        <v>4.5692371475953566</v>
      </c>
      <c r="E19" s="146">
        <v>70490</v>
      </c>
      <c r="F19" s="147">
        <f t="shared" si="0"/>
        <v>-0.12541254125412538</v>
      </c>
      <c r="G19" s="146">
        <v>89613</v>
      </c>
      <c r="H19" s="147">
        <f t="shared" si="0"/>
        <v>0.27128670733437366</v>
      </c>
      <c r="I19" s="146">
        <v>86987</v>
      </c>
      <c r="J19" s="147">
        <f t="shared" si="0"/>
        <v>-2.9303784049189319E-2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57766</v>
      </c>
      <c r="D20" s="147">
        <v>-6.6121314019658595E-2</v>
      </c>
      <c r="E20" s="146">
        <v>71642</v>
      </c>
      <c r="F20" s="147">
        <f t="shared" si="0"/>
        <v>0.24021050444898373</v>
      </c>
      <c r="G20" s="146">
        <v>86200</v>
      </c>
      <c r="H20" s="147">
        <f t="shared" si="0"/>
        <v>0.20320482398593009</v>
      </c>
      <c r="I20" s="146">
        <v>85017</v>
      </c>
      <c r="J20" s="147">
        <f t="shared" si="0"/>
        <v>-1.3723897911832927E-2</v>
      </c>
      <c r="K20" s="146"/>
      <c r="L20" s="147"/>
    </row>
    <row r="21" spans="1:13" ht="15.75" x14ac:dyDescent="0.25">
      <c r="A21" s="1"/>
      <c r="B21" s="148" t="s">
        <v>32</v>
      </c>
      <c r="C21" s="149">
        <v>419370</v>
      </c>
      <c r="D21" s="150">
        <v>0.4173651480329863</v>
      </c>
      <c r="E21" s="149">
        <v>988170</v>
      </c>
      <c r="F21" s="150">
        <f t="shared" si="0"/>
        <v>1.3563201945775805</v>
      </c>
      <c r="G21" s="149">
        <v>1361415</v>
      </c>
      <c r="H21" s="150">
        <f t="shared" si="0"/>
        <v>0.37771334891769626</v>
      </c>
      <c r="I21" s="149">
        <v>1103359</v>
      </c>
      <c r="J21" s="150">
        <f t="shared" si="0"/>
        <v>-0.1895498433615026</v>
      </c>
      <c r="K21" s="149">
        <v>759238</v>
      </c>
      <c r="L21" s="150">
        <v>7.5402491652909465E-3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287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39">
        <f>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13" x14ac:dyDescent="0.25">
      <c r="B31" s="145" t="s">
        <v>76</v>
      </c>
      <c r="C31" s="146">
        <v>52867</v>
      </c>
      <c r="D31" s="147">
        <v>3.263811597709493</v>
      </c>
      <c r="E31" s="146">
        <v>115667</v>
      </c>
      <c r="F31" s="147">
        <f t="shared" ref="F31:H43" si="2">IFERROR(E31/C31-1,"-")</f>
        <v>1.1878865833128418</v>
      </c>
      <c r="G31" s="146">
        <v>69459</v>
      </c>
      <c r="H31" s="147">
        <f t="shared" si="2"/>
        <v>-0.39949164411629934</v>
      </c>
      <c r="I31" s="146">
        <v>70434</v>
      </c>
      <c r="J31" s="147">
        <f t="shared" ref="J31:J43" si="3">IFERROR(I31/G31-1,"-")</f>
        <v>1.4037057832678279E-2</v>
      </c>
      <c r="K31" s="146">
        <v>72761</v>
      </c>
      <c r="L31" s="147">
        <f t="shared" ref="L31:L38" si="4">IFERROR(K31/I31-1,"-")</f>
        <v>3.3038021410114471E-2</v>
      </c>
    </row>
    <row r="32" spans="1:13" x14ac:dyDescent="0.25">
      <c r="B32" s="145" t="s">
        <v>78</v>
      </c>
      <c r="C32" s="146">
        <v>52756</v>
      </c>
      <c r="D32" s="147">
        <v>3.2648342764753435</v>
      </c>
      <c r="E32" s="146">
        <v>111801</v>
      </c>
      <c r="F32" s="147">
        <f t="shared" si="2"/>
        <v>1.1192091894760785</v>
      </c>
      <c r="G32" s="146">
        <v>126419</v>
      </c>
      <c r="H32" s="147">
        <f t="shared" si="2"/>
        <v>0.13075017218092855</v>
      </c>
      <c r="I32" s="146">
        <v>74038</v>
      </c>
      <c r="J32" s="147">
        <f t="shared" si="3"/>
        <v>-0.41434436279356746</v>
      </c>
      <c r="K32" s="146">
        <v>76796</v>
      </c>
      <c r="L32" s="147">
        <f t="shared" si="4"/>
        <v>3.725114130581586E-2</v>
      </c>
    </row>
    <row r="33" spans="2:12" x14ac:dyDescent="0.25">
      <c r="B33" s="145" t="s">
        <v>80</v>
      </c>
      <c r="C33" s="146">
        <v>63892</v>
      </c>
      <c r="D33" s="147">
        <v>2.4650469114377134</v>
      </c>
      <c r="E33" s="146">
        <v>102681</v>
      </c>
      <c r="F33" s="147">
        <f t="shared" si="2"/>
        <v>0.6071026106554811</v>
      </c>
      <c r="G33" s="146">
        <v>108728</v>
      </c>
      <c r="H33" s="147">
        <f t="shared" si="2"/>
        <v>5.8891128835909301E-2</v>
      </c>
      <c r="I33" s="146">
        <v>74795</v>
      </c>
      <c r="J33" s="147">
        <f t="shared" si="3"/>
        <v>-0.31209072180119202</v>
      </c>
      <c r="K33" s="146">
        <v>80542</v>
      </c>
      <c r="L33" s="147">
        <f t="shared" si="4"/>
        <v>7.6836686944314447E-2</v>
      </c>
    </row>
    <row r="34" spans="2:12" x14ac:dyDescent="0.25">
      <c r="B34" s="145" t="s">
        <v>82</v>
      </c>
      <c r="C34" s="146">
        <v>70112</v>
      </c>
      <c r="D34" s="147">
        <v>1.8061636982189313</v>
      </c>
      <c r="E34" s="146">
        <v>64849</v>
      </c>
      <c r="F34" s="147">
        <f t="shared" si="2"/>
        <v>-7.5065609310816961E-2</v>
      </c>
      <c r="G34" s="146">
        <v>105905</v>
      </c>
      <c r="H34" s="147">
        <f t="shared" si="2"/>
        <v>0.63310151274499216</v>
      </c>
      <c r="I34" s="146">
        <v>71549</v>
      </c>
      <c r="J34" s="147">
        <f t="shared" si="3"/>
        <v>-0.32440394693357255</v>
      </c>
      <c r="K34" s="146">
        <v>75877</v>
      </c>
      <c r="L34" s="147">
        <f t="shared" si="4"/>
        <v>6.0490013836671297E-2</v>
      </c>
    </row>
    <row r="35" spans="2:12" x14ac:dyDescent="0.25">
      <c r="B35" s="145" t="s">
        <v>84</v>
      </c>
      <c r="C35" s="146">
        <v>65633</v>
      </c>
      <c r="D35" s="147">
        <v>0.90395103272220934</v>
      </c>
      <c r="E35" s="146">
        <v>37200</v>
      </c>
      <c r="F35" s="147">
        <f t="shared" si="2"/>
        <v>-0.4332119513049838</v>
      </c>
      <c r="G35" s="146">
        <v>106442</v>
      </c>
      <c r="H35" s="147">
        <f t="shared" si="2"/>
        <v>1.8613440860215054</v>
      </c>
      <c r="I35" s="146">
        <v>70234</v>
      </c>
      <c r="J35" s="147">
        <f t="shared" si="3"/>
        <v>-0.34016647563931535</v>
      </c>
      <c r="K35" s="146">
        <v>63209</v>
      </c>
      <c r="L35" s="147">
        <f t="shared" si="4"/>
        <v>-0.10002278098926443</v>
      </c>
    </row>
    <row r="36" spans="2:12" x14ac:dyDescent="0.25">
      <c r="B36" s="145" t="s">
        <v>86</v>
      </c>
      <c r="C36" s="146">
        <v>48479</v>
      </c>
      <c r="D36" s="147">
        <v>2.5777859778597785</v>
      </c>
      <c r="E36" s="146">
        <v>58168</v>
      </c>
      <c r="F36" s="147">
        <f t="shared" si="2"/>
        <v>0.19985973308030291</v>
      </c>
      <c r="G36" s="146">
        <v>60812</v>
      </c>
      <c r="H36" s="147">
        <f t="shared" si="2"/>
        <v>4.5454545454545414E-2</v>
      </c>
      <c r="I36" s="146">
        <v>75337</v>
      </c>
      <c r="J36" s="147">
        <f t="shared" si="3"/>
        <v>0.23885088469381044</v>
      </c>
      <c r="K36" s="146">
        <v>70999</v>
      </c>
      <c r="L36" s="147">
        <f t="shared" si="4"/>
        <v>-5.7581268168363509E-2</v>
      </c>
    </row>
    <row r="37" spans="2:12" x14ac:dyDescent="0.25">
      <c r="B37" s="145" t="s">
        <v>88</v>
      </c>
      <c r="C37" s="146">
        <v>131509</v>
      </c>
      <c r="D37" s="147">
        <v>22.210201200141192</v>
      </c>
      <c r="E37" s="146">
        <v>80085</v>
      </c>
      <c r="F37" s="147">
        <f t="shared" si="2"/>
        <v>-0.39103027169243165</v>
      </c>
      <c r="G37" s="146">
        <v>79640</v>
      </c>
      <c r="H37" s="147">
        <f t="shared" si="2"/>
        <v>-5.5565961166260669E-3</v>
      </c>
      <c r="I37" s="146">
        <v>88465</v>
      </c>
      <c r="J37" s="147">
        <f t="shared" si="3"/>
        <v>0.11081115017579113</v>
      </c>
      <c r="K37" s="146">
        <v>83795</v>
      </c>
      <c r="L37" s="147">
        <f t="shared" si="4"/>
        <v>-5.2789238681964612E-2</v>
      </c>
    </row>
    <row r="38" spans="2:12" x14ac:dyDescent="0.25">
      <c r="B38" s="145" t="s">
        <v>90</v>
      </c>
      <c r="C38" s="146">
        <v>118989</v>
      </c>
      <c r="D38" s="147">
        <v>2.756796009219209</v>
      </c>
      <c r="E38" s="146">
        <v>64414</v>
      </c>
      <c r="F38" s="147">
        <f t="shared" si="2"/>
        <v>-0.4586558421366681</v>
      </c>
      <c r="G38" s="146">
        <v>149093</v>
      </c>
      <c r="H38" s="147">
        <f t="shared" si="2"/>
        <v>1.3146055205390135</v>
      </c>
      <c r="I38" s="146">
        <v>87091</v>
      </c>
      <c r="J38" s="147">
        <f t="shared" si="3"/>
        <v>-0.415861240970401</v>
      </c>
      <c r="K38" s="146">
        <v>96264</v>
      </c>
      <c r="L38" s="147">
        <f t="shared" si="4"/>
        <v>0.10532661239393271</v>
      </c>
    </row>
    <row r="39" spans="2:12" x14ac:dyDescent="0.25">
      <c r="B39" s="145" t="s">
        <v>92</v>
      </c>
      <c r="C39" s="146">
        <v>71807</v>
      </c>
      <c r="D39" s="147">
        <v>0.80587480823881497</v>
      </c>
      <c r="E39" s="146">
        <v>63598</v>
      </c>
      <c r="F39" s="147">
        <f t="shared" si="2"/>
        <v>-0.11432033088696092</v>
      </c>
      <c r="G39" s="146">
        <v>63472</v>
      </c>
      <c r="H39" s="147">
        <f t="shared" si="2"/>
        <v>-1.9811943771816942E-3</v>
      </c>
      <c r="I39" s="146">
        <v>61432</v>
      </c>
      <c r="J39" s="147">
        <f t="shared" si="3"/>
        <v>-3.2140156289387489E-2</v>
      </c>
      <c r="K39" s="146"/>
      <c r="L39" s="147"/>
    </row>
    <row r="40" spans="2:12" x14ac:dyDescent="0.25">
      <c r="B40" s="145" t="s">
        <v>94</v>
      </c>
      <c r="C40" s="146">
        <v>90510</v>
      </c>
      <c r="D40" s="147">
        <v>0.50311384206593046</v>
      </c>
      <c r="E40" s="146">
        <v>97611</v>
      </c>
      <c r="F40" s="147">
        <f t="shared" si="2"/>
        <v>7.8455419290686113E-2</v>
      </c>
      <c r="G40" s="146">
        <v>127387</v>
      </c>
      <c r="H40" s="147">
        <f t="shared" si="2"/>
        <v>0.30504758684984279</v>
      </c>
      <c r="I40" s="146">
        <v>81701</v>
      </c>
      <c r="J40" s="147">
        <f t="shared" si="3"/>
        <v>-0.35863942160503037</v>
      </c>
      <c r="K40" s="146"/>
      <c r="L40" s="147"/>
    </row>
    <row r="41" spans="2:12" x14ac:dyDescent="0.25">
      <c r="B41" s="145" t="s">
        <v>96</v>
      </c>
      <c r="C41" s="146">
        <v>92633</v>
      </c>
      <c r="D41" s="147">
        <v>0.44890744998670473</v>
      </c>
      <c r="E41" s="146">
        <v>65764</v>
      </c>
      <c r="F41" s="147">
        <f t="shared" si="2"/>
        <v>-0.290058618418922</v>
      </c>
      <c r="G41" s="146">
        <v>71110</v>
      </c>
      <c r="H41" s="147">
        <f t="shared" si="2"/>
        <v>8.1290675749650321E-2</v>
      </c>
      <c r="I41" s="146">
        <v>69847</v>
      </c>
      <c r="J41" s="147">
        <f t="shared" si="3"/>
        <v>-1.7761215018984644E-2</v>
      </c>
      <c r="K41" s="146"/>
      <c r="L41" s="147"/>
    </row>
    <row r="42" spans="2:12" x14ac:dyDescent="0.25">
      <c r="B42" s="145" t="s">
        <v>98</v>
      </c>
      <c r="C42" s="146">
        <v>87824</v>
      </c>
      <c r="D42" s="147">
        <v>1.0058468847067421</v>
      </c>
      <c r="E42" s="146">
        <v>66031</v>
      </c>
      <c r="F42" s="147">
        <f t="shared" si="2"/>
        <v>-0.24814401530333396</v>
      </c>
      <c r="G42" s="146">
        <v>68339</v>
      </c>
      <c r="H42" s="147">
        <f t="shared" si="2"/>
        <v>3.4953279520225422E-2</v>
      </c>
      <c r="I42" s="146">
        <v>67768</v>
      </c>
      <c r="J42" s="147">
        <f t="shared" si="3"/>
        <v>-8.3554046737587262E-3</v>
      </c>
      <c r="K42" s="146"/>
      <c r="L42" s="147"/>
    </row>
    <row r="43" spans="2:12" ht="15.75" x14ac:dyDescent="0.25">
      <c r="B43" s="148" t="s">
        <v>32</v>
      </c>
      <c r="C43" s="149">
        <v>947011</v>
      </c>
      <c r="D43" s="150">
        <v>1.6214909937466957</v>
      </c>
      <c r="E43" s="149">
        <v>927869</v>
      </c>
      <c r="F43" s="150">
        <f t="shared" si="2"/>
        <v>-2.0213070386722043E-2</v>
      </c>
      <c r="G43" s="149">
        <v>1136806</v>
      </c>
      <c r="H43" s="150">
        <f t="shared" si="2"/>
        <v>0.22517941649090556</v>
      </c>
      <c r="I43" s="149">
        <v>892691</v>
      </c>
      <c r="J43" s="150">
        <f t="shared" si="3"/>
        <v>-0.21473760694436872</v>
      </c>
      <c r="K43" s="149">
        <v>620243</v>
      </c>
      <c r="L43" s="150">
        <v>1.3563354756897184E-2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9" spans="11:12" x14ac:dyDescent="0.25">
      <c r="K49" s="4"/>
      <c r="L49" s="4"/>
    </row>
  </sheetData>
  <mergeCells count="14"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8CB4-F849-435B-90D6-C384E3A3C1D6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6" customHeight="1" x14ac:dyDescent="0.25"/>
    <row r="6" spans="1:12" s="179" customFormat="1" ht="72" customHeight="1" x14ac:dyDescent="0.25">
      <c r="B6" s="180"/>
      <c r="C6" s="207" t="s">
        <v>262</v>
      </c>
      <c r="D6" s="207" t="s">
        <v>228</v>
      </c>
      <c r="E6" s="207" t="s">
        <v>229</v>
      </c>
      <c r="F6" s="207" t="s">
        <v>230</v>
      </c>
      <c r="G6" s="207" t="s">
        <v>231</v>
      </c>
      <c r="H6" s="207" t="s">
        <v>232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1779812</v>
      </c>
      <c r="D8" s="211">
        <v>3120334</v>
      </c>
      <c r="E8" s="211">
        <v>3219468</v>
      </c>
      <c r="F8" s="211">
        <v>3413127</v>
      </c>
      <c r="G8" s="211">
        <v>3262336</v>
      </c>
      <c r="H8" s="211">
        <v>3292319</v>
      </c>
      <c r="I8" s="212">
        <f>IFERROR(H8/G8-1,"-")</f>
        <v>9.1906535684858071E-3</v>
      </c>
      <c r="J8" s="211">
        <f>H8-G8</f>
        <v>29983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559029</v>
      </c>
      <c r="D9" s="193">
        <v>565183</v>
      </c>
      <c r="E9" s="193">
        <v>588729</v>
      </c>
      <c r="F9" s="193">
        <v>582086</v>
      </c>
      <c r="G9" s="193">
        <v>583113</v>
      </c>
      <c r="H9" s="193">
        <v>608440</v>
      </c>
      <c r="I9" s="194">
        <f>IFERROR(H9/G9-1,"-")</f>
        <v>4.3434119973315699E-2</v>
      </c>
      <c r="J9" s="193">
        <f t="shared" ref="J9:J19" si="0">H9-G9</f>
        <v>25327</v>
      </c>
      <c r="K9" s="194">
        <f>H9/H$8</f>
        <v>0.18480590732550523</v>
      </c>
      <c r="L9" s="103"/>
    </row>
    <row r="10" spans="1:12" x14ac:dyDescent="0.25">
      <c r="A10" s="195" t="s">
        <v>108</v>
      </c>
      <c r="B10" s="196" t="s">
        <v>108</v>
      </c>
      <c r="C10" s="197">
        <v>169403</v>
      </c>
      <c r="D10" s="197">
        <v>167122</v>
      </c>
      <c r="E10" s="197">
        <v>168986</v>
      </c>
      <c r="F10" s="197">
        <v>180507</v>
      </c>
      <c r="G10" s="197">
        <v>172692</v>
      </c>
      <c r="H10" s="197">
        <v>189700</v>
      </c>
      <c r="I10" s="198">
        <f>IFERROR(H10/G10-1,"-")</f>
        <v>9.8487480601301636E-2</v>
      </c>
      <c r="J10" s="197">
        <f t="shared" si="0"/>
        <v>17008</v>
      </c>
      <c r="K10" s="198">
        <f>H10/H$8</f>
        <v>5.7618960981605974E-2</v>
      </c>
      <c r="L10" s="103"/>
    </row>
    <row r="11" spans="1:12" x14ac:dyDescent="0.25">
      <c r="A11" s="195" t="s">
        <v>105</v>
      </c>
      <c r="B11" s="196" t="s">
        <v>105</v>
      </c>
      <c r="C11" s="197">
        <v>389626</v>
      </c>
      <c r="D11" s="197">
        <v>398061</v>
      </c>
      <c r="E11" s="197">
        <v>419743</v>
      </c>
      <c r="F11" s="197">
        <v>401579</v>
      </c>
      <c r="G11" s="197">
        <v>410421</v>
      </c>
      <c r="H11" s="197">
        <v>418740</v>
      </c>
      <c r="I11" s="198">
        <f>IFERROR(H11/G11-1,"-")</f>
        <v>2.0269430657787968E-2</v>
      </c>
      <c r="J11" s="197">
        <f t="shared" si="0"/>
        <v>8319</v>
      </c>
      <c r="K11" s="198">
        <f>H11/H$8</f>
        <v>0.12718694634389924</v>
      </c>
      <c r="L11" s="103"/>
    </row>
    <row r="12" spans="1:12" x14ac:dyDescent="0.25">
      <c r="A12" s="1"/>
      <c r="B12" s="192" t="s">
        <v>112</v>
      </c>
      <c r="C12" s="193">
        <v>1220783</v>
      </c>
      <c r="D12" s="193">
        <v>2555151</v>
      </c>
      <c r="E12" s="193">
        <v>2630739</v>
      </c>
      <c r="F12" s="193">
        <v>2831041</v>
      </c>
      <c r="G12" s="193">
        <v>2679223</v>
      </c>
      <c r="H12" s="193">
        <v>2683879</v>
      </c>
      <c r="I12" s="194">
        <f>IFERROR(H12/G12-1,"-")</f>
        <v>1.7378172701563166E-3</v>
      </c>
      <c r="J12" s="193">
        <f t="shared" si="0"/>
        <v>4656</v>
      </c>
      <c r="K12" s="194">
        <f>H12/H$8</f>
        <v>0.81519409267449483</v>
      </c>
      <c r="L12" s="103"/>
    </row>
    <row r="13" spans="1:12" s="74" customFormat="1" x14ac:dyDescent="0.25">
      <c r="A13" s="195"/>
      <c r="B13" s="196" t="s">
        <v>115</v>
      </c>
      <c r="C13" s="197">
        <v>360702</v>
      </c>
      <c r="D13" s="197">
        <v>1344872</v>
      </c>
      <c r="E13" s="197">
        <v>1338126</v>
      </c>
      <c r="F13" s="197">
        <v>1472854</v>
      </c>
      <c r="G13" s="197">
        <v>1384601</v>
      </c>
      <c r="H13" s="197">
        <v>1408692</v>
      </c>
      <c r="I13" s="198">
        <f t="shared" ref="I13:I20" si="1">IFERROR(H13/G13-1,"-")</f>
        <v>1.7399236314288302E-2</v>
      </c>
      <c r="J13" s="197">
        <f t="shared" si="0"/>
        <v>24091</v>
      </c>
      <c r="K13" s="198">
        <f t="shared" ref="K13:K20" si="2">H13/H$8</f>
        <v>0.42787226875646012</v>
      </c>
      <c r="L13" s="199"/>
    </row>
    <row r="14" spans="1:12" s="74" customFormat="1" x14ac:dyDescent="0.25">
      <c r="A14" s="195"/>
      <c r="B14" s="196" t="s">
        <v>118</v>
      </c>
      <c r="C14" s="197">
        <v>162669</v>
      </c>
      <c r="D14" s="197">
        <v>236713</v>
      </c>
      <c r="E14" s="197">
        <v>240134</v>
      </c>
      <c r="F14" s="197">
        <v>239736</v>
      </c>
      <c r="G14" s="197">
        <v>233104</v>
      </c>
      <c r="H14" s="197">
        <v>205420</v>
      </c>
      <c r="I14" s="198">
        <f t="shared" si="1"/>
        <v>-0.1187624407989567</v>
      </c>
      <c r="J14" s="197">
        <f t="shared" si="0"/>
        <v>-27684</v>
      </c>
      <c r="K14" s="198">
        <f t="shared" si="2"/>
        <v>6.2393710937488134E-2</v>
      </c>
      <c r="L14" s="199"/>
    </row>
    <row r="15" spans="1:12" x14ac:dyDescent="0.25">
      <c r="A15" s="195"/>
      <c r="B15" s="196" t="s">
        <v>121</v>
      </c>
      <c r="C15" s="197">
        <v>120894</v>
      </c>
      <c r="D15" s="197">
        <v>143032</v>
      </c>
      <c r="E15" s="197">
        <v>165297</v>
      </c>
      <c r="F15" s="197">
        <v>174502</v>
      </c>
      <c r="G15" s="197">
        <v>181123</v>
      </c>
      <c r="H15" s="197">
        <v>193565</v>
      </c>
      <c r="I15" s="198">
        <f t="shared" si="1"/>
        <v>6.8693650171430365E-2</v>
      </c>
      <c r="J15" s="197">
        <f t="shared" si="0"/>
        <v>12442</v>
      </c>
      <c r="K15" s="198">
        <f t="shared" si="2"/>
        <v>5.8792905547730943E-2</v>
      </c>
      <c r="L15" s="103"/>
    </row>
    <row r="16" spans="1:12" x14ac:dyDescent="0.25">
      <c r="A16" s="195"/>
      <c r="B16" s="196" t="s">
        <v>128</v>
      </c>
      <c r="C16" s="197">
        <v>96472</v>
      </c>
      <c r="D16" s="197">
        <v>145474</v>
      </c>
      <c r="E16" s="197">
        <v>161643</v>
      </c>
      <c r="F16" s="197">
        <v>144801</v>
      </c>
      <c r="G16" s="197">
        <v>140641</v>
      </c>
      <c r="H16" s="197">
        <v>135842</v>
      </c>
      <c r="I16" s="198">
        <f t="shared" si="1"/>
        <v>-3.4122339858220552E-2</v>
      </c>
      <c r="J16" s="197">
        <f t="shared" si="0"/>
        <v>-4799</v>
      </c>
      <c r="K16" s="198">
        <f t="shared" si="2"/>
        <v>4.1260278849042271E-2</v>
      </c>
      <c r="L16" s="103"/>
    </row>
    <row r="17" spans="1:12" x14ac:dyDescent="0.25">
      <c r="A17" s="195"/>
      <c r="B17" s="196" t="s">
        <v>124</v>
      </c>
      <c r="C17" s="197">
        <v>86619</v>
      </c>
      <c r="D17" s="197">
        <v>82193</v>
      </c>
      <c r="E17" s="197">
        <v>95269</v>
      </c>
      <c r="F17" s="197">
        <v>97920</v>
      </c>
      <c r="G17" s="197">
        <v>82990</v>
      </c>
      <c r="H17" s="197">
        <v>82358</v>
      </c>
      <c r="I17" s="198">
        <f t="shared" si="1"/>
        <v>-7.6153753464273111E-3</v>
      </c>
      <c r="J17" s="197">
        <f t="shared" si="0"/>
        <v>-632</v>
      </c>
      <c r="K17" s="198">
        <f t="shared" si="2"/>
        <v>2.5015194457159225E-2</v>
      </c>
      <c r="L17" s="103"/>
    </row>
    <row r="18" spans="1:12" x14ac:dyDescent="0.25">
      <c r="A18" s="195"/>
      <c r="B18" s="196" t="s">
        <v>133</v>
      </c>
      <c r="C18" s="197">
        <v>7666</v>
      </c>
      <c r="D18" s="197">
        <v>13290</v>
      </c>
      <c r="E18" s="197">
        <v>9391</v>
      </c>
      <c r="F18" s="197">
        <v>9617</v>
      </c>
      <c r="G18" s="197">
        <v>9229</v>
      </c>
      <c r="H18" s="197">
        <v>6972</v>
      </c>
      <c r="I18" s="198">
        <f t="shared" si="1"/>
        <v>-0.24455520641456274</v>
      </c>
      <c r="J18" s="197">
        <f t="shared" si="0"/>
        <v>-2257</v>
      </c>
      <c r="K18" s="198">
        <f t="shared" si="2"/>
        <v>2.1176562781431568E-3</v>
      </c>
      <c r="L18" s="103"/>
    </row>
    <row r="19" spans="1:12" x14ac:dyDescent="0.25">
      <c r="A19" s="195" t="s">
        <v>148</v>
      </c>
      <c r="B19" s="196" t="s">
        <v>136</v>
      </c>
      <c r="C19" s="197">
        <v>1279</v>
      </c>
      <c r="D19" s="197">
        <v>4669</v>
      </c>
      <c r="E19" s="197">
        <v>6376</v>
      </c>
      <c r="F19" s="197">
        <v>2663</v>
      </c>
      <c r="G19" s="197">
        <v>2419</v>
      </c>
      <c r="H19" s="197">
        <v>2777</v>
      </c>
      <c r="I19" s="198">
        <f t="shared" si="1"/>
        <v>0.14799503927242652</v>
      </c>
      <c r="J19" s="197">
        <f t="shared" si="0"/>
        <v>358</v>
      </c>
      <c r="K19" s="198">
        <f t="shared" si="2"/>
        <v>8.4347841141760565E-4</v>
      </c>
      <c r="L19" s="103"/>
    </row>
    <row r="20" spans="1:12" x14ac:dyDescent="0.25">
      <c r="A20" s="195" t="s">
        <v>149</v>
      </c>
      <c r="B20" s="201" t="s">
        <v>149</v>
      </c>
      <c r="C20" s="202">
        <f t="shared" ref="C20:H20" si="3">C12-SUM(C13:C19)</f>
        <v>384482</v>
      </c>
      <c r="D20" s="202">
        <f t="shared" si="3"/>
        <v>584908</v>
      </c>
      <c r="E20" s="202">
        <f t="shared" si="3"/>
        <v>614503</v>
      </c>
      <c r="F20" s="202">
        <f t="shared" si="3"/>
        <v>688948</v>
      </c>
      <c r="G20" s="202">
        <f t="shared" si="3"/>
        <v>645116</v>
      </c>
      <c r="H20" s="202">
        <f t="shared" si="3"/>
        <v>648253</v>
      </c>
      <c r="I20" s="203">
        <f t="shared" si="1"/>
        <v>4.8626913609335354E-3</v>
      </c>
      <c r="J20" s="202">
        <f>H20-G20</f>
        <v>3137</v>
      </c>
      <c r="K20" s="203">
        <f t="shared" si="2"/>
        <v>0.19689859943705335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796040</v>
      </c>
      <c r="D22" s="211">
        <v>1241553</v>
      </c>
      <c r="E22" s="211">
        <v>1271908</v>
      </c>
      <c r="F22" s="211">
        <v>1304294</v>
      </c>
      <c r="G22" s="211">
        <v>1214780</v>
      </c>
      <c r="H22" s="211">
        <v>1254417</v>
      </c>
      <c r="I22" s="212">
        <f>IFERROR(H22/G22-1,"-")</f>
        <v>3.2628953390737347E-2</v>
      </c>
      <c r="J22" s="211">
        <f>H22-G22</f>
        <v>39637</v>
      </c>
      <c r="K22" s="212">
        <f>H22/H$8</f>
        <v>0.38101320072568912</v>
      </c>
      <c r="L22" s="103"/>
    </row>
    <row r="23" spans="1:12" x14ac:dyDescent="0.25">
      <c r="A23" s="195" t="s">
        <v>101</v>
      </c>
      <c r="B23" s="192" t="s">
        <v>102</v>
      </c>
      <c r="C23" s="193">
        <v>207618</v>
      </c>
      <c r="D23" s="193">
        <v>165148</v>
      </c>
      <c r="E23" s="193">
        <v>131486</v>
      </c>
      <c r="F23" s="193">
        <v>132181</v>
      </c>
      <c r="G23" s="193">
        <v>119406</v>
      </c>
      <c r="H23" s="193">
        <v>139459</v>
      </c>
      <c r="I23" s="194">
        <f>IFERROR(H23/G23-1,"-")</f>
        <v>0.16793963452422833</v>
      </c>
      <c r="J23" s="193">
        <f t="shared" ref="J23:J33" si="4">H23-G23</f>
        <v>20053</v>
      </c>
      <c r="K23" s="194">
        <f>H23/H$8</f>
        <v>4.2358896571079531E-2</v>
      </c>
      <c r="L23" s="103"/>
    </row>
    <row r="24" spans="1:12" x14ac:dyDescent="0.25">
      <c r="A24" s="195" t="s">
        <v>108</v>
      </c>
      <c r="B24" s="196" t="s">
        <v>108</v>
      </c>
      <c r="C24" s="197">
        <v>63358</v>
      </c>
      <c r="D24" s="197">
        <v>50051</v>
      </c>
      <c r="E24" s="197">
        <v>42439</v>
      </c>
      <c r="F24" s="197">
        <v>38048</v>
      </c>
      <c r="G24" s="197">
        <v>46618</v>
      </c>
      <c r="H24" s="197">
        <v>44893</v>
      </c>
      <c r="I24" s="198">
        <f>IFERROR(H24/G24-1,"-")</f>
        <v>-3.7002874426187327E-2</v>
      </c>
      <c r="J24" s="197">
        <f t="shared" si="4"/>
        <v>-1725</v>
      </c>
      <c r="K24" s="198">
        <f>H24/H$8</f>
        <v>1.3635677466247954E-2</v>
      </c>
      <c r="L24" s="103"/>
    </row>
    <row r="25" spans="1:12" x14ac:dyDescent="0.25">
      <c r="A25" s="195" t="s">
        <v>105</v>
      </c>
      <c r="B25" s="196" t="s">
        <v>105</v>
      </c>
      <c r="C25" s="197">
        <v>144260</v>
      </c>
      <c r="D25" s="197">
        <v>115097</v>
      </c>
      <c r="E25" s="197">
        <v>89047</v>
      </c>
      <c r="F25" s="197">
        <v>94133</v>
      </c>
      <c r="G25" s="197">
        <v>72788</v>
      </c>
      <c r="H25" s="197">
        <v>94566</v>
      </c>
      <c r="I25" s="198">
        <f>IFERROR(H25/G25-1,"-")</f>
        <v>0.29919766994559538</v>
      </c>
      <c r="J25" s="197">
        <f t="shared" si="4"/>
        <v>21778</v>
      </c>
      <c r="K25" s="198">
        <f>H25/H$8</f>
        <v>2.8723219104831579E-2</v>
      </c>
      <c r="L25" s="103"/>
    </row>
    <row r="26" spans="1:12" x14ac:dyDescent="0.25">
      <c r="A26" s="195"/>
      <c r="B26" s="192" t="s">
        <v>112</v>
      </c>
      <c r="C26" s="193">
        <v>588422</v>
      </c>
      <c r="D26" s="193">
        <v>1076405</v>
      </c>
      <c r="E26" s="193">
        <v>1140422</v>
      </c>
      <c r="F26" s="193">
        <v>1172113</v>
      </c>
      <c r="G26" s="193">
        <v>1095374</v>
      </c>
      <c r="H26" s="193">
        <v>1114958</v>
      </c>
      <c r="I26" s="194">
        <f>IFERROR(H26/G26-1,"-")</f>
        <v>1.787882494928672E-2</v>
      </c>
      <c r="J26" s="193">
        <f t="shared" si="4"/>
        <v>19584</v>
      </c>
      <c r="K26" s="194">
        <f>H26/H$8</f>
        <v>0.33865430415460956</v>
      </c>
      <c r="L26" s="103"/>
    </row>
    <row r="27" spans="1:12" s="74" customFormat="1" x14ac:dyDescent="0.25">
      <c r="A27" s="195"/>
      <c r="B27" s="196" t="s">
        <v>115</v>
      </c>
      <c r="C27" s="197">
        <v>191040</v>
      </c>
      <c r="D27" s="197">
        <v>591418</v>
      </c>
      <c r="E27" s="197">
        <v>615291</v>
      </c>
      <c r="F27" s="197">
        <v>659079</v>
      </c>
      <c r="G27" s="197">
        <v>611733</v>
      </c>
      <c r="H27" s="197">
        <v>624646</v>
      </c>
      <c r="I27" s="198">
        <f t="shared" ref="I27:I34" si="5">IFERROR(H27/G27-1,"-")</f>
        <v>2.1108882469966561E-2</v>
      </c>
      <c r="J27" s="197">
        <f t="shared" si="4"/>
        <v>12913</v>
      </c>
      <c r="K27" s="198">
        <f t="shared" ref="K27:K34" si="6">H27/H$8</f>
        <v>0.18972827359681732</v>
      </c>
      <c r="L27" s="199"/>
    </row>
    <row r="28" spans="1:12" s="74" customFormat="1" x14ac:dyDescent="0.25">
      <c r="A28" s="195"/>
      <c r="B28" s="196" t="s">
        <v>118</v>
      </c>
      <c r="C28" s="197">
        <v>93845</v>
      </c>
      <c r="D28" s="197">
        <v>122390</v>
      </c>
      <c r="E28" s="197">
        <v>116172</v>
      </c>
      <c r="F28" s="197">
        <v>114502</v>
      </c>
      <c r="G28" s="197">
        <v>100284</v>
      </c>
      <c r="H28" s="197">
        <v>91796</v>
      </c>
      <c r="I28" s="198">
        <f t="shared" si="5"/>
        <v>-8.4639623469347058E-2</v>
      </c>
      <c r="J28" s="197">
        <f t="shared" si="4"/>
        <v>-8488</v>
      </c>
      <c r="K28" s="198">
        <f t="shared" si="6"/>
        <v>2.7881866854335805E-2</v>
      </c>
      <c r="L28" s="199"/>
    </row>
    <row r="29" spans="1:12" x14ac:dyDescent="0.25">
      <c r="A29" s="195"/>
      <c r="B29" s="196" t="s">
        <v>121</v>
      </c>
      <c r="C29" s="197">
        <v>47730</v>
      </c>
      <c r="D29" s="197">
        <v>50961</v>
      </c>
      <c r="E29" s="197">
        <v>64650</v>
      </c>
      <c r="F29" s="197">
        <v>45438</v>
      </c>
      <c r="G29" s="197">
        <v>45934</v>
      </c>
      <c r="H29" s="197">
        <v>60092</v>
      </c>
      <c r="I29" s="198">
        <f t="shared" si="5"/>
        <v>0.3082248443418818</v>
      </c>
      <c r="J29" s="197">
        <f t="shared" si="4"/>
        <v>14158</v>
      </c>
      <c r="K29" s="198">
        <f t="shared" si="6"/>
        <v>1.8252180302091019E-2</v>
      </c>
      <c r="L29" s="103"/>
    </row>
    <row r="30" spans="1:12" x14ac:dyDescent="0.25">
      <c r="A30" s="195"/>
      <c r="B30" s="196" t="s">
        <v>128</v>
      </c>
      <c r="C30" s="197">
        <v>51243</v>
      </c>
      <c r="D30" s="197">
        <v>65282</v>
      </c>
      <c r="E30" s="197">
        <v>68350</v>
      </c>
      <c r="F30" s="197">
        <v>57015</v>
      </c>
      <c r="G30" s="197">
        <v>58365</v>
      </c>
      <c r="H30" s="197">
        <v>58854</v>
      </c>
      <c r="I30" s="198">
        <f t="shared" si="5"/>
        <v>8.378308918015831E-3</v>
      </c>
      <c r="J30" s="197">
        <f t="shared" si="4"/>
        <v>489</v>
      </c>
      <c r="K30" s="198">
        <f t="shared" si="6"/>
        <v>1.787615355620157E-2</v>
      </c>
      <c r="L30" s="103"/>
    </row>
    <row r="31" spans="1:12" x14ac:dyDescent="0.25">
      <c r="A31" s="195"/>
      <c r="B31" s="196" t="s">
        <v>124</v>
      </c>
      <c r="C31" s="197">
        <v>48502</v>
      </c>
      <c r="D31" s="197">
        <v>44123</v>
      </c>
      <c r="E31" s="197">
        <v>48757</v>
      </c>
      <c r="F31" s="197">
        <v>48568</v>
      </c>
      <c r="G31" s="197">
        <v>39412</v>
      </c>
      <c r="H31" s="197">
        <v>44024</v>
      </c>
      <c r="I31" s="198">
        <f t="shared" si="5"/>
        <v>0.11702019689434695</v>
      </c>
      <c r="J31" s="197">
        <f t="shared" si="4"/>
        <v>4612</v>
      </c>
      <c r="K31" s="198">
        <f t="shared" si="6"/>
        <v>1.3371729774666429E-2</v>
      </c>
      <c r="L31" s="103"/>
    </row>
    <row r="32" spans="1:12" x14ac:dyDescent="0.25">
      <c r="A32" s="195"/>
      <c r="B32" s="196" t="s">
        <v>133</v>
      </c>
      <c r="C32" s="197">
        <v>1239</v>
      </c>
      <c r="D32" s="197">
        <v>3696</v>
      </c>
      <c r="E32" s="197">
        <v>4628</v>
      </c>
      <c r="F32" s="197">
        <v>4370</v>
      </c>
      <c r="G32" s="197">
        <v>3348</v>
      </c>
      <c r="H32" s="197">
        <v>3571</v>
      </c>
      <c r="I32" s="198">
        <f t="shared" si="5"/>
        <v>6.6606929510155233E-2</v>
      </c>
      <c r="J32" s="197">
        <f t="shared" si="4"/>
        <v>223</v>
      </c>
      <c r="K32" s="198">
        <f t="shared" si="6"/>
        <v>1.0846458074080913E-3</v>
      </c>
      <c r="L32" s="103"/>
    </row>
    <row r="33" spans="1:12" x14ac:dyDescent="0.25">
      <c r="A33" s="195" t="s">
        <v>148</v>
      </c>
      <c r="B33" s="196" t="s">
        <v>136</v>
      </c>
      <c r="C33" s="197">
        <v>334</v>
      </c>
      <c r="D33" s="197">
        <v>2173</v>
      </c>
      <c r="E33" s="197">
        <v>2492</v>
      </c>
      <c r="F33" s="197">
        <v>1582</v>
      </c>
      <c r="G33" s="197">
        <v>877</v>
      </c>
      <c r="H33" s="197">
        <v>1349</v>
      </c>
      <c r="I33" s="198">
        <f t="shared" si="5"/>
        <v>0.53819840364880278</v>
      </c>
      <c r="J33" s="197">
        <f t="shared" si="4"/>
        <v>472</v>
      </c>
      <c r="K33" s="198">
        <f t="shared" si="6"/>
        <v>4.0974158336418799E-4</v>
      </c>
      <c r="L33" s="103"/>
    </row>
    <row r="34" spans="1:12" x14ac:dyDescent="0.25">
      <c r="A34" s="195" t="s">
        <v>149</v>
      </c>
      <c r="B34" s="201" t="s">
        <v>149</v>
      </c>
      <c r="C34" s="202">
        <f t="shared" ref="C34:H34" si="7">C26-SUM(C27:C33)</f>
        <v>154489</v>
      </c>
      <c r="D34" s="202">
        <f t="shared" si="7"/>
        <v>196362</v>
      </c>
      <c r="E34" s="202">
        <f t="shared" si="7"/>
        <v>220082</v>
      </c>
      <c r="F34" s="202">
        <f t="shared" si="7"/>
        <v>241559</v>
      </c>
      <c r="G34" s="202">
        <f t="shared" si="7"/>
        <v>235421</v>
      </c>
      <c r="H34" s="202">
        <f t="shared" si="7"/>
        <v>230626</v>
      </c>
      <c r="I34" s="203">
        <f t="shared" si="5"/>
        <v>-2.0367766681816835E-2</v>
      </c>
      <c r="J34" s="202">
        <f>H34-G34</f>
        <v>-4795</v>
      </c>
      <c r="K34" s="203">
        <f t="shared" si="6"/>
        <v>7.0049712679725137E-2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386772</v>
      </c>
      <c r="D36" s="211">
        <v>895466</v>
      </c>
      <c r="E36" s="211">
        <v>947197</v>
      </c>
      <c r="F36" s="211">
        <v>936279</v>
      </c>
      <c r="G36" s="211">
        <v>908634</v>
      </c>
      <c r="H36" s="211">
        <v>945195</v>
      </c>
      <c r="I36" s="212">
        <f>IFERROR(H36/G36-1,"-")</f>
        <v>4.0237323278679904E-2</v>
      </c>
      <c r="J36" s="211">
        <f>H36-G36</f>
        <v>36561</v>
      </c>
      <c r="K36" s="212">
        <f>H36/H$8</f>
        <v>0.28709095321565131</v>
      </c>
      <c r="L36" s="103"/>
    </row>
    <row r="37" spans="1:12" x14ac:dyDescent="0.25">
      <c r="A37" s="195" t="s">
        <v>101</v>
      </c>
      <c r="B37" s="192" t="s">
        <v>102</v>
      </c>
      <c r="C37" s="193">
        <v>68184</v>
      </c>
      <c r="D37" s="193">
        <v>87149</v>
      </c>
      <c r="E37" s="193">
        <v>132200</v>
      </c>
      <c r="F37" s="193">
        <v>90782</v>
      </c>
      <c r="G37" s="193">
        <v>85490</v>
      </c>
      <c r="H37" s="193">
        <v>105881</v>
      </c>
      <c r="I37" s="194">
        <f>IFERROR(H37/G37-1,"-")</f>
        <v>0.23851912504386474</v>
      </c>
      <c r="J37" s="193">
        <f t="shared" ref="J37:J47" si="8">H37-G37</f>
        <v>20391</v>
      </c>
      <c r="K37" s="194">
        <f>H37/H$8</f>
        <v>3.2160006366333274E-2</v>
      </c>
      <c r="L37" s="103"/>
    </row>
    <row r="38" spans="1:12" x14ac:dyDescent="0.25">
      <c r="A38" s="195" t="s">
        <v>108</v>
      </c>
      <c r="B38" s="196" t="s">
        <v>108</v>
      </c>
      <c r="C38" s="197">
        <v>17668</v>
      </c>
      <c r="D38" s="197">
        <v>28371</v>
      </c>
      <c r="E38" s="197">
        <v>49041</v>
      </c>
      <c r="F38" s="197">
        <v>40638</v>
      </c>
      <c r="G38" s="197">
        <v>33252</v>
      </c>
      <c r="H38" s="197">
        <v>46748</v>
      </c>
      <c r="I38" s="198">
        <f>IFERROR(H38/G38-1,"-")</f>
        <v>0.40587032358955843</v>
      </c>
      <c r="J38" s="197">
        <f t="shared" si="8"/>
        <v>13496</v>
      </c>
      <c r="K38" s="198">
        <f>H38/H$8</f>
        <v>1.4199110110533032E-2</v>
      </c>
      <c r="L38" s="103"/>
    </row>
    <row r="39" spans="1:12" x14ac:dyDescent="0.25">
      <c r="A39" s="195" t="s">
        <v>105</v>
      </c>
      <c r="B39" s="196" t="s">
        <v>105</v>
      </c>
      <c r="C39" s="197">
        <v>50516</v>
      </c>
      <c r="D39" s="197">
        <v>58778</v>
      </c>
      <c r="E39" s="197">
        <v>83159</v>
      </c>
      <c r="F39" s="197">
        <v>50144</v>
      </c>
      <c r="G39" s="197">
        <v>52238</v>
      </c>
      <c r="H39" s="197">
        <v>59133</v>
      </c>
      <c r="I39" s="198">
        <f>IFERROR(H39/G39-1,"-")</f>
        <v>0.13199203644856228</v>
      </c>
      <c r="J39" s="197">
        <f t="shared" si="8"/>
        <v>6895</v>
      </c>
      <c r="K39" s="198">
        <f>H39/H$8</f>
        <v>1.7960896255800243E-2</v>
      </c>
      <c r="L39" s="103"/>
    </row>
    <row r="40" spans="1:12" x14ac:dyDescent="0.25">
      <c r="A40" s="195"/>
      <c r="B40" s="192" t="s">
        <v>112</v>
      </c>
      <c r="C40" s="193">
        <v>318588</v>
      </c>
      <c r="D40" s="193">
        <v>808317</v>
      </c>
      <c r="E40" s="193">
        <v>814997</v>
      </c>
      <c r="F40" s="193">
        <v>845497</v>
      </c>
      <c r="G40" s="193">
        <v>823144</v>
      </c>
      <c r="H40" s="193">
        <v>839314</v>
      </c>
      <c r="I40" s="194">
        <f>IFERROR(H40/G40-1,"-")</f>
        <v>1.9644193482549754E-2</v>
      </c>
      <c r="J40" s="193">
        <f t="shared" si="8"/>
        <v>16170</v>
      </c>
      <c r="K40" s="194">
        <f>H40/H$8</f>
        <v>0.25493094684931805</v>
      </c>
      <c r="L40" s="103"/>
    </row>
    <row r="41" spans="1:12" s="74" customFormat="1" x14ac:dyDescent="0.25">
      <c r="A41" s="195"/>
      <c r="B41" s="196" t="s">
        <v>115</v>
      </c>
      <c r="C41" s="197">
        <v>112679</v>
      </c>
      <c r="D41" s="197">
        <v>453711</v>
      </c>
      <c r="E41" s="197">
        <v>456116</v>
      </c>
      <c r="F41" s="197">
        <v>482673</v>
      </c>
      <c r="G41" s="197">
        <v>471034</v>
      </c>
      <c r="H41" s="197">
        <v>479541</v>
      </c>
      <c r="I41" s="198">
        <f t="shared" ref="I41:I48" si="9">IFERROR(H41/G41-1,"-")</f>
        <v>1.8060267411694308E-2</v>
      </c>
      <c r="J41" s="197">
        <f t="shared" si="8"/>
        <v>8507</v>
      </c>
      <c r="K41" s="198">
        <f t="shared" ref="K41:K48" si="10">H41/H$8</f>
        <v>0.14565447637364423</v>
      </c>
      <c r="L41" s="199"/>
    </row>
    <row r="42" spans="1:12" s="74" customFormat="1" x14ac:dyDescent="0.25">
      <c r="A42" s="195"/>
      <c r="B42" s="196" t="s">
        <v>118</v>
      </c>
      <c r="C42" s="197">
        <v>11584</v>
      </c>
      <c r="D42" s="197">
        <v>23834</v>
      </c>
      <c r="E42" s="197">
        <v>24723</v>
      </c>
      <c r="F42" s="197">
        <v>25592</v>
      </c>
      <c r="G42" s="197">
        <v>28794</v>
      </c>
      <c r="H42" s="197">
        <v>25780</v>
      </c>
      <c r="I42" s="198">
        <f t="shared" si="9"/>
        <v>-0.10467458498298254</v>
      </c>
      <c r="J42" s="197">
        <f t="shared" si="8"/>
        <v>-3014</v>
      </c>
      <c r="K42" s="198">
        <f t="shared" si="10"/>
        <v>7.8303469378271061E-3</v>
      </c>
      <c r="L42" s="199"/>
    </row>
    <row r="43" spans="1:12" x14ac:dyDescent="0.25">
      <c r="A43" s="195"/>
      <c r="B43" s="196" t="s">
        <v>121</v>
      </c>
      <c r="C43" s="197">
        <v>19532</v>
      </c>
      <c r="D43" s="197">
        <v>26445</v>
      </c>
      <c r="E43" s="197">
        <v>28351</v>
      </c>
      <c r="F43" s="197">
        <v>28603</v>
      </c>
      <c r="G43" s="197">
        <v>31303</v>
      </c>
      <c r="H43" s="197">
        <v>36106</v>
      </c>
      <c r="I43" s="198">
        <f t="shared" si="9"/>
        <v>0.15343577292911226</v>
      </c>
      <c r="J43" s="197">
        <f t="shared" si="8"/>
        <v>4803</v>
      </c>
      <c r="K43" s="198">
        <f t="shared" si="10"/>
        <v>1.096673803480161E-2</v>
      </c>
      <c r="L43" s="103"/>
    </row>
    <row r="44" spans="1:12" x14ac:dyDescent="0.25">
      <c r="A44" s="195"/>
      <c r="B44" s="196" t="s">
        <v>128</v>
      </c>
      <c r="C44" s="197">
        <v>32393</v>
      </c>
      <c r="D44" s="197">
        <v>56250</v>
      </c>
      <c r="E44" s="197">
        <v>60423</v>
      </c>
      <c r="F44" s="197">
        <v>53292</v>
      </c>
      <c r="G44" s="197">
        <v>51944</v>
      </c>
      <c r="H44" s="197">
        <v>47778</v>
      </c>
      <c r="I44" s="198">
        <f t="shared" si="9"/>
        <v>-8.0201755736947433E-2</v>
      </c>
      <c r="J44" s="197">
        <f t="shared" si="8"/>
        <v>-4166</v>
      </c>
      <c r="K44" s="198">
        <f t="shared" si="10"/>
        <v>1.4511959503316659E-2</v>
      </c>
      <c r="L44" s="103"/>
    </row>
    <row r="45" spans="1:12" x14ac:dyDescent="0.25">
      <c r="A45" s="195"/>
      <c r="B45" s="196" t="s">
        <v>124</v>
      </c>
      <c r="C45" s="197">
        <v>18483</v>
      </c>
      <c r="D45" s="197">
        <v>21835</v>
      </c>
      <c r="E45" s="197">
        <v>31558</v>
      </c>
      <c r="F45" s="197">
        <v>29115</v>
      </c>
      <c r="G45" s="197">
        <v>26398</v>
      </c>
      <c r="H45" s="197">
        <v>25369</v>
      </c>
      <c r="I45" s="198">
        <f t="shared" si="9"/>
        <v>-3.8980225774679855E-2</v>
      </c>
      <c r="J45" s="197">
        <f t="shared" si="8"/>
        <v>-1029</v>
      </c>
      <c r="K45" s="198">
        <f t="shared" si="10"/>
        <v>7.7055109179882024E-3</v>
      </c>
      <c r="L45" s="103"/>
    </row>
    <row r="46" spans="1:12" x14ac:dyDescent="0.25">
      <c r="A46" s="195"/>
      <c r="B46" s="196" t="s">
        <v>133</v>
      </c>
      <c r="C46" s="197">
        <v>5358</v>
      </c>
      <c r="D46" s="197">
        <v>6474</v>
      </c>
      <c r="E46" s="197">
        <v>3011</v>
      </c>
      <c r="F46" s="197">
        <v>3794</v>
      </c>
      <c r="G46" s="197">
        <v>3288</v>
      </c>
      <c r="H46" s="197">
        <v>1494</v>
      </c>
      <c r="I46" s="198">
        <f t="shared" si="9"/>
        <v>-0.54562043795620441</v>
      </c>
      <c r="J46" s="197">
        <f t="shared" si="8"/>
        <v>-1794</v>
      </c>
      <c r="K46" s="198">
        <f t="shared" si="10"/>
        <v>4.5378348817353364E-4</v>
      </c>
      <c r="L46" s="103"/>
    </row>
    <row r="47" spans="1:12" x14ac:dyDescent="0.25">
      <c r="A47" s="195" t="s">
        <v>148</v>
      </c>
      <c r="B47" s="196" t="s">
        <v>136</v>
      </c>
      <c r="C47" s="197">
        <v>620</v>
      </c>
      <c r="D47" s="197">
        <v>989</v>
      </c>
      <c r="E47" s="197">
        <v>2710</v>
      </c>
      <c r="F47" s="197">
        <v>381</v>
      </c>
      <c r="G47" s="197">
        <v>578</v>
      </c>
      <c r="H47" s="197">
        <v>503</v>
      </c>
      <c r="I47" s="198">
        <f t="shared" si="9"/>
        <v>-0.12975778546712802</v>
      </c>
      <c r="J47" s="197">
        <f t="shared" si="8"/>
        <v>-75</v>
      </c>
      <c r="K47" s="198">
        <f t="shared" si="10"/>
        <v>1.5277984909724726E-4</v>
      </c>
      <c r="L47" s="103"/>
    </row>
    <row r="48" spans="1:12" x14ac:dyDescent="0.25">
      <c r="A48" s="195" t="s">
        <v>149</v>
      </c>
      <c r="B48" s="201" t="s">
        <v>149</v>
      </c>
      <c r="C48" s="202">
        <f t="shared" ref="C48:H48" si="11">C40-SUM(C41:C47)</f>
        <v>117939</v>
      </c>
      <c r="D48" s="202">
        <f t="shared" si="11"/>
        <v>218779</v>
      </c>
      <c r="E48" s="202">
        <f t="shared" si="11"/>
        <v>208105</v>
      </c>
      <c r="F48" s="202">
        <f t="shared" si="11"/>
        <v>222047</v>
      </c>
      <c r="G48" s="202">
        <f t="shared" si="11"/>
        <v>209805</v>
      </c>
      <c r="H48" s="202">
        <f t="shared" si="11"/>
        <v>222743</v>
      </c>
      <c r="I48" s="203">
        <f t="shared" si="9"/>
        <v>6.1666785824932679E-2</v>
      </c>
      <c r="J48" s="202">
        <f>H48-G48</f>
        <v>12938</v>
      </c>
      <c r="K48" s="203">
        <f t="shared" si="10"/>
        <v>6.7655351744469475E-2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10607</v>
      </c>
      <c r="D50" s="211">
        <v>14845</v>
      </c>
      <c r="E50" s="211">
        <v>12529</v>
      </c>
      <c r="F50" s="211">
        <v>16653</v>
      </c>
      <c r="G50" s="211">
        <v>16490</v>
      </c>
      <c r="H50" s="211">
        <v>14474</v>
      </c>
      <c r="I50" s="212">
        <f>IFERROR(H50/G50-1,"-")</f>
        <v>-0.1222559126743481</v>
      </c>
      <c r="J50" s="211">
        <f>H50-G50</f>
        <v>-2016</v>
      </c>
      <c r="K50" s="212">
        <f>H50/H$8</f>
        <v>4.396293311796336E-3</v>
      </c>
      <c r="L50" s="103"/>
    </row>
    <row r="51" spans="1:12" x14ac:dyDescent="0.25">
      <c r="A51" s="195" t="s">
        <v>101</v>
      </c>
      <c r="B51" s="192" t="s">
        <v>102</v>
      </c>
      <c r="C51" s="193">
        <v>3375</v>
      </c>
      <c r="D51" s="193">
        <v>3184</v>
      </c>
      <c r="E51" s="193">
        <v>2887</v>
      </c>
      <c r="F51" s="193">
        <v>2116</v>
      </c>
      <c r="G51" s="193">
        <v>2501</v>
      </c>
      <c r="H51" s="193">
        <v>3346</v>
      </c>
      <c r="I51" s="194">
        <f>IFERROR(H51/G51-1,"-")</f>
        <v>0.33786485405837663</v>
      </c>
      <c r="J51" s="193">
        <f t="shared" ref="J51:J61" si="12">H51-G51</f>
        <v>845</v>
      </c>
      <c r="K51" s="194">
        <f>H51/H$8</f>
        <v>1.0163049206349689E-3</v>
      </c>
      <c r="L51" s="103"/>
    </row>
    <row r="52" spans="1:12" x14ac:dyDescent="0.25">
      <c r="A52" s="195" t="s">
        <v>108</v>
      </c>
      <c r="B52" s="196" t="s">
        <v>108</v>
      </c>
      <c r="C52" s="197">
        <v>1192</v>
      </c>
      <c r="D52" s="197">
        <v>1771</v>
      </c>
      <c r="E52" s="197">
        <v>1450</v>
      </c>
      <c r="F52" s="197">
        <v>1033</v>
      </c>
      <c r="G52" s="197">
        <v>656</v>
      </c>
      <c r="H52" s="197">
        <v>1745</v>
      </c>
      <c r="I52" s="198">
        <f>IFERROR(H52/G52-1,"-")</f>
        <v>1.6600609756097562</v>
      </c>
      <c r="J52" s="197">
        <f t="shared" si="12"/>
        <v>1089</v>
      </c>
      <c r="K52" s="198">
        <f>H52/H$8</f>
        <v>5.3002154408488369E-4</v>
      </c>
      <c r="L52" s="103"/>
    </row>
    <row r="53" spans="1:12" x14ac:dyDescent="0.25">
      <c r="A53" s="195" t="s">
        <v>105</v>
      </c>
      <c r="B53" s="196" t="s">
        <v>105</v>
      </c>
      <c r="C53" s="197">
        <v>2183</v>
      </c>
      <c r="D53" s="197">
        <v>1413</v>
      </c>
      <c r="E53" s="197">
        <v>1437</v>
      </c>
      <c r="F53" s="197">
        <v>1083</v>
      </c>
      <c r="G53" s="197">
        <v>1845</v>
      </c>
      <c r="H53" s="197">
        <v>1601</v>
      </c>
      <c r="I53" s="198">
        <f>IFERROR(H53/G53-1,"-")</f>
        <v>-0.13224932249322496</v>
      </c>
      <c r="J53" s="197">
        <f t="shared" si="12"/>
        <v>-244</v>
      </c>
      <c r="K53" s="198">
        <f>H53/H$8</f>
        <v>4.8628337655008523E-4</v>
      </c>
      <c r="L53" s="103"/>
    </row>
    <row r="54" spans="1:12" x14ac:dyDescent="0.25">
      <c r="A54" s="195"/>
      <c r="B54" s="192" t="s">
        <v>112</v>
      </c>
      <c r="C54" s="193">
        <v>7232</v>
      </c>
      <c r="D54" s="193">
        <v>11661</v>
      </c>
      <c r="E54" s="193">
        <v>9642</v>
      </c>
      <c r="F54" s="193">
        <v>14537</v>
      </c>
      <c r="G54" s="193">
        <v>13989</v>
      </c>
      <c r="H54" s="193">
        <v>11128</v>
      </c>
      <c r="I54" s="194">
        <f>IFERROR(H54/G54-1,"-")</f>
        <v>-0.20451783544213309</v>
      </c>
      <c r="J54" s="193">
        <f t="shared" si="12"/>
        <v>-2861</v>
      </c>
      <c r="K54" s="194">
        <f>H54/H$8</f>
        <v>3.3799883911613668E-3</v>
      </c>
      <c r="L54" s="103"/>
    </row>
    <row r="55" spans="1:12" s="74" customFormat="1" x14ac:dyDescent="0.25">
      <c r="A55" s="195"/>
      <c r="B55" s="196" t="s">
        <v>115</v>
      </c>
      <c r="C55" s="197">
        <v>1468</v>
      </c>
      <c r="D55" s="197">
        <v>5102</v>
      </c>
      <c r="E55" s="197">
        <v>3569</v>
      </c>
      <c r="F55" s="197">
        <v>6181</v>
      </c>
      <c r="G55" s="197">
        <v>5500</v>
      </c>
      <c r="H55" s="197">
        <v>3159</v>
      </c>
      <c r="I55" s="198">
        <f t="shared" ref="I55:I62" si="13">IFERROR(H55/G55-1,"-")</f>
        <v>-0.42563636363636359</v>
      </c>
      <c r="J55" s="197">
        <f t="shared" si="12"/>
        <v>-2341</v>
      </c>
      <c r="K55" s="198">
        <f t="shared" ref="K55:K62" si="14">H55/H$8</f>
        <v>9.5950605029464036E-4</v>
      </c>
      <c r="L55" s="199"/>
    </row>
    <row r="56" spans="1:12" s="74" customFormat="1" x14ac:dyDescent="0.25">
      <c r="A56" s="195"/>
      <c r="B56" s="196" t="s">
        <v>118</v>
      </c>
      <c r="C56" s="197">
        <v>2212</v>
      </c>
      <c r="D56" s="197">
        <v>2314</v>
      </c>
      <c r="E56" s="197">
        <v>1791</v>
      </c>
      <c r="F56" s="197">
        <v>2519</v>
      </c>
      <c r="G56" s="197">
        <v>2593</v>
      </c>
      <c r="H56" s="197">
        <v>1672</v>
      </c>
      <c r="I56" s="198">
        <f t="shared" si="13"/>
        <v>-0.3551870420362514</v>
      </c>
      <c r="J56" s="197">
        <f t="shared" si="12"/>
        <v>-921</v>
      </c>
      <c r="K56" s="198">
        <f t="shared" si="14"/>
        <v>5.0784872304293724E-4</v>
      </c>
      <c r="L56" s="199"/>
    </row>
    <row r="57" spans="1:12" x14ac:dyDescent="0.25">
      <c r="A57" s="195"/>
      <c r="B57" s="196" t="s">
        <v>121</v>
      </c>
      <c r="C57" s="197">
        <v>656</v>
      </c>
      <c r="D57" s="197">
        <v>844</v>
      </c>
      <c r="E57" s="197">
        <v>638</v>
      </c>
      <c r="F57" s="197">
        <v>993</v>
      </c>
      <c r="G57" s="197">
        <v>1117</v>
      </c>
      <c r="H57" s="197">
        <v>1277</v>
      </c>
      <c r="I57" s="198">
        <f t="shared" si="13"/>
        <v>0.143240823634736</v>
      </c>
      <c r="J57" s="197">
        <f t="shared" si="12"/>
        <v>160</v>
      </c>
      <c r="K57" s="198">
        <f t="shared" si="14"/>
        <v>3.8787249959678879E-4</v>
      </c>
      <c r="L57" s="103"/>
    </row>
    <row r="58" spans="1:12" x14ac:dyDescent="0.25">
      <c r="A58" s="195"/>
      <c r="B58" s="196" t="s">
        <v>128</v>
      </c>
      <c r="C58" s="197">
        <v>341</v>
      </c>
      <c r="D58" s="197">
        <v>218</v>
      </c>
      <c r="E58" s="197">
        <v>96</v>
      </c>
      <c r="F58" s="197">
        <v>510</v>
      </c>
      <c r="G58" s="197">
        <v>581</v>
      </c>
      <c r="H58" s="197">
        <v>469</v>
      </c>
      <c r="I58" s="198">
        <f t="shared" si="13"/>
        <v>-0.19277108433734935</v>
      </c>
      <c r="J58" s="197">
        <f t="shared" si="12"/>
        <v>-112</v>
      </c>
      <c r="K58" s="198">
        <f t="shared" si="14"/>
        <v>1.4245278176264209E-4</v>
      </c>
      <c r="L58" s="103"/>
    </row>
    <row r="59" spans="1:12" x14ac:dyDescent="0.25">
      <c r="A59" s="195"/>
      <c r="B59" s="196" t="s">
        <v>124</v>
      </c>
      <c r="C59" s="197">
        <v>132</v>
      </c>
      <c r="D59" s="197">
        <v>313</v>
      </c>
      <c r="E59" s="197">
        <v>284</v>
      </c>
      <c r="F59" s="197">
        <v>282</v>
      </c>
      <c r="G59" s="197">
        <v>134</v>
      </c>
      <c r="H59" s="197">
        <v>277</v>
      </c>
      <c r="I59" s="198">
        <f t="shared" si="13"/>
        <v>1.0671641791044775</v>
      </c>
      <c r="J59" s="197">
        <f t="shared" si="12"/>
        <v>143</v>
      </c>
      <c r="K59" s="198">
        <f t="shared" si="14"/>
        <v>8.4135225049577518E-5</v>
      </c>
      <c r="L59" s="103"/>
    </row>
    <row r="60" spans="1:12" x14ac:dyDescent="0.25">
      <c r="A60" s="195"/>
      <c r="B60" s="196" t="s">
        <v>133</v>
      </c>
      <c r="C60" s="197">
        <v>30</v>
      </c>
      <c r="D60" s="197">
        <v>21</v>
      </c>
      <c r="E60" s="197">
        <v>29</v>
      </c>
      <c r="F60" s="197">
        <v>35</v>
      </c>
      <c r="G60" s="197">
        <v>24</v>
      </c>
      <c r="H60" s="197">
        <v>26</v>
      </c>
      <c r="I60" s="198">
        <f t="shared" si="13"/>
        <v>8.3333333333333259E-2</v>
      </c>
      <c r="J60" s="197">
        <f t="shared" si="12"/>
        <v>2</v>
      </c>
      <c r="K60" s="198">
        <f t="shared" si="14"/>
        <v>7.8971691382274928E-6</v>
      </c>
      <c r="L60" s="103"/>
    </row>
    <row r="61" spans="1:12" x14ac:dyDescent="0.25">
      <c r="A61" s="195" t="s">
        <v>148</v>
      </c>
      <c r="B61" s="196" t="s">
        <v>136</v>
      </c>
      <c r="C61" s="197">
        <v>38</v>
      </c>
      <c r="D61" s="197">
        <v>4</v>
      </c>
      <c r="E61" s="197">
        <v>15</v>
      </c>
      <c r="F61" s="197">
        <v>13</v>
      </c>
      <c r="G61" s="197">
        <v>3</v>
      </c>
      <c r="H61" s="197">
        <v>2</v>
      </c>
      <c r="I61" s="198">
        <f t="shared" si="13"/>
        <v>-0.33333333333333337</v>
      </c>
      <c r="J61" s="197">
        <f t="shared" si="12"/>
        <v>-1</v>
      </c>
      <c r="K61" s="198">
        <f t="shared" si="14"/>
        <v>6.0747454909442248E-7</v>
      </c>
      <c r="L61" s="103"/>
    </row>
    <row r="62" spans="1:12" x14ac:dyDescent="0.25">
      <c r="A62" s="195" t="s">
        <v>149</v>
      </c>
      <c r="B62" s="201" t="s">
        <v>149</v>
      </c>
      <c r="C62" s="202">
        <f t="shared" ref="C62:H62" si="15">C54-SUM(C55:C61)</f>
        <v>2355</v>
      </c>
      <c r="D62" s="202">
        <f t="shared" si="15"/>
        <v>2845</v>
      </c>
      <c r="E62" s="202">
        <f t="shared" si="15"/>
        <v>3220</v>
      </c>
      <c r="F62" s="202">
        <f t="shared" si="15"/>
        <v>4004</v>
      </c>
      <c r="G62" s="202">
        <f t="shared" si="15"/>
        <v>4037</v>
      </c>
      <c r="H62" s="202">
        <f t="shared" si="15"/>
        <v>4246</v>
      </c>
      <c r="I62" s="203">
        <f t="shared" si="13"/>
        <v>5.1771117166212521E-2</v>
      </c>
      <c r="J62" s="202">
        <f>H62-G62</f>
        <v>209</v>
      </c>
      <c r="K62" s="203">
        <f t="shared" si="14"/>
        <v>1.2896684677274589E-3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32683</v>
      </c>
      <c r="D64" s="211">
        <v>125617</v>
      </c>
      <c r="E64" s="211">
        <v>71685</v>
      </c>
      <c r="F64" s="211">
        <v>168193</v>
      </c>
      <c r="G64" s="211">
        <v>105506</v>
      </c>
      <c r="H64" s="211">
        <v>115797</v>
      </c>
      <c r="I64" s="212">
        <f>IFERROR(H64/G64-1,"-")</f>
        <v>9.7539476427880967E-2</v>
      </c>
      <c r="J64" s="211">
        <f>H64-G64</f>
        <v>10291</v>
      </c>
      <c r="K64" s="212">
        <f>H64/H$8</f>
        <v>3.5171865180743424E-2</v>
      </c>
      <c r="L64" s="103"/>
    </row>
    <row r="65" spans="1:12" x14ac:dyDescent="0.25">
      <c r="A65" s="195" t="s">
        <v>101</v>
      </c>
      <c r="B65" s="192" t="s">
        <v>102</v>
      </c>
      <c r="C65" s="193">
        <v>13239</v>
      </c>
      <c r="D65" s="193">
        <v>5290</v>
      </c>
      <c r="E65" s="193">
        <v>16051</v>
      </c>
      <c r="F65" s="193">
        <v>35528</v>
      </c>
      <c r="G65" s="193">
        <v>25693</v>
      </c>
      <c r="H65" s="193">
        <v>34690</v>
      </c>
      <c r="I65" s="194">
        <f>IFERROR(H65/G65-1,"-")</f>
        <v>0.35017319892577747</v>
      </c>
      <c r="J65" s="193">
        <f t="shared" ref="J65:J75" si="16">H65-G65</f>
        <v>8997</v>
      </c>
      <c r="K65" s="194">
        <f>H65/H$8</f>
        <v>1.0536646054042758E-2</v>
      </c>
      <c r="L65" s="103"/>
    </row>
    <row r="66" spans="1:12" x14ac:dyDescent="0.25">
      <c r="A66" s="195" t="s">
        <v>108</v>
      </c>
      <c r="B66" s="196" t="s">
        <v>108</v>
      </c>
      <c r="C66" s="197">
        <v>8494</v>
      </c>
      <c r="D66" s="197">
        <v>1269</v>
      </c>
      <c r="E66" s="197">
        <v>1020</v>
      </c>
      <c r="F66" s="197">
        <v>19034</v>
      </c>
      <c r="G66" s="197">
        <v>2896</v>
      </c>
      <c r="H66" s="197">
        <v>10093</v>
      </c>
      <c r="I66" s="198">
        <f>IFERROR(H66/G66-1,"-")</f>
        <v>2.4851519337016574</v>
      </c>
      <c r="J66" s="197">
        <f t="shared" si="16"/>
        <v>7197</v>
      </c>
      <c r="K66" s="198">
        <f>H66/H$8</f>
        <v>3.0656203120050032E-3</v>
      </c>
      <c r="L66" s="103"/>
    </row>
    <row r="67" spans="1:12" x14ac:dyDescent="0.25">
      <c r="A67" s="195" t="s">
        <v>105</v>
      </c>
      <c r="B67" s="196" t="s">
        <v>105</v>
      </c>
      <c r="C67" s="197">
        <v>4745</v>
      </c>
      <c r="D67" s="197">
        <v>4021</v>
      </c>
      <c r="E67" s="197">
        <v>15031</v>
      </c>
      <c r="F67" s="197">
        <v>16494</v>
      </c>
      <c r="G67" s="197">
        <v>22797</v>
      </c>
      <c r="H67" s="197">
        <v>24597</v>
      </c>
      <c r="I67" s="198">
        <f>IFERROR(H67/G67-1,"-")</f>
        <v>7.8957757599684264E-2</v>
      </c>
      <c r="J67" s="197">
        <f t="shared" si="16"/>
        <v>1800</v>
      </c>
      <c r="K67" s="198">
        <f>H67/H$8</f>
        <v>7.4710257420377551E-3</v>
      </c>
      <c r="L67" s="103"/>
    </row>
    <row r="68" spans="1:12" x14ac:dyDescent="0.25">
      <c r="A68" s="195"/>
      <c r="B68" s="192" t="s">
        <v>112</v>
      </c>
      <c r="C68" s="193">
        <v>19444</v>
      </c>
      <c r="D68" s="193">
        <v>120327</v>
      </c>
      <c r="E68" s="193">
        <v>55634</v>
      </c>
      <c r="F68" s="193">
        <v>132665</v>
      </c>
      <c r="G68" s="193">
        <v>79813</v>
      </c>
      <c r="H68" s="193">
        <v>81107</v>
      </c>
      <c r="I68" s="194">
        <f>IFERROR(H68/G68-1,"-")</f>
        <v>1.6212897648252733E-2</v>
      </c>
      <c r="J68" s="193">
        <f t="shared" si="16"/>
        <v>1294</v>
      </c>
      <c r="K68" s="194">
        <f>H68/H$8</f>
        <v>2.4635219126700664E-2</v>
      </c>
      <c r="L68" s="103"/>
    </row>
    <row r="69" spans="1:12" s="74" customFormat="1" x14ac:dyDescent="0.25">
      <c r="A69" s="195"/>
      <c r="B69" s="196" t="s">
        <v>115</v>
      </c>
      <c r="C69" s="197">
        <v>514</v>
      </c>
      <c r="D69" s="197">
        <v>79516</v>
      </c>
      <c r="E69" s="197">
        <v>27254</v>
      </c>
      <c r="F69" s="197">
        <v>71431</v>
      </c>
      <c r="G69" s="197">
        <v>44438</v>
      </c>
      <c r="H69" s="197">
        <v>52006</v>
      </c>
      <c r="I69" s="198">
        <f t="shared" ref="I69:I76" si="17">IFERROR(H69/G69-1,"-")</f>
        <v>0.1703046941806563</v>
      </c>
      <c r="J69" s="197">
        <f t="shared" si="16"/>
        <v>7568</v>
      </c>
      <c r="K69" s="198">
        <f t="shared" ref="K69:K76" si="18">H69/H$8</f>
        <v>1.5796160700102268E-2</v>
      </c>
      <c r="L69" s="199"/>
    </row>
    <row r="70" spans="1:12" s="74" customFormat="1" x14ac:dyDescent="0.25">
      <c r="A70" s="195"/>
      <c r="B70" s="196" t="s">
        <v>118</v>
      </c>
      <c r="C70" s="197">
        <v>479</v>
      </c>
      <c r="D70" s="197">
        <v>1422</v>
      </c>
      <c r="E70" s="197">
        <v>4882</v>
      </c>
      <c r="F70" s="197">
        <v>3525</v>
      </c>
      <c r="G70" s="197">
        <v>4451</v>
      </c>
      <c r="H70" s="197">
        <v>2724</v>
      </c>
      <c r="I70" s="198">
        <f t="shared" si="17"/>
        <v>-0.38800269602336557</v>
      </c>
      <c r="J70" s="197">
        <f t="shared" si="16"/>
        <v>-1727</v>
      </c>
      <c r="K70" s="198">
        <f t="shared" si="18"/>
        <v>8.2738033586660347E-4</v>
      </c>
      <c r="L70" s="199"/>
    </row>
    <row r="71" spans="1:12" x14ac:dyDescent="0.25">
      <c r="A71" s="195"/>
      <c r="B71" s="196" t="s">
        <v>121</v>
      </c>
      <c r="C71" s="197">
        <v>7898</v>
      </c>
      <c r="D71" s="197">
        <v>12685</v>
      </c>
      <c r="E71" s="197">
        <v>2059</v>
      </c>
      <c r="F71" s="197">
        <v>17326</v>
      </c>
      <c r="G71" s="197">
        <v>10079</v>
      </c>
      <c r="H71" s="197">
        <v>6501</v>
      </c>
      <c r="I71" s="198">
        <f t="shared" si="17"/>
        <v>-0.3549955352713563</v>
      </c>
      <c r="J71" s="197">
        <f t="shared" si="16"/>
        <v>-3578</v>
      </c>
      <c r="K71" s="198">
        <f t="shared" si="18"/>
        <v>1.9745960218314203E-3</v>
      </c>
      <c r="L71" s="103"/>
    </row>
    <row r="72" spans="1:12" x14ac:dyDescent="0.25">
      <c r="A72" s="195"/>
      <c r="B72" s="196" t="s">
        <v>128</v>
      </c>
      <c r="C72" s="197">
        <v>998</v>
      </c>
      <c r="D72" s="197">
        <v>2405</v>
      </c>
      <c r="E72" s="197">
        <v>2648</v>
      </c>
      <c r="F72" s="197">
        <v>6279</v>
      </c>
      <c r="G72" s="197">
        <v>3385</v>
      </c>
      <c r="H72" s="197">
        <v>4978</v>
      </c>
      <c r="I72" s="198">
        <f t="shared" si="17"/>
        <v>0.47060561299852299</v>
      </c>
      <c r="J72" s="197">
        <f t="shared" si="16"/>
        <v>1593</v>
      </c>
      <c r="K72" s="198">
        <f t="shared" si="18"/>
        <v>1.5120041526960177E-3</v>
      </c>
      <c r="L72" s="103"/>
    </row>
    <row r="73" spans="1:12" x14ac:dyDescent="0.25">
      <c r="A73" s="195"/>
      <c r="B73" s="196" t="s">
        <v>124</v>
      </c>
      <c r="C73" s="197">
        <v>1950</v>
      </c>
      <c r="D73" s="197">
        <v>1991</v>
      </c>
      <c r="E73" s="197">
        <v>673</v>
      </c>
      <c r="F73" s="197">
        <v>3376</v>
      </c>
      <c r="G73" s="197">
        <v>1192</v>
      </c>
      <c r="H73" s="197">
        <v>1110</v>
      </c>
      <c r="I73" s="198">
        <f t="shared" si="17"/>
        <v>-6.8791946308724872E-2</v>
      </c>
      <c r="J73" s="197">
        <f t="shared" si="16"/>
        <v>-82</v>
      </c>
      <c r="K73" s="198">
        <f t="shared" si="18"/>
        <v>3.371483747474045E-4</v>
      </c>
      <c r="L73" s="103"/>
    </row>
    <row r="74" spans="1:12" x14ac:dyDescent="0.25">
      <c r="A74" s="195"/>
      <c r="B74" s="196" t="s">
        <v>133</v>
      </c>
      <c r="C74" s="197">
        <v>0</v>
      </c>
      <c r="D74" s="197">
        <v>46</v>
      </c>
      <c r="E74" s="197">
        <v>30</v>
      </c>
      <c r="F74" s="197">
        <v>0</v>
      </c>
      <c r="G74" s="197">
        <v>24</v>
      </c>
      <c r="H74" s="197">
        <v>34</v>
      </c>
      <c r="I74" s="198">
        <f t="shared" si="17"/>
        <v>0.41666666666666674</v>
      </c>
      <c r="J74" s="197">
        <f t="shared" si="16"/>
        <v>10</v>
      </c>
      <c r="K74" s="198">
        <f t="shared" si="18"/>
        <v>1.0327067334605183E-5</v>
      </c>
      <c r="L74" s="103"/>
    </row>
    <row r="75" spans="1:12" x14ac:dyDescent="0.25">
      <c r="A75" s="195" t="s">
        <v>148</v>
      </c>
      <c r="B75" s="196" t="s">
        <v>136</v>
      </c>
      <c r="C75" s="197">
        <v>0</v>
      </c>
      <c r="D75" s="197">
        <v>195</v>
      </c>
      <c r="E75" s="197">
        <v>68</v>
      </c>
      <c r="F75" s="197">
        <v>0</v>
      </c>
      <c r="G75" s="197">
        <v>260</v>
      </c>
      <c r="H75" s="197">
        <v>110</v>
      </c>
      <c r="I75" s="198">
        <f t="shared" si="17"/>
        <v>-0.57692307692307687</v>
      </c>
      <c r="J75" s="197">
        <f t="shared" si="16"/>
        <v>-150</v>
      </c>
      <c r="K75" s="198">
        <f t="shared" si="18"/>
        <v>3.3411100200193238E-5</v>
      </c>
      <c r="L75" s="103"/>
    </row>
    <row r="76" spans="1:12" x14ac:dyDescent="0.25">
      <c r="A76" s="195" t="s">
        <v>149</v>
      </c>
      <c r="B76" s="201" t="s">
        <v>149</v>
      </c>
      <c r="C76" s="202">
        <f t="shared" ref="C76:H76" si="19">C68-SUM(C69:C75)</f>
        <v>7605</v>
      </c>
      <c r="D76" s="202">
        <f t="shared" si="19"/>
        <v>22067</v>
      </c>
      <c r="E76" s="202">
        <f t="shared" si="19"/>
        <v>18020</v>
      </c>
      <c r="F76" s="202">
        <f t="shared" si="19"/>
        <v>30728</v>
      </c>
      <c r="G76" s="202">
        <f t="shared" si="19"/>
        <v>15984</v>
      </c>
      <c r="H76" s="202">
        <f t="shared" si="19"/>
        <v>13644</v>
      </c>
      <c r="I76" s="203">
        <f t="shared" si="17"/>
        <v>-0.14639639639639634</v>
      </c>
      <c r="J76" s="202">
        <f>H76-G76</f>
        <v>-2340</v>
      </c>
      <c r="K76" s="203">
        <f t="shared" si="18"/>
        <v>4.1441913739221504E-3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283986</v>
      </c>
      <c r="D78" s="211">
        <v>416027</v>
      </c>
      <c r="E78" s="211">
        <v>480859</v>
      </c>
      <c r="F78" s="211">
        <v>551869</v>
      </c>
      <c r="G78" s="211">
        <v>557802</v>
      </c>
      <c r="H78" s="211">
        <v>532720</v>
      </c>
      <c r="I78" s="212">
        <f>IFERROR(H78/G78-1,"-")</f>
        <v>-4.4965776386603151E-2</v>
      </c>
      <c r="J78" s="211">
        <f>H78-G78</f>
        <v>-25082</v>
      </c>
      <c r="K78" s="212">
        <f>H78/H$8</f>
        <v>0.16180692089679038</v>
      </c>
      <c r="L78" s="103"/>
    </row>
    <row r="79" spans="1:12" x14ac:dyDescent="0.25">
      <c r="A79" s="195" t="s">
        <v>101</v>
      </c>
      <c r="B79" s="192" t="s">
        <v>102</v>
      </c>
      <c r="C79" s="193">
        <v>162040</v>
      </c>
      <c r="D79" s="193">
        <v>197193</v>
      </c>
      <c r="E79" s="193">
        <v>202524</v>
      </c>
      <c r="F79" s="193">
        <v>229806</v>
      </c>
      <c r="G79" s="193">
        <v>238030</v>
      </c>
      <c r="H79" s="193">
        <v>225181</v>
      </c>
      <c r="I79" s="194">
        <f>IFERROR(H79/G79-1,"-")</f>
        <v>-5.3980590681846796E-2</v>
      </c>
      <c r="J79" s="193">
        <f t="shared" ref="J79:J89" si="20">H79-G79</f>
        <v>-12849</v>
      </c>
      <c r="K79" s="194">
        <f>H79/H$8</f>
        <v>6.8395863219815584E-2</v>
      </c>
      <c r="L79" s="103"/>
    </row>
    <row r="80" spans="1:12" x14ac:dyDescent="0.25">
      <c r="A80" s="195" t="s">
        <v>108</v>
      </c>
      <c r="B80" s="196" t="s">
        <v>108</v>
      </c>
      <c r="C80" s="197">
        <v>32184</v>
      </c>
      <c r="D80" s="197">
        <v>28797</v>
      </c>
      <c r="E80" s="197">
        <v>24830</v>
      </c>
      <c r="F80" s="197">
        <v>41307</v>
      </c>
      <c r="G80" s="197">
        <v>38574</v>
      </c>
      <c r="H80" s="197">
        <v>38218</v>
      </c>
      <c r="I80" s="198">
        <f>IFERROR(H80/G80-1,"-")</f>
        <v>-9.2290143620055165E-3</v>
      </c>
      <c r="J80" s="197">
        <f t="shared" si="20"/>
        <v>-356</v>
      </c>
      <c r="K80" s="198">
        <f>H80/H$8</f>
        <v>1.1608231158645319E-2</v>
      </c>
      <c r="L80" s="103"/>
    </row>
    <row r="81" spans="1:12" x14ac:dyDescent="0.25">
      <c r="A81" s="195" t="s">
        <v>105</v>
      </c>
      <c r="B81" s="196" t="s">
        <v>105</v>
      </c>
      <c r="C81" s="197">
        <v>129856</v>
      </c>
      <c r="D81" s="197">
        <v>168396</v>
      </c>
      <c r="E81" s="197">
        <v>177694</v>
      </c>
      <c r="F81" s="197">
        <v>188499</v>
      </c>
      <c r="G81" s="197">
        <v>199456</v>
      </c>
      <c r="H81" s="197">
        <v>186963</v>
      </c>
      <c r="I81" s="198">
        <f>IFERROR(H81/G81-1,"-")</f>
        <v>-6.2635368201508057E-2</v>
      </c>
      <c r="J81" s="197">
        <f t="shared" si="20"/>
        <v>-12493</v>
      </c>
      <c r="K81" s="198">
        <f>H81/H$8</f>
        <v>5.6787632061170254E-2</v>
      </c>
      <c r="L81" s="103"/>
    </row>
    <row r="82" spans="1:12" x14ac:dyDescent="0.25">
      <c r="A82" s="195"/>
      <c r="B82" s="192" t="s">
        <v>112</v>
      </c>
      <c r="C82" s="193">
        <v>121946</v>
      </c>
      <c r="D82" s="193">
        <v>218834</v>
      </c>
      <c r="E82" s="193">
        <v>278335</v>
      </c>
      <c r="F82" s="193">
        <v>322063</v>
      </c>
      <c r="G82" s="193">
        <v>319772</v>
      </c>
      <c r="H82" s="193">
        <v>307539</v>
      </c>
      <c r="I82" s="194">
        <f>IFERROR(H82/G82-1,"-")</f>
        <v>-3.8255381959646284E-2</v>
      </c>
      <c r="J82" s="193">
        <f t="shared" si="20"/>
        <v>-12233</v>
      </c>
      <c r="K82" s="194">
        <f>H82/H$8</f>
        <v>9.3411057676974801E-2</v>
      </c>
      <c r="L82" s="103"/>
    </row>
    <row r="83" spans="1:12" s="74" customFormat="1" x14ac:dyDescent="0.25">
      <c r="A83" s="195"/>
      <c r="B83" s="196" t="s">
        <v>115</v>
      </c>
      <c r="C83" s="197">
        <v>7645</v>
      </c>
      <c r="D83" s="197">
        <v>55284</v>
      </c>
      <c r="E83" s="197">
        <v>66954</v>
      </c>
      <c r="F83" s="197">
        <v>75222</v>
      </c>
      <c r="G83" s="197">
        <v>79288</v>
      </c>
      <c r="H83" s="197">
        <v>81057</v>
      </c>
      <c r="I83" s="198">
        <f t="shared" ref="I83:I90" si="21">IFERROR(H83/G83-1,"-")</f>
        <v>2.2311068509736742E-2</v>
      </c>
      <c r="J83" s="197">
        <f t="shared" si="20"/>
        <v>1769</v>
      </c>
      <c r="K83" s="198">
        <f t="shared" ref="K83:K90" si="22">H83/H$8</f>
        <v>2.4620032262973303E-2</v>
      </c>
      <c r="L83" s="199"/>
    </row>
    <row r="84" spans="1:12" s="74" customFormat="1" x14ac:dyDescent="0.25">
      <c r="A84" s="195"/>
      <c r="B84" s="196" t="s">
        <v>118</v>
      </c>
      <c r="C84" s="197">
        <v>38422</v>
      </c>
      <c r="D84" s="197">
        <v>66358</v>
      </c>
      <c r="E84" s="197">
        <v>65688</v>
      </c>
      <c r="F84" s="197">
        <v>68793</v>
      </c>
      <c r="G84" s="197">
        <v>71620</v>
      </c>
      <c r="H84" s="197">
        <v>60499</v>
      </c>
      <c r="I84" s="198">
        <f t="shared" si="21"/>
        <v>-0.15527785534766825</v>
      </c>
      <c r="J84" s="197">
        <f t="shared" si="20"/>
        <v>-11121</v>
      </c>
      <c r="K84" s="198">
        <f t="shared" si="22"/>
        <v>1.8375801372831735E-2</v>
      </c>
      <c r="L84" s="199"/>
    </row>
    <row r="85" spans="1:12" x14ac:dyDescent="0.25">
      <c r="A85" s="195"/>
      <c r="B85" s="196" t="s">
        <v>121</v>
      </c>
      <c r="C85" s="197">
        <v>14723</v>
      </c>
      <c r="D85" s="197">
        <v>17002</v>
      </c>
      <c r="E85" s="197">
        <v>33567</v>
      </c>
      <c r="F85" s="197">
        <v>43043</v>
      </c>
      <c r="G85" s="197">
        <v>41030</v>
      </c>
      <c r="H85" s="197">
        <v>45660</v>
      </c>
      <c r="I85" s="198">
        <f t="shared" si="21"/>
        <v>0.1128442602973434</v>
      </c>
      <c r="J85" s="197">
        <f t="shared" si="20"/>
        <v>4630</v>
      </c>
      <c r="K85" s="198">
        <f t="shared" si="22"/>
        <v>1.3868643955825665E-2</v>
      </c>
      <c r="L85" s="103"/>
    </row>
    <row r="86" spans="1:12" x14ac:dyDescent="0.25">
      <c r="A86" s="195"/>
      <c r="B86" s="196" t="s">
        <v>128</v>
      </c>
      <c r="C86" s="197">
        <v>5378</v>
      </c>
      <c r="D86" s="197">
        <v>10210</v>
      </c>
      <c r="E86" s="197">
        <v>13529</v>
      </c>
      <c r="F86" s="197">
        <v>17817</v>
      </c>
      <c r="G86" s="197">
        <v>15438</v>
      </c>
      <c r="H86" s="197">
        <v>14302</v>
      </c>
      <c r="I86" s="198">
        <f t="shared" si="21"/>
        <v>-7.3584661225547299E-2</v>
      </c>
      <c r="J86" s="197">
        <f t="shared" si="20"/>
        <v>-1136</v>
      </c>
      <c r="K86" s="198">
        <f t="shared" si="22"/>
        <v>4.3440505005742152E-3</v>
      </c>
      <c r="L86" s="103"/>
    </row>
    <row r="87" spans="1:12" x14ac:dyDescent="0.25">
      <c r="A87" s="195"/>
      <c r="B87" s="196" t="s">
        <v>124</v>
      </c>
      <c r="C87" s="197">
        <v>6710</v>
      </c>
      <c r="D87" s="197">
        <v>2618</v>
      </c>
      <c r="E87" s="197">
        <v>6391</v>
      </c>
      <c r="F87" s="197">
        <v>5956</v>
      </c>
      <c r="G87" s="197">
        <v>6898</v>
      </c>
      <c r="H87" s="197">
        <v>5851</v>
      </c>
      <c r="I87" s="198">
        <f t="shared" si="21"/>
        <v>-0.15178312554363582</v>
      </c>
      <c r="J87" s="197">
        <f t="shared" si="20"/>
        <v>-1047</v>
      </c>
      <c r="K87" s="198">
        <f t="shared" si="22"/>
        <v>1.7771667933757331E-3</v>
      </c>
      <c r="L87" s="103"/>
    </row>
    <row r="88" spans="1:12" x14ac:dyDescent="0.25">
      <c r="A88" s="195"/>
      <c r="B88" s="196" t="s">
        <v>133</v>
      </c>
      <c r="C88" s="197">
        <v>840</v>
      </c>
      <c r="D88" s="197">
        <v>2025</v>
      </c>
      <c r="E88" s="197">
        <v>1177</v>
      </c>
      <c r="F88" s="197">
        <v>1100</v>
      </c>
      <c r="G88" s="197">
        <v>2237</v>
      </c>
      <c r="H88" s="197">
        <v>1003</v>
      </c>
      <c r="I88" s="198">
        <f t="shared" si="21"/>
        <v>-0.55163164953062138</v>
      </c>
      <c r="J88" s="197">
        <f t="shared" si="20"/>
        <v>-1234</v>
      </c>
      <c r="K88" s="198">
        <f t="shared" si="22"/>
        <v>3.0464848637085291E-4</v>
      </c>
      <c r="L88" s="103"/>
    </row>
    <row r="89" spans="1:12" x14ac:dyDescent="0.25">
      <c r="A89" s="195" t="s">
        <v>148</v>
      </c>
      <c r="B89" s="196" t="s">
        <v>136</v>
      </c>
      <c r="C89" s="197">
        <v>187</v>
      </c>
      <c r="D89" s="197">
        <v>1100</v>
      </c>
      <c r="E89" s="197">
        <v>642</v>
      </c>
      <c r="F89" s="197">
        <v>407</v>
      </c>
      <c r="G89" s="197">
        <v>561</v>
      </c>
      <c r="H89" s="197">
        <v>356</v>
      </c>
      <c r="I89" s="198">
        <f t="shared" si="21"/>
        <v>-0.36541889483065959</v>
      </c>
      <c r="J89" s="197">
        <f t="shared" si="20"/>
        <v>-205</v>
      </c>
      <c r="K89" s="198">
        <f t="shared" si="22"/>
        <v>1.081304697388072E-4</v>
      </c>
      <c r="L89" s="103"/>
    </row>
    <row r="90" spans="1:12" x14ac:dyDescent="0.25">
      <c r="A90" s="195" t="s">
        <v>149</v>
      </c>
      <c r="B90" s="201" t="s">
        <v>149</v>
      </c>
      <c r="C90" s="202">
        <f t="shared" ref="C90:H90" si="23">C82-SUM(C83:C89)</f>
        <v>48041</v>
      </c>
      <c r="D90" s="202">
        <f t="shared" si="23"/>
        <v>64237</v>
      </c>
      <c r="E90" s="202">
        <f t="shared" si="23"/>
        <v>90387</v>
      </c>
      <c r="F90" s="202">
        <f t="shared" si="23"/>
        <v>109725</v>
      </c>
      <c r="G90" s="202">
        <f t="shared" si="23"/>
        <v>102700</v>
      </c>
      <c r="H90" s="202">
        <f t="shared" si="23"/>
        <v>98811</v>
      </c>
      <c r="I90" s="203">
        <f t="shared" si="21"/>
        <v>-3.7867575462512182E-2</v>
      </c>
      <c r="J90" s="202">
        <f>H90-G90</f>
        <v>-3889</v>
      </c>
      <c r="K90" s="203">
        <f t="shared" si="22"/>
        <v>3.001258383528449E-2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8587</v>
      </c>
      <c r="D92" s="211">
        <v>10270</v>
      </c>
      <c r="E92" s="211">
        <v>11871</v>
      </c>
      <c r="F92" s="211">
        <v>9259</v>
      </c>
      <c r="G92" s="211">
        <v>11761</v>
      </c>
      <c r="H92" s="211">
        <v>9445</v>
      </c>
      <c r="I92" s="212">
        <f>IFERROR(H92/G92-1,"-")</f>
        <v>-0.19692203043958845</v>
      </c>
      <c r="J92" s="211">
        <f>H92-G92</f>
        <v>-2316</v>
      </c>
      <c r="K92" s="212">
        <f>H92/H$8</f>
        <v>2.8687985580984105E-3</v>
      </c>
      <c r="L92" s="103"/>
    </row>
    <row r="93" spans="1:12" x14ac:dyDescent="0.25">
      <c r="A93" s="195" t="s">
        <v>101</v>
      </c>
      <c r="B93" s="192" t="s">
        <v>102</v>
      </c>
      <c r="C93" s="193">
        <v>4452</v>
      </c>
      <c r="D93" s="193">
        <v>6043</v>
      </c>
      <c r="E93" s="193">
        <v>7150</v>
      </c>
      <c r="F93" s="193">
        <v>4695</v>
      </c>
      <c r="G93" s="193">
        <v>7231</v>
      </c>
      <c r="H93" s="193">
        <v>5536</v>
      </c>
      <c r="I93" s="194">
        <f>IFERROR(H93/G93-1,"-")</f>
        <v>-0.23440741252938735</v>
      </c>
      <c r="J93" s="193">
        <f t="shared" ref="J93:J103" si="24">H93-G93</f>
        <v>-1695</v>
      </c>
      <c r="K93" s="194">
        <f>H93/H$8</f>
        <v>1.6814895518933615E-3</v>
      </c>
      <c r="L93" s="103"/>
    </row>
    <row r="94" spans="1:12" x14ac:dyDescent="0.25">
      <c r="A94" s="195" t="s">
        <v>108</v>
      </c>
      <c r="B94" s="196" t="s">
        <v>108</v>
      </c>
      <c r="C94" s="197">
        <v>1356</v>
      </c>
      <c r="D94" s="197">
        <v>2044</v>
      </c>
      <c r="E94" s="197">
        <v>2706</v>
      </c>
      <c r="F94" s="197">
        <v>1092</v>
      </c>
      <c r="G94" s="197">
        <v>3661</v>
      </c>
      <c r="H94" s="197">
        <v>2496</v>
      </c>
      <c r="I94" s="198">
        <f>IFERROR(H94/G94-1,"-")</f>
        <v>-0.3182190658290085</v>
      </c>
      <c r="J94" s="197">
        <f t="shared" si="24"/>
        <v>-1165</v>
      </c>
      <c r="K94" s="198">
        <f>H94/H$8</f>
        <v>7.5812823726983925E-4</v>
      </c>
      <c r="L94" s="103"/>
    </row>
    <row r="95" spans="1:12" x14ac:dyDescent="0.25">
      <c r="A95" s="195" t="s">
        <v>105</v>
      </c>
      <c r="B95" s="196" t="s">
        <v>105</v>
      </c>
      <c r="C95" s="197">
        <v>3096</v>
      </c>
      <c r="D95" s="197">
        <v>3999</v>
      </c>
      <c r="E95" s="197">
        <v>4444</v>
      </c>
      <c r="F95" s="197">
        <v>3603</v>
      </c>
      <c r="G95" s="197">
        <v>3570</v>
      </c>
      <c r="H95" s="197">
        <v>3040</v>
      </c>
      <c r="I95" s="198">
        <f>IFERROR(H95/G95-1,"-")</f>
        <v>-0.14845938375350143</v>
      </c>
      <c r="J95" s="197">
        <f t="shared" si="24"/>
        <v>-530</v>
      </c>
      <c r="K95" s="198">
        <f>H95/H$8</f>
        <v>9.2336131462352215E-4</v>
      </c>
      <c r="L95" s="103"/>
    </row>
    <row r="96" spans="1:12" x14ac:dyDescent="0.25">
      <c r="A96" s="195"/>
      <c r="B96" s="192" t="s">
        <v>112</v>
      </c>
      <c r="C96" s="193">
        <v>4135</v>
      </c>
      <c r="D96" s="193">
        <v>4227</v>
      </c>
      <c r="E96" s="193">
        <v>4721</v>
      </c>
      <c r="F96" s="193">
        <v>4564</v>
      </c>
      <c r="G96" s="193">
        <v>4530</v>
      </c>
      <c r="H96" s="193">
        <v>3909</v>
      </c>
      <c r="I96" s="194">
        <f>IFERROR(H96/G96-1,"-")</f>
        <v>-0.13708609271523176</v>
      </c>
      <c r="J96" s="193">
        <f t="shared" si="24"/>
        <v>-621</v>
      </c>
      <c r="K96" s="194">
        <f>H96/H$8</f>
        <v>1.1873090062050487E-3</v>
      </c>
      <c r="L96" s="103"/>
    </row>
    <row r="97" spans="1:12" s="74" customFormat="1" x14ac:dyDescent="0.25">
      <c r="A97" s="195"/>
      <c r="B97" s="196" t="s">
        <v>115</v>
      </c>
      <c r="C97" s="197">
        <v>415</v>
      </c>
      <c r="D97" s="197">
        <v>482</v>
      </c>
      <c r="E97" s="197">
        <v>571</v>
      </c>
      <c r="F97" s="197">
        <v>572</v>
      </c>
      <c r="G97" s="197">
        <v>348</v>
      </c>
      <c r="H97" s="197">
        <v>273</v>
      </c>
      <c r="I97" s="198">
        <f t="shared" ref="I97:I104" si="25">IFERROR(H97/G97-1,"-")</f>
        <v>-0.21551724137931039</v>
      </c>
      <c r="J97" s="197">
        <f t="shared" si="24"/>
        <v>-75</v>
      </c>
      <c r="K97" s="198">
        <f t="shared" ref="K97:K104" si="26">H97/H$8</f>
        <v>8.2920275951388678E-5</v>
      </c>
      <c r="L97" s="199"/>
    </row>
    <row r="98" spans="1:12" s="74" customFormat="1" x14ac:dyDescent="0.25">
      <c r="A98" s="195"/>
      <c r="B98" s="196" t="s">
        <v>118</v>
      </c>
      <c r="C98" s="197">
        <v>1325</v>
      </c>
      <c r="D98" s="197">
        <v>1073</v>
      </c>
      <c r="E98" s="197">
        <v>1227</v>
      </c>
      <c r="F98" s="197">
        <v>1129</v>
      </c>
      <c r="G98" s="197">
        <v>915</v>
      </c>
      <c r="H98" s="197">
        <v>1051</v>
      </c>
      <c r="I98" s="198">
        <f t="shared" si="25"/>
        <v>0.14863387978142084</v>
      </c>
      <c r="J98" s="197">
        <f t="shared" si="24"/>
        <v>136</v>
      </c>
      <c r="K98" s="198">
        <f t="shared" si="26"/>
        <v>3.1922787554911904E-4</v>
      </c>
      <c r="L98" s="199"/>
    </row>
    <row r="99" spans="1:12" x14ac:dyDescent="0.25">
      <c r="A99" s="195"/>
      <c r="B99" s="196" t="s">
        <v>121</v>
      </c>
      <c r="C99" s="197">
        <v>932</v>
      </c>
      <c r="D99" s="197">
        <v>860</v>
      </c>
      <c r="E99" s="197">
        <v>734</v>
      </c>
      <c r="F99" s="197">
        <v>989</v>
      </c>
      <c r="G99" s="197">
        <v>1043</v>
      </c>
      <c r="H99" s="197">
        <v>867</v>
      </c>
      <c r="I99" s="198">
        <f t="shared" si="25"/>
        <v>-0.16874400767018216</v>
      </c>
      <c r="J99" s="197">
        <f t="shared" si="24"/>
        <v>-176</v>
      </c>
      <c r="K99" s="198">
        <f t="shared" si="26"/>
        <v>2.6334021703243216E-4</v>
      </c>
      <c r="L99" s="103"/>
    </row>
    <row r="100" spans="1:12" x14ac:dyDescent="0.25">
      <c r="A100" s="195"/>
      <c r="B100" s="196" t="s">
        <v>128</v>
      </c>
      <c r="C100" s="197">
        <v>76</v>
      </c>
      <c r="D100" s="197">
        <v>383</v>
      </c>
      <c r="E100" s="197">
        <v>153</v>
      </c>
      <c r="F100" s="197">
        <v>219</v>
      </c>
      <c r="G100" s="197">
        <v>98</v>
      </c>
      <c r="H100" s="197">
        <v>94</v>
      </c>
      <c r="I100" s="198">
        <f t="shared" si="25"/>
        <v>-4.081632653061229E-2</v>
      </c>
      <c r="J100" s="197">
        <f t="shared" si="24"/>
        <v>-4</v>
      </c>
      <c r="K100" s="198">
        <f t="shared" si="26"/>
        <v>2.8551303807437857E-5</v>
      </c>
      <c r="L100" s="103"/>
    </row>
    <row r="101" spans="1:12" x14ac:dyDescent="0.25">
      <c r="A101" s="195"/>
      <c r="B101" s="196" t="s">
        <v>124</v>
      </c>
      <c r="C101" s="197">
        <v>67</v>
      </c>
      <c r="D101" s="197">
        <v>142</v>
      </c>
      <c r="E101" s="197">
        <v>117</v>
      </c>
      <c r="F101" s="197">
        <v>136</v>
      </c>
      <c r="G101" s="197">
        <v>157</v>
      </c>
      <c r="H101" s="197">
        <v>107</v>
      </c>
      <c r="I101" s="198">
        <f t="shared" si="25"/>
        <v>-0.31847133757961787</v>
      </c>
      <c r="J101" s="197">
        <f t="shared" si="24"/>
        <v>-50</v>
      </c>
      <c r="K101" s="198">
        <f t="shared" si="26"/>
        <v>3.2499888376551604E-5</v>
      </c>
      <c r="L101" s="103"/>
    </row>
    <row r="102" spans="1:12" x14ac:dyDescent="0.25">
      <c r="A102" s="195"/>
      <c r="B102" s="196" t="s">
        <v>133</v>
      </c>
      <c r="C102" s="197">
        <v>0</v>
      </c>
      <c r="D102" s="197">
        <v>63</v>
      </c>
      <c r="E102" s="197">
        <v>6</v>
      </c>
      <c r="F102" s="197">
        <v>4</v>
      </c>
      <c r="G102" s="197">
        <v>2</v>
      </c>
      <c r="H102" s="197">
        <v>4</v>
      </c>
      <c r="I102" s="198">
        <f t="shared" si="25"/>
        <v>1</v>
      </c>
      <c r="J102" s="197">
        <f t="shared" si="24"/>
        <v>2</v>
      </c>
      <c r="K102" s="198">
        <f t="shared" si="26"/>
        <v>1.214949098188845E-6</v>
      </c>
      <c r="L102" s="103"/>
    </row>
    <row r="103" spans="1:12" x14ac:dyDescent="0.25">
      <c r="A103" s="195" t="s">
        <v>148</v>
      </c>
      <c r="B103" s="196" t="s">
        <v>136</v>
      </c>
      <c r="C103" s="197">
        <v>30</v>
      </c>
      <c r="D103" s="197">
        <v>12</v>
      </c>
      <c r="E103" s="197">
        <v>34</v>
      </c>
      <c r="F103" s="197">
        <v>23</v>
      </c>
      <c r="G103" s="197">
        <v>6</v>
      </c>
      <c r="H103" s="197">
        <v>14</v>
      </c>
      <c r="I103" s="198">
        <f t="shared" si="25"/>
        <v>1.3333333333333335</v>
      </c>
      <c r="J103" s="197">
        <f t="shared" si="24"/>
        <v>8</v>
      </c>
      <c r="K103" s="198">
        <f t="shared" si="26"/>
        <v>4.2523218436609572E-6</v>
      </c>
      <c r="L103" s="103"/>
    </row>
    <row r="104" spans="1:12" x14ac:dyDescent="0.25">
      <c r="A104" s="195" t="s">
        <v>149</v>
      </c>
      <c r="B104" s="201" t="s">
        <v>149</v>
      </c>
      <c r="C104" s="202">
        <f t="shared" ref="C104:H104" si="27">C96-SUM(C97:C103)</f>
        <v>1290</v>
      </c>
      <c r="D104" s="202">
        <f t="shared" si="27"/>
        <v>1212</v>
      </c>
      <c r="E104" s="202">
        <f t="shared" si="27"/>
        <v>1879</v>
      </c>
      <c r="F104" s="202">
        <f t="shared" si="27"/>
        <v>1492</v>
      </c>
      <c r="G104" s="202">
        <f t="shared" si="27"/>
        <v>1961</v>
      </c>
      <c r="H104" s="202">
        <f t="shared" si="27"/>
        <v>1499</v>
      </c>
      <c r="I104" s="203">
        <f t="shared" si="25"/>
        <v>-0.23559408465068843</v>
      </c>
      <c r="J104" s="202">
        <f>H104-G104</f>
        <v>-462</v>
      </c>
      <c r="K104" s="203">
        <f t="shared" si="26"/>
        <v>4.5530217454626968E-4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93383</v>
      </c>
      <c r="D106" s="211">
        <v>136811</v>
      </c>
      <c r="E106" s="211">
        <v>135765</v>
      </c>
      <c r="F106" s="211">
        <v>150260</v>
      </c>
      <c r="G106" s="211">
        <v>139313</v>
      </c>
      <c r="H106" s="211">
        <v>122776</v>
      </c>
      <c r="I106" s="212">
        <f>IFERROR(H106/G106-1,"-")</f>
        <v>-0.11870392569250532</v>
      </c>
      <c r="J106" s="211">
        <f>H106-G106</f>
        <v>-16537</v>
      </c>
      <c r="K106" s="212">
        <f>H106/H$8</f>
        <v>3.729164761980841E-2</v>
      </c>
      <c r="L106" s="103"/>
    </row>
    <row r="107" spans="1:12" x14ac:dyDescent="0.25">
      <c r="A107" s="195" t="s">
        <v>101</v>
      </c>
      <c r="B107" s="192" t="s">
        <v>102</v>
      </c>
      <c r="C107" s="193">
        <v>28927</v>
      </c>
      <c r="D107" s="193">
        <v>31594</v>
      </c>
      <c r="E107" s="193">
        <v>26883</v>
      </c>
      <c r="F107" s="193">
        <v>30588</v>
      </c>
      <c r="G107" s="193">
        <v>29442</v>
      </c>
      <c r="H107" s="193">
        <v>24213</v>
      </c>
      <c r="I107" s="194">
        <f>IFERROR(H107/G107-1,"-")</f>
        <v>-0.17760342368045645</v>
      </c>
      <c r="J107" s="193">
        <f t="shared" ref="J107:J117" si="28">H107-G107</f>
        <v>-5229</v>
      </c>
      <c r="K107" s="194">
        <f>H107/H$8</f>
        <v>7.354390628611626E-3</v>
      </c>
      <c r="L107" s="103"/>
    </row>
    <row r="108" spans="1:12" x14ac:dyDescent="0.25">
      <c r="A108" s="195" t="s">
        <v>108</v>
      </c>
      <c r="B108" s="196" t="s">
        <v>108</v>
      </c>
      <c r="C108" s="197">
        <v>9549</v>
      </c>
      <c r="D108" s="197">
        <v>11561</v>
      </c>
      <c r="E108" s="197">
        <v>6883</v>
      </c>
      <c r="F108" s="197">
        <v>12107</v>
      </c>
      <c r="G108" s="197">
        <v>10498</v>
      </c>
      <c r="H108" s="197">
        <v>11766</v>
      </c>
      <c r="I108" s="198">
        <f>IFERROR(H108/G108-1,"-")</f>
        <v>0.12078491141169745</v>
      </c>
      <c r="J108" s="197">
        <f t="shared" si="28"/>
        <v>1268</v>
      </c>
      <c r="K108" s="198">
        <f>H108/H$8</f>
        <v>3.5737727723224874E-3</v>
      </c>
      <c r="L108" s="103"/>
    </row>
    <row r="109" spans="1:12" x14ac:dyDescent="0.25">
      <c r="A109" s="195" t="s">
        <v>105</v>
      </c>
      <c r="B109" s="196" t="s">
        <v>105</v>
      </c>
      <c r="C109" s="197">
        <v>19378</v>
      </c>
      <c r="D109" s="197">
        <v>20033</v>
      </c>
      <c r="E109" s="197">
        <v>20000</v>
      </c>
      <c r="F109" s="197">
        <v>18481</v>
      </c>
      <c r="G109" s="197">
        <v>18944</v>
      </c>
      <c r="H109" s="197">
        <v>12447</v>
      </c>
      <c r="I109" s="198">
        <f>IFERROR(H109/G109-1,"-")</f>
        <v>-0.34295819256756754</v>
      </c>
      <c r="J109" s="197">
        <f t="shared" si="28"/>
        <v>-6497</v>
      </c>
      <c r="K109" s="198">
        <f>H109/H$8</f>
        <v>3.7806178562891386E-3</v>
      </c>
      <c r="L109" s="103"/>
    </row>
    <row r="110" spans="1:12" x14ac:dyDescent="0.25">
      <c r="A110" s="195"/>
      <c r="B110" s="192" t="s">
        <v>112</v>
      </c>
      <c r="C110" s="193">
        <v>64456</v>
      </c>
      <c r="D110" s="193">
        <v>105217</v>
      </c>
      <c r="E110" s="193">
        <v>108882</v>
      </c>
      <c r="F110" s="193">
        <v>119672</v>
      </c>
      <c r="G110" s="193">
        <v>109871</v>
      </c>
      <c r="H110" s="193">
        <v>98563</v>
      </c>
      <c r="I110" s="194">
        <f>IFERROR(H110/G110-1,"-")</f>
        <v>-0.10292069790936642</v>
      </c>
      <c r="J110" s="193">
        <f t="shared" si="28"/>
        <v>-11308</v>
      </c>
      <c r="K110" s="194">
        <f>H110/H$8</f>
        <v>2.9937256991196783E-2</v>
      </c>
      <c r="L110" s="103"/>
    </row>
    <row r="111" spans="1:12" s="74" customFormat="1" x14ac:dyDescent="0.25">
      <c r="A111" s="195"/>
      <c r="B111" s="196" t="s">
        <v>115</v>
      </c>
      <c r="C111" s="197">
        <v>29383</v>
      </c>
      <c r="D111" s="197">
        <v>65185</v>
      </c>
      <c r="E111" s="197">
        <v>75839</v>
      </c>
      <c r="F111" s="197">
        <v>82502</v>
      </c>
      <c r="G111" s="197">
        <v>74484</v>
      </c>
      <c r="H111" s="197">
        <v>61567</v>
      </c>
      <c r="I111" s="198">
        <f t="shared" ref="I111:I118" si="29">IFERROR(H111/G111-1,"-")</f>
        <v>-0.17341979485527093</v>
      </c>
      <c r="J111" s="197">
        <f t="shared" si="28"/>
        <v>-12917</v>
      </c>
      <c r="K111" s="198">
        <f t="shared" ref="K111:K118" si="30">H111/H$8</f>
        <v>1.8700192782048156E-2</v>
      </c>
      <c r="L111" s="199"/>
    </row>
    <row r="112" spans="1:12" s="74" customFormat="1" x14ac:dyDescent="0.25">
      <c r="A112" s="195"/>
      <c r="B112" s="196" t="s">
        <v>118</v>
      </c>
      <c r="C112" s="197">
        <v>3392</v>
      </c>
      <c r="D112" s="197">
        <v>2991</v>
      </c>
      <c r="E112" s="197">
        <v>2725</v>
      </c>
      <c r="F112" s="197">
        <v>4368</v>
      </c>
      <c r="G112" s="197">
        <v>3395</v>
      </c>
      <c r="H112" s="197">
        <v>3963</v>
      </c>
      <c r="I112" s="198">
        <f t="shared" si="29"/>
        <v>0.16730486008836531</v>
      </c>
      <c r="J112" s="197">
        <f t="shared" si="28"/>
        <v>568</v>
      </c>
      <c r="K112" s="198">
        <f t="shared" si="30"/>
        <v>1.2037108190305981E-3</v>
      </c>
      <c r="L112" s="199"/>
    </row>
    <row r="113" spans="1:12" x14ac:dyDescent="0.25">
      <c r="A113" s="195"/>
      <c r="B113" s="196" t="s">
        <v>121</v>
      </c>
      <c r="C113" s="197">
        <v>10470</v>
      </c>
      <c r="D113" s="197">
        <v>7591</v>
      </c>
      <c r="E113" s="197">
        <v>8768</v>
      </c>
      <c r="F113" s="197">
        <v>9306</v>
      </c>
      <c r="G113" s="197">
        <v>9120</v>
      </c>
      <c r="H113" s="197">
        <v>10864</v>
      </c>
      <c r="I113" s="198">
        <f t="shared" si="29"/>
        <v>0.19122807017543852</v>
      </c>
      <c r="J113" s="197">
        <f t="shared" si="28"/>
        <v>1744</v>
      </c>
      <c r="K113" s="198">
        <f t="shared" si="30"/>
        <v>3.2998017506809031E-3</v>
      </c>
      <c r="L113" s="103"/>
    </row>
    <row r="114" spans="1:12" x14ac:dyDescent="0.25">
      <c r="A114" s="195"/>
      <c r="B114" s="196" t="s">
        <v>128</v>
      </c>
      <c r="C114" s="197">
        <v>3790</v>
      </c>
      <c r="D114" s="197">
        <v>1997</v>
      </c>
      <c r="E114" s="197">
        <v>3575</v>
      </c>
      <c r="F114" s="197">
        <v>2598</v>
      </c>
      <c r="G114" s="197">
        <v>3671</v>
      </c>
      <c r="H114" s="197">
        <v>2716</v>
      </c>
      <c r="I114" s="198">
        <f t="shared" si="29"/>
        <v>-0.26014709888313814</v>
      </c>
      <c r="J114" s="197">
        <f t="shared" si="28"/>
        <v>-955</v>
      </c>
      <c r="K114" s="198">
        <f t="shared" si="30"/>
        <v>8.2495043767022577E-4</v>
      </c>
      <c r="L114" s="103"/>
    </row>
    <row r="115" spans="1:12" x14ac:dyDescent="0.25">
      <c r="A115" s="195"/>
      <c r="B115" s="196" t="s">
        <v>124</v>
      </c>
      <c r="C115" s="197">
        <v>4263</v>
      </c>
      <c r="D115" s="197">
        <v>3955</v>
      </c>
      <c r="E115" s="197">
        <v>1969</v>
      </c>
      <c r="F115" s="197">
        <v>2079</v>
      </c>
      <c r="G115" s="197">
        <v>3007</v>
      </c>
      <c r="H115" s="197">
        <v>1437</v>
      </c>
      <c r="I115" s="198">
        <f t="shared" si="29"/>
        <v>-0.52211506484868642</v>
      </c>
      <c r="J115" s="197">
        <f t="shared" si="28"/>
        <v>-1570</v>
      </c>
      <c r="K115" s="198">
        <f t="shared" si="30"/>
        <v>4.3647046352434255E-4</v>
      </c>
      <c r="L115" s="103"/>
    </row>
    <row r="116" spans="1:12" x14ac:dyDescent="0.25">
      <c r="A116" s="195"/>
      <c r="B116" s="196" t="s">
        <v>133</v>
      </c>
      <c r="C116" s="197">
        <v>69</v>
      </c>
      <c r="D116" s="197">
        <v>633</v>
      </c>
      <c r="E116" s="197">
        <v>124</v>
      </c>
      <c r="F116" s="197">
        <v>7</v>
      </c>
      <c r="G116" s="197">
        <v>62</v>
      </c>
      <c r="H116" s="197">
        <v>538</v>
      </c>
      <c r="I116" s="198">
        <f t="shared" si="29"/>
        <v>7.67741935483871</v>
      </c>
      <c r="J116" s="197">
        <f t="shared" si="28"/>
        <v>476</v>
      </c>
      <c r="K116" s="198">
        <f t="shared" si="30"/>
        <v>1.6341065370639965E-4</v>
      </c>
      <c r="L116" s="103"/>
    </row>
    <row r="117" spans="1:12" x14ac:dyDescent="0.25">
      <c r="A117" s="195" t="s">
        <v>148</v>
      </c>
      <c r="B117" s="196" t="s">
        <v>136</v>
      </c>
      <c r="C117" s="197">
        <v>5</v>
      </c>
      <c r="D117" s="197">
        <v>38</v>
      </c>
      <c r="E117" s="197">
        <v>106</v>
      </c>
      <c r="F117" s="197">
        <v>22</v>
      </c>
      <c r="G117" s="197">
        <v>4</v>
      </c>
      <c r="H117" s="197">
        <v>368</v>
      </c>
      <c r="I117" s="198">
        <f t="shared" si="29"/>
        <v>91</v>
      </c>
      <c r="J117" s="197">
        <f t="shared" si="28"/>
        <v>364</v>
      </c>
      <c r="K117" s="198">
        <f t="shared" si="30"/>
        <v>1.1177531703337374E-4</v>
      </c>
      <c r="L117" s="103"/>
    </row>
    <row r="118" spans="1:12" x14ac:dyDescent="0.25">
      <c r="A118" s="195" t="s">
        <v>149</v>
      </c>
      <c r="B118" s="201" t="s">
        <v>149</v>
      </c>
      <c r="C118" s="202">
        <f t="shared" ref="C118:H118" si="31">C110-SUM(C111:C117)</f>
        <v>13084</v>
      </c>
      <c r="D118" s="202">
        <f t="shared" si="31"/>
        <v>22827</v>
      </c>
      <c r="E118" s="202">
        <f t="shared" si="31"/>
        <v>15776</v>
      </c>
      <c r="F118" s="202">
        <f t="shared" si="31"/>
        <v>18790</v>
      </c>
      <c r="G118" s="202">
        <f t="shared" si="31"/>
        <v>16128</v>
      </c>
      <c r="H118" s="202">
        <f t="shared" si="31"/>
        <v>17110</v>
      </c>
      <c r="I118" s="203">
        <f t="shared" si="29"/>
        <v>6.0887896825396748E-2</v>
      </c>
      <c r="J118" s="202">
        <f>H118-G118</f>
        <v>982</v>
      </c>
      <c r="K118" s="203">
        <f t="shared" si="30"/>
        <v>5.1969447675027846E-3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36151</v>
      </c>
      <c r="D120" s="211">
        <v>41695</v>
      </c>
      <c r="E120" s="211">
        <v>43373</v>
      </c>
      <c r="F120" s="211">
        <v>42595</v>
      </c>
      <c r="G120" s="211">
        <v>49206</v>
      </c>
      <c r="H120" s="211">
        <v>47973</v>
      </c>
      <c r="I120" s="212">
        <f>IFERROR(H120/G120-1,"-")</f>
        <v>-2.5057919765882231E-2</v>
      </c>
      <c r="J120" s="211">
        <f>H120-G120</f>
        <v>-1233</v>
      </c>
      <c r="K120" s="212">
        <f>H120/H$8</f>
        <v>1.4571188271853365E-2</v>
      </c>
      <c r="L120" s="103"/>
    </row>
    <row r="121" spans="1:12" x14ac:dyDescent="0.25">
      <c r="A121" s="195" t="s">
        <v>101</v>
      </c>
      <c r="B121" s="192" t="s">
        <v>102</v>
      </c>
      <c r="C121" s="193">
        <v>22058</v>
      </c>
      <c r="D121" s="193">
        <v>20956</v>
      </c>
      <c r="E121" s="193">
        <v>22168</v>
      </c>
      <c r="F121" s="193">
        <v>21698</v>
      </c>
      <c r="G121" s="193">
        <v>27336</v>
      </c>
      <c r="H121" s="193">
        <v>27422</v>
      </c>
      <c r="I121" s="194">
        <f>IFERROR(H121/G121-1,"-")</f>
        <v>3.1460345332163797E-3</v>
      </c>
      <c r="J121" s="193">
        <f t="shared" ref="J121:J131" si="32">H121-G121</f>
        <v>86</v>
      </c>
      <c r="K121" s="194">
        <f>H121/H$8</f>
        <v>8.3290835426336265E-3</v>
      </c>
      <c r="L121" s="103"/>
    </row>
    <row r="122" spans="1:12" x14ac:dyDescent="0.25">
      <c r="A122" s="195" t="s">
        <v>108</v>
      </c>
      <c r="B122" s="196" t="s">
        <v>108</v>
      </c>
      <c r="C122" s="197">
        <v>9642</v>
      </c>
      <c r="D122" s="197">
        <v>11778</v>
      </c>
      <c r="E122" s="197">
        <v>8620</v>
      </c>
      <c r="F122" s="197">
        <v>11993</v>
      </c>
      <c r="G122" s="197">
        <v>14272</v>
      </c>
      <c r="H122" s="197">
        <v>14918</v>
      </c>
      <c r="I122" s="198">
        <f>IFERROR(H122/G122-1,"-")</f>
        <v>4.5263452914798163E-2</v>
      </c>
      <c r="J122" s="197">
        <f t="shared" si="32"/>
        <v>646</v>
      </c>
      <c r="K122" s="198">
        <f>H122/H$8</f>
        <v>4.5311526616952976E-3</v>
      </c>
      <c r="L122" s="103"/>
    </row>
    <row r="123" spans="1:12" x14ac:dyDescent="0.25">
      <c r="A123" s="195" t="s">
        <v>105</v>
      </c>
      <c r="B123" s="196" t="s">
        <v>105</v>
      </c>
      <c r="C123" s="197">
        <v>12416</v>
      </c>
      <c r="D123" s="197">
        <v>9178</v>
      </c>
      <c r="E123" s="197">
        <v>13548</v>
      </c>
      <c r="F123" s="197">
        <v>9705</v>
      </c>
      <c r="G123" s="197">
        <v>13064</v>
      </c>
      <c r="H123" s="197">
        <v>12504</v>
      </c>
      <c r="I123" s="198">
        <f>IFERROR(H123/G123-1,"-")</f>
        <v>-4.2865890998162848E-2</v>
      </c>
      <c r="J123" s="197">
        <f t="shared" si="32"/>
        <v>-560</v>
      </c>
      <c r="K123" s="198">
        <f>H123/H$8</f>
        <v>3.7979308809383294E-3</v>
      </c>
      <c r="L123" s="103"/>
    </row>
    <row r="124" spans="1:12" x14ac:dyDescent="0.25">
      <c r="A124" s="195"/>
      <c r="B124" s="192" t="s">
        <v>112</v>
      </c>
      <c r="C124" s="193">
        <v>14093</v>
      </c>
      <c r="D124" s="193">
        <v>20739</v>
      </c>
      <c r="E124" s="193">
        <v>21205</v>
      </c>
      <c r="F124" s="193">
        <v>20897</v>
      </c>
      <c r="G124" s="193">
        <v>21870</v>
      </c>
      <c r="H124" s="193">
        <v>20551</v>
      </c>
      <c r="I124" s="194">
        <f>IFERROR(H124/G124-1,"-")</f>
        <v>-6.0310928212162773E-2</v>
      </c>
      <c r="J124" s="193">
        <f t="shared" si="32"/>
        <v>-1319</v>
      </c>
      <c r="K124" s="194">
        <f>H124/H$8</f>
        <v>6.2421047292197385E-3</v>
      </c>
      <c r="L124" s="103"/>
    </row>
    <row r="125" spans="1:12" s="74" customFormat="1" x14ac:dyDescent="0.25">
      <c r="A125" s="195"/>
      <c r="B125" s="196" t="s">
        <v>115</v>
      </c>
      <c r="C125" s="197">
        <v>874</v>
      </c>
      <c r="D125" s="197">
        <v>2814</v>
      </c>
      <c r="E125" s="197">
        <v>4366</v>
      </c>
      <c r="F125" s="197">
        <v>2083</v>
      </c>
      <c r="G125" s="197">
        <v>2058</v>
      </c>
      <c r="H125" s="197">
        <v>2325</v>
      </c>
      <c r="I125" s="198">
        <f t="shared" ref="I125:I132" si="33">IFERROR(H125/G125-1,"-")</f>
        <v>0.129737609329446</v>
      </c>
      <c r="J125" s="197">
        <f t="shared" si="32"/>
        <v>267</v>
      </c>
      <c r="K125" s="198">
        <f t="shared" ref="K125:K132" si="34">H125/H$8</f>
        <v>7.0618916332226616E-4</v>
      </c>
      <c r="L125" s="199"/>
    </row>
    <row r="126" spans="1:12" s="74" customFormat="1" x14ac:dyDescent="0.25">
      <c r="A126" s="195"/>
      <c r="B126" s="196" t="s">
        <v>118</v>
      </c>
      <c r="C126" s="197">
        <v>1631</v>
      </c>
      <c r="D126" s="197">
        <v>1858</v>
      </c>
      <c r="E126" s="197">
        <v>2985</v>
      </c>
      <c r="F126" s="197">
        <v>2860</v>
      </c>
      <c r="G126" s="197">
        <v>1868</v>
      </c>
      <c r="H126" s="197">
        <v>1525</v>
      </c>
      <c r="I126" s="198">
        <f t="shared" si="33"/>
        <v>-0.18361884368308357</v>
      </c>
      <c r="J126" s="197">
        <f t="shared" si="32"/>
        <v>-343</v>
      </c>
      <c r="K126" s="198">
        <f t="shared" si="34"/>
        <v>4.6319934368449717E-4</v>
      </c>
      <c r="L126" s="199"/>
    </row>
    <row r="127" spans="1:12" x14ac:dyDescent="0.25">
      <c r="A127" s="195"/>
      <c r="B127" s="196" t="s">
        <v>121</v>
      </c>
      <c r="C127" s="197">
        <v>2603</v>
      </c>
      <c r="D127" s="197">
        <v>2883</v>
      </c>
      <c r="E127" s="197">
        <v>3093</v>
      </c>
      <c r="F127" s="197">
        <v>3962</v>
      </c>
      <c r="G127" s="197">
        <v>4537</v>
      </c>
      <c r="H127" s="197">
        <v>4447</v>
      </c>
      <c r="I127" s="198">
        <f t="shared" si="33"/>
        <v>-1.9836896627727585E-2</v>
      </c>
      <c r="J127" s="197">
        <f t="shared" si="32"/>
        <v>-90</v>
      </c>
      <c r="K127" s="198">
        <f t="shared" si="34"/>
        <v>1.3507196599114484E-3</v>
      </c>
      <c r="L127" s="103"/>
    </row>
    <row r="128" spans="1:12" x14ac:dyDescent="0.25">
      <c r="A128" s="195"/>
      <c r="B128" s="196" t="s">
        <v>128</v>
      </c>
      <c r="C128" s="197">
        <v>407</v>
      </c>
      <c r="D128" s="197">
        <v>636</v>
      </c>
      <c r="E128" s="197">
        <v>720</v>
      </c>
      <c r="F128" s="197">
        <v>977</v>
      </c>
      <c r="G128" s="197">
        <v>935</v>
      </c>
      <c r="H128" s="197">
        <v>896</v>
      </c>
      <c r="I128" s="198">
        <f t="shared" si="33"/>
        <v>-4.1711229946524098E-2</v>
      </c>
      <c r="J128" s="197">
        <f t="shared" si="32"/>
        <v>-39</v>
      </c>
      <c r="K128" s="198">
        <f t="shared" si="34"/>
        <v>2.7214859799430126E-4</v>
      </c>
      <c r="L128" s="103"/>
    </row>
    <row r="129" spans="1:12" x14ac:dyDescent="0.25">
      <c r="A129" s="195"/>
      <c r="B129" s="196" t="s">
        <v>124</v>
      </c>
      <c r="C129" s="197">
        <v>289</v>
      </c>
      <c r="D129" s="197">
        <v>450</v>
      </c>
      <c r="E129" s="197">
        <v>416</v>
      </c>
      <c r="F129" s="197">
        <v>463</v>
      </c>
      <c r="G129" s="197">
        <v>603</v>
      </c>
      <c r="H129" s="197">
        <v>567</v>
      </c>
      <c r="I129" s="198">
        <f t="shared" si="33"/>
        <v>-5.9701492537313383E-2</v>
      </c>
      <c r="J129" s="197">
        <f t="shared" si="32"/>
        <v>-36</v>
      </c>
      <c r="K129" s="198">
        <f t="shared" si="34"/>
        <v>1.7221903466826878E-4</v>
      </c>
      <c r="L129" s="103"/>
    </row>
    <row r="130" spans="1:12" x14ac:dyDescent="0.25">
      <c r="A130" s="195"/>
      <c r="B130" s="196" t="s">
        <v>133</v>
      </c>
      <c r="C130" s="197">
        <v>72</v>
      </c>
      <c r="D130" s="197">
        <v>75</v>
      </c>
      <c r="E130" s="197">
        <v>234</v>
      </c>
      <c r="F130" s="197">
        <v>102</v>
      </c>
      <c r="G130" s="197">
        <v>101</v>
      </c>
      <c r="H130" s="197">
        <v>36</v>
      </c>
      <c r="I130" s="198">
        <f t="shared" si="33"/>
        <v>-0.64356435643564358</v>
      </c>
      <c r="J130" s="197">
        <f t="shared" si="32"/>
        <v>-65</v>
      </c>
      <c r="K130" s="198">
        <f t="shared" si="34"/>
        <v>1.0934541883699605E-5</v>
      </c>
      <c r="L130" s="103"/>
    </row>
    <row r="131" spans="1:12" x14ac:dyDescent="0.25">
      <c r="A131" s="195" t="s">
        <v>148</v>
      </c>
      <c r="B131" s="196" t="s">
        <v>136</v>
      </c>
      <c r="C131" s="197">
        <v>62</v>
      </c>
      <c r="D131" s="197">
        <v>25</v>
      </c>
      <c r="E131" s="197">
        <v>102</v>
      </c>
      <c r="F131" s="197">
        <v>168</v>
      </c>
      <c r="G131" s="197">
        <v>34</v>
      </c>
      <c r="H131" s="197">
        <v>46</v>
      </c>
      <c r="I131" s="198">
        <f t="shared" si="33"/>
        <v>0.35294117647058831</v>
      </c>
      <c r="J131" s="197">
        <f t="shared" si="32"/>
        <v>12</v>
      </c>
      <c r="K131" s="198">
        <f t="shared" si="34"/>
        <v>1.3971914629171717E-5</v>
      </c>
      <c r="L131" s="103"/>
    </row>
    <row r="132" spans="1:12" x14ac:dyDescent="0.25">
      <c r="A132" s="195" t="s">
        <v>149</v>
      </c>
      <c r="B132" s="201" t="s">
        <v>149</v>
      </c>
      <c r="C132" s="202">
        <f t="shared" ref="C132:H132" si="35">C124-SUM(C125:C131)</f>
        <v>8155</v>
      </c>
      <c r="D132" s="202">
        <f t="shared" si="35"/>
        <v>11998</v>
      </c>
      <c r="E132" s="202">
        <f t="shared" si="35"/>
        <v>9289</v>
      </c>
      <c r="F132" s="202">
        <f t="shared" si="35"/>
        <v>10282</v>
      </c>
      <c r="G132" s="202">
        <f t="shared" si="35"/>
        <v>11734</v>
      </c>
      <c r="H132" s="202">
        <f t="shared" si="35"/>
        <v>10709</v>
      </c>
      <c r="I132" s="203">
        <f t="shared" si="33"/>
        <v>-8.7352991307312111E-2</v>
      </c>
      <c r="J132" s="202">
        <f>H132-G132</f>
        <v>-1025</v>
      </c>
      <c r="K132" s="203">
        <f t="shared" si="34"/>
        <v>3.2527224731260852E-3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94829</v>
      </c>
      <c r="D134" s="211">
        <v>178525</v>
      </c>
      <c r="E134" s="211">
        <v>181874</v>
      </c>
      <c r="F134" s="211">
        <v>179514</v>
      </c>
      <c r="G134" s="211">
        <v>189132</v>
      </c>
      <c r="H134" s="211">
        <v>195076</v>
      </c>
      <c r="I134" s="212">
        <f>IFERROR(H134/G134-1,"-")</f>
        <v>3.1427785884990289E-2</v>
      </c>
      <c r="J134" s="211">
        <f>H134-G134</f>
        <v>5944</v>
      </c>
      <c r="K134" s="212">
        <f>H134/H$8</f>
        <v>5.9251852569571779E-2</v>
      </c>
      <c r="L134" s="103"/>
    </row>
    <row r="135" spans="1:12" x14ac:dyDescent="0.25">
      <c r="A135" s="195" t="s">
        <v>101</v>
      </c>
      <c r="B135" s="192" t="s">
        <v>102</v>
      </c>
      <c r="C135" s="193">
        <v>32710</v>
      </c>
      <c r="D135" s="193">
        <v>22263</v>
      </c>
      <c r="E135" s="193">
        <v>17040</v>
      </c>
      <c r="F135" s="193">
        <v>17997</v>
      </c>
      <c r="G135" s="193">
        <v>22722</v>
      </c>
      <c r="H135" s="193">
        <v>23707</v>
      </c>
      <c r="I135" s="194">
        <f>IFERROR(H135/G135-1,"-")</f>
        <v>4.3350057213273452E-2</v>
      </c>
      <c r="J135" s="193">
        <f t="shared" ref="J135:J145" si="36">H135-G135</f>
        <v>985</v>
      </c>
      <c r="K135" s="194">
        <f>H135/H$8</f>
        <v>7.2006995676907369E-3</v>
      </c>
      <c r="L135" s="103"/>
    </row>
    <row r="136" spans="1:12" x14ac:dyDescent="0.25">
      <c r="A136" s="195" t="s">
        <v>108</v>
      </c>
      <c r="B136" s="196" t="s">
        <v>108</v>
      </c>
      <c r="C136" s="197">
        <v>18094</v>
      </c>
      <c r="D136" s="197">
        <v>13552</v>
      </c>
      <c r="E136" s="197">
        <v>8431</v>
      </c>
      <c r="F136" s="197">
        <v>7937</v>
      </c>
      <c r="G136" s="197">
        <v>10889</v>
      </c>
      <c r="H136" s="197">
        <v>12297</v>
      </c>
      <c r="I136" s="198">
        <f>IFERROR(H136/G136-1,"-")</f>
        <v>0.12930480301221414</v>
      </c>
      <c r="J136" s="197">
        <f t="shared" si="36"/>
        <v>1408</v>
      </c>
      <c r="K136" s="198">
        <f>H136/H$8</f>
        <v>3.7350572651070569E-3</v>
      </c>
      <c r="L136" s="103"/>
    </row>
    <row r="137" spans="1:12" x14ac:dyDescent="0.25">
      <c r="A137" s="195" t="s">
        <v>105</v>
      </c>
      <c r="B137" s="196" t="s">
        <v>105</v>
      </c>
      <c r="C137" s="197">
        <v>14616</v>
      </c>
      <c r="D137" s="197">
        <v>8711</v>
      </c>
      <c r="E137" s="197">
        <v>8609</v>
      </c>
      <c r="F137" s="197">
        <v>10060</v>
      </c>
      <c r="G137" s="197">
        <v>11833</v>
      </c>
      <c r="H137" s="197">
        <v>11410</v>
      </c>
      <c r="I137" s="198">
        <f>IFERROR(H137/G137-1,"-")</f>
        <v>-3.5747485844671689E-2</v>
      </c>
      <c r="J137" s="197">
        <f t="shared" si="36"/>
        <v>-423</v>
      </c>
      <c r="K137" s="198">
        <f>H137/H$8</f>
        <v>3.4656423025836804E-3</v>
      </c>
      <c r="L137" s="103"/>
    </row>
    <row r="138" spans="1:12" x14ac:dyDescent="0.25">
      <c r="A138" s="195"/>
      <c r="B138" s="192" t="s">
        <v>112</v>
      </c>
      <c r="C138" s="193">
        <v>62119</v>
      </c>
      <c r="D138" s="193">
        <v>156262</v>
      </c>
      <c r="E138" s="193">
        <v>164834</v>
      </c>
      <c r="F138" s="193">
        <v>161517</v>
      </c>
      <c r="G138" s="193">
        <v>166410</v>
      </c>
      <c r="H138" s="193">
        <v>171369</v>
      </c>
      <c r="I138" s="194">
        <f>IFERROR(H138/G138-1,"-")</f>
        <v>2.9799891833423464E-2</v>
      </c>
      <c r="J138" s="193">
        <f t="shared" si="36"/>
        <v>4959</v>
      </c>
      <c r="K138" s="194">
        <f>H138/H$8</f>
        <v>5.2051153001881047E-2</v>
      </c>
      <c r="L138" s="103"/>
    </row>
    <row r="139" spans="1:12" s="74" customFormat="1" x14ac:dyDescent="0.25">
      <c r="A139" s="195"/>
      <c r="B139" s="196" t="s">
        <v>115</v>
      </c>
      <c r="C139" s="197">
        <v>14623</v>
      </c>
      <c r="D139" s="197">
        <v>78894</v>
      </c>
      <c r="E139" s="197">
        <v>76684</v>
      </c>
      <c r="F139" s="197">
        <v>82370</v>
      </c>
      <c r="G139" s="197">
        <v>87951</v>
      </c>
      <c r="H139" s="197">
        <v>91593</v>
      </c>
      <c r="I139" s="198">
        <f t="shared" ref="I139:I146" si="37">IFERROR(H139/G139-1,"-")</f>
        <v>4.1409421154961379E-2</v>
      </c>
      <c r="J139" s="197">
        <f t="shared" si="36"/>
        <v>3642</v>
      </c>
      <c r="K139" s="198">
        <f t="shared" ref="K139:K146" si="38">H139/H$8</f>
        <v>2.7820208187602721E-2</v>
      </c>
      <c r="L139" s="199"/>
    </row>
    <row r="140" spans="1:12" s="74" customFormat="1" x14ac:dyDescent="0.25">
      <c r="A140" s="195"/>
      <c r="B140" s="196" t="s">
        <v>118</v>
      </c>
      <c r="C140" s="197">
        <v>5971</v>
      </c>
      <c r="D140" s="197">
        <v>9424</v>
      </c>
      <c r="E140" s="197">
        <v>15009</v>
      </c>
      <c r="F140" s="197">
        <v>11599</v>
      </c>
      <c r="G140" s="197">
        <v>14741</v>
      </c>
      <c r="H140" s="197">
        <v>12527</v>
      </c>
      <c r="I140" s="198">
        <f t="shared" si="37"/>
        <v>-0.15019333830812021</v>
      </c>
      <c r="J140" s="197">
        <f t="shared" si="36"/>
        <v>-2214</v>
      </c>
      <c r="K140" s="198">
        <f t="shared" si="38"/>
        <v>3.8049168382529152E-3</v>
      </c>
      <c r="L140" s="199"/>
    </row>
    <row r="141" spans="1:12" x14ac:dyDescent="0.25">
      <c r="A141" s="195"/>
      <c r="B141" s="196" t="s">
        <v>121</v>
      </c>
      <c r="C141" s="197">
        <v>12347</v>
      </c>
      <c r="D141" s="197">
        <v>18095</v>
      </c>
      <c r="E141" s="197">
        <v>16431</v>
      </c>
      <c r="F141" s="197">
        <v>16901</v>
      </c>
      <c r="G141" s="197">
        <v>16604</v>
      </c>
      <c r="H141" s="197">
        <v>17423</v>
      </c>
      <c r="I141" s="198">
        <f t="shared" si="37"/>
        <v>4.932546374367619E-2</v>
      </c>
      <c r="J141" s="197">
        <f t="shared" si="36"/>
        <v>819</v>
      </c>
      <c r="K141" s="198">
        <f t="shared" si="38"/>
        <v>5.2920145344360616E-3</v>
      </c>
      <c r="L141" s="103"/>
    </row>
    <row r="142" spans="1:12" x14ac:dyDescent="0.25">
      <c r="A142" s="195"/>
      <c r="B142" s="196" t="s">
        <v>128</v>
      </c>
      <c r="C142" s="197">
        <v>1257</v>
      </c>
      <c r="D142" s="197">
        <v>7259</v>
      </c>
      <c r="E142" s="197">
        <v>11019</v>
      </c>
      <c r="F142" s="197">
        <v>4873</v>
      </c>
      <c r="G142" s="197">
        <v>5372</v>
      </c>
      <c r="H142" s="197">
        <v>4504</v>
      </c>
      <c r="I142" s="198">
        <f t="shared" si="37"/>
        <v>-0.16157855547282207</v>
      </c>
      <c r="J142" s="197">
        <f t="shared" si="36"/>
        <v>-868</v>
      </c>
      <c r="K142" s="198">
        <f t="shared" si="38"/>
        <v>1.3680326845606394E-3</v>
      </c>
      <c r="L142" s="103"/>
    </row>
    <row r="143" spans="1:12" x14ac:dyDescent="0.25">
      <c r="A143" s="195"/>
      <c r="B143" s="196" t="s">
        <v>124</v>
      </c>
      <c r="C143" s="197">
        <v>2890</v>
      </c>
      <c r="D143" s="197">
        <v>2347</v>
      </c>
      <c r="E143" s="197">
        <v>3754</v>
      </c>
      <c r="F143" s="197">
        <v>3150</v>
      </c>
      <c r="G143" s="197">
        <v>2359</v>
      </c>
      <c r="H143" s="197">
        <v>2532</v>
      </c>
      <c r="I143" s="198">
        <f t="shared" si="37"/>
        <v>7.3336159389571831E-2</v>
      </c>
      <c r="J143" s="197">
        <f t="shared" si="36"/>
        <v>173</v>
      </c>
      <c r="K143" s="198">
        <f t="shared" si="38"/>
        <v>7.6906277915353893E-4</v>
      </c>
      <c r="L143" s="103"/>
    </row>
    <row r="144" spans="1:12" x14ac:dyDescent="0.25">
      <c r="A144" s="195"/>
      <c r="B144" s="196" t="s">
        <v>133</v>
      </c>
      <c r="C144" s="197">
        <v>10</v>
      </c>
      <c r="D144" s="197">
        <v>164</v>
      </c>
      <c r="E144" s="197">
        <v>110</v>
      </c>
      <c r="F144" s="197">
        <v>161</v>
      </c>
      <c r="G144" s="197">
        <v>114</v>
      </c>
      <c r="H144" s="197">
        <v>170</v>
      </c>
      <c r="I144" s="198">
        <f t="shared" si="37"/>
        <v>0.49122807017543857</v>
      </c>
      <c r="J144" s="197">
        <f t="shared" si="36"/>
        <v>56</v>
      </c>
      <c r="K144" s="198">
        <f t="shared" si="38"/>
        <v>5.1635336673025914E-5</v>
      </c>
      <c r="L144" s="103"/>
    </row>
    <row r="145" spans="1:12" x14ac:dyDescent="0.25">
      <c r="A145" s="195" t="s">
        <v>148</v>
      </c>
      <c r="B145" s="196" t="s">
        <v>136</v>
      </c>
      <c r="C145" s="197">
        <v>0</v>
      </c>
      <c r="D145" s="197">
        <v>101</v>
      </c>
      <c r="E145" s="197">
        <v>188</v>
      </c>
      <c r="F145" s="197">
        <v>3</v>
      </c>
      <c r="G145" s="197">
        <v>76</v>
      </c>
      <c r="H145" s="197">
        <v>4</v>
      </c>
      <c r="I145" s="198">
        <f t="shared" si="37"/>
        <v>-0.94736842105263164</v>
      </c>
      <c r="J145" s="197">
        <f t="shared" si="36"/>
        <v>-72</v>
      </c>
      <c r="K145" s="198">
        <f t="shared" si="38"/>
        <v>1.214949098188845E-6</v>
      </c>
      <c r="L145" s="103"/>
    </row>
    <row r="146" spans="1:12" x14ac:dyDescent="0.25">
      <c r="A146" s="195" t="s">
        <v>149</v>
      </c>
      <c r="B146" s="201" t="s">
        <v>149</v>
      </c>
      <c r="C146" s="202">
        <f t="shared" ref="C146:H146" si="39">C138-SUM(C139:C145)</f>
        <v>25021</v>
      </c>
      <c r="D146" s="202">
        <f t="shared" si="39"/>
        <v>39978</v>
      </c>
      <c r="E146" s="202">
        <f t="shared" si="39"/>
        <v>41639</v>
      </c>
      <c r="F146" s="202">
        <f t="shared" si="39"/>
        <v>42460</v>
      </c>
      <c r="G146" s="202">
        <f t="shared" si="39"/>
        <v>39193</v>
      </c>
      <c r="H146" s="202">
        <f t="shared" si="39"/>
        <v>42616</v>
      </c>
      <c r="I146" s="203">
        <f t="shared" si="37"/>
        <v>8.73370244686551E-2</v>
      </c>
      <c r="J146" s="202">
        <f>H146-G146</f>
        <v>3423</v>
      </c>
      <c r="K146" s="203">
        <f t="shared" si="38"/>
        <v>1.2944067692103954E-2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36774</v>
      </c>
      <c r="D148" s="211">
        <v>59525</v>
      </c>
      <c r="E148" s="211">
        <v>62407</v>
      </c>
      <c r="F148" s="211">
        <v>54211</v>
      </c>
      <c r="G148" s="211">
        <v>69712</v>
      </c>
      <c r="H148" s="211">
        <v>54446</v>
      </c>
      <c r="I148" s="212">
        <f>IFERROR(H148/G148-1,"-")</f>
        <v>-0.21898668808813404</v>
      </c>
      <c r="J148" s="211">
        <f>H148-G148</f>
        <v>-15266</v>
      </c>
      <c r="K148" s="212">
        <f>H148/H$8</f>
        <v>1.6537279649997464E-2</v>
      </c>
      <c r="L148" s="103"/>
    </row>
    <row r="149" spans="1:12" x14ac:dyDescent="0.25">
      <c r="A149" s="195" t="s">
        <v>101</v>
      </c>
      <c r="B149" s="192" t="s">
        <v>102</v>
      </c>
      <c r="C149" s="193">
        <v>16426</v>
      </c>
      <c r="D149" s="193">
        <v>26363</v>
      </c>
      <c r="E149" s="193">
        <v>30340</v>
      </c>
      <c r="F149" s="193">
        <v>16695</v>
      </c>
      <c r="G149" s="193">
        <v>25262</v>
      </c>
      <c r="H149" s="193">
        <v>19005</v>
      </c>
      <c r="I149" s="194">
        <f>IFERROR(H149/G149-1,"-")</f>
        <v>-0.24768426886232286</v>
      </c>
      <c r="J149" s="193">
        <f t="shared" ref="J149:J159" si="40">H149-G149</f>
        <v>-6257</v>
      </c>
      <c r="K149" s="194">
        <f>H149/H$8</f>
        <v>5.7725269027697496E-3</v>
      </c>
      <c r="L149" s="103"/>
    </row>
    <row r="150" spans="1:12" x14ac:dyDescent="0.25">
      <c r="A150" s="195" t="s">
        <v>108</v>
      </c>
      <c r="B150" s="196" t="s">
        <v>108</v>
      </c>
      <c r="C150" s="197">
        <v>7866</v>
      </c>
      <c r="D150" s="197">
        <v>17928</v>
      </c>
      <c r="E150" s="197">
        <v>23566</v>
      </c>
      <c r="F150" s="197">
        <v>7318</v>
      </c>
      <c r="G150" s="197">
        <v>11376</v>
      </c>
      <c r="H150" s="197">
        <v>6526</v>
      </c>
      <c r="I150" s="198">
        <f>IFERROR(H150/G150-1,"-")</f>
        <v>-0.4263361462728551</v>
      </c>
      <c r="J150" s="197">
        <f t="shared" si="40"/>
        <v>-4850</v>
      </c>
      <c r="K150" s="198">
        <f>H150/H$8</f>
        <v>1.9821894536951007E-3</v>
      </c>
      <c r="L150" s="103"/>
    </row>
    <row r="151" spans="1:12" x14ac:dyDescent="0.25">
      <c r="A151" s="195" t="s">
        <v>105</v>
      </c>
      <c r="B151" s="196" t="s">
        <v>105</v>
      </c>
      <c r="C151" s="197">
        <v>8560</v>
      </c>
      <c r="D151" s="197">
        <v>8435</v>
      </c>
      <c r="E151" s="197">
        <v>6774</v>
      </c>
      <c r="F151" s="197">
        <v>9377</v>
      </c>
      <c r="G151" s="197">
        <v>13886</v>
      </c>
      <c r="H151" s="197">
        <v>12479</v>
      </c>
      <c r="I151" s="198">
        <f>IFERROR(H151/G151-1,"-")</f>
        <v>-0.10132507561572812</v>
      </c>
      <c r="J151" s="197">
        <f t="shared" si="40"/>
        <v>-1407</v>
      </c>
      <c r="K151" s="198">
        <f>H151/H$8</f>
        <v>3.7903374490746494E-3</v>
      </c>
      <c r="L151" s="103"/>
    </row>
    <row r="152" spans="1:12" x14ac:dyDescent="0.25">
      <c r="A152" s="195"/>
      <c r="B152" s="192" t="s">
        <v>112</v>
      </c>
      <c r="C152" s="193">
        <v>20348</v>
      </c>
      <c r="D152" s="193">
        <v>33162</v>
      </c>
      <c r="E152" s="193">
        <v>32067</v>
      </c>
      <c r="F152" s="193">
        <v>37516</v>
      </c>
      <c r="G152" s="193">
        <v>44450</v>
      </c>
      <c r="H152" s="193">
        <v>35441</v>
      </c>
      <c r="I152" s="194">
        <f>IFERROR(H152/G152-1,"-")</f>
        <v>-0.20267716535433067</v>
      </c>
      <c r="J152" s="193">
        <f t="shared" si="40"/>
        <v>-9009</v>
      </c>
      <c r="K152" s="194">
        <f>H152/H$8</f>
        <v>1.0764752747227714E-2</v>
      </c>
      <c r="L152" s="103"/>
    </row>
    <row r="153" spans="1:12" s="74" customFormat="1" x14ac:dyDescent="0.25">
      <c r="A153" s="195"/>
      <c r="B153" s="196" t="s">
        <v>115</v>
      </c>
      <c r="C153" s="197">
        <v>2061</v>
      </c>
      <c r="D153" s="197">
        <v>12466</v>
      </c>
      <c r="E153" s="197">
        <v>11482</v>
      </c>
      <c r="F153" s="197">
        <v>10741</v>
      </c>
      <c r="G153" s="197">
        <v>7767</v>
      </c>
      <c r="H153" s="197">
        <v>12525</v>
      </c>
      <c r="I153" s="198">
        <f t="shared" ref="I153:I160" si="41">IFERROR(H153/G153-1,"-")</f>
        <v>0.6125917342603322</v>
      </c>
      <c r="J153" s="197">
        <f t="shared" si="40"/>
        <v>4758</v>
      </c>
      <c r="K153" s="198">
        <f t="shared" ref="K153:K160" si="42">H153/H$8</f>
        <v>3.804309363703821E-3</v>
      </c>
      <c r="L153" s="199"/>
    </row>
    <row r="154" spans="1:12" s="74" customFormat="1" x14ac:dyDescent="0.25">
      <c r="A154" s="195"/>
      <c r="B154" s="196" t="s">
        <v>118</v>
      </c>
      <c r="C154" s="197">
        <v>3808</v>
      </c>
      <c r="D154" s="197">
        <v>5049</v>
      </c>
      <c r="E154" s="197">
        <v>4932</v>
      </c>
      <c r="F154" s="197">
        <v>4849</v>
      </c>
      <c r="G154" s="197">
        <v>4443</v>
      </c>
      <c r="H154" s="197">
        <v>3883</v>
      </c>
      <c r="I154" s="198">
        <f t="shared" si="41"/>
        <v>-0.12604096331307679</v>
      </c>
      <c r="J154" s="197">
        <f t="shared" si="40"/>
        <v>-560</v>
      </c>
      <c r="K154" s="198">
        <f t="shared" si="42"/>
        <v>1.1794118370668212E-3</v>
      </c>
      <c r="L154" s="199"/>
    </row>
    <row r="155" spans="1:12" x14ac:dyDescent="0.25">
      <c r="A155" s="195"/>
      <c r="B155" s="196" t="s">
        <v>121</v>
      </c>
      <c r="C155" s="197">
        <v>4003</v>
      </c>
      <c r="D155" s="197">
        <v>5666</v>
      </c>
      <c r="E155" s="197">
        <v>7006</v>
      </c>
      <c r="F155" s="197">
        <v>7941</v>
      </c>
      <c r="G155" s="197">
        <v>20356</v>
      </c>
      <c r="H155" s="197">
        <v>10328</v>
      </c>
      <c r="I155" s="198">
        <f t="shared" si="41"/>
        <v>-0.49263116525840045</v>
      </c>
      <c r="J155" s="197">
        <f t="shared" si="40"/>
        <v>-10028</v>
      </c>
      <c r="K155" s="198">
        <f t="shared" si="42"/>
        <v>3.1369985715235978E-3</v>
      </c>
      <c r="L155" s="103"/>
    </row>
    <row r="156" spans="1:12" x14ac:dyDescent="0.25">
      <c r="A156" s="195"/>
      <c r="B156" s="196" t="s">
        <v>128</v>
      </c>
      <c r="C156" s="197">
        <v>589</v>
      </c>
      <c r="D156" s="197">
        <v>834</v>
      </c>
      <c r="E156" s="197">
        <v>1130</v>
      </c>
      <c r="F156" s="197">
        <v>1221</v>
      </c>
      <c r="G156" s="197">
        <v>852</v>
      </c>
      <c r="H156" s="197">
        <v>1251</v>
      </c>
      <c r="I156" s="198">
        <f t="shared" si="41"/>
        <v>0.46830985915492951</v>
      </c>
      <c r="J156" s="197">
        <f t="shared" si="40"/>
        <v>399</v>
      </c>
      <c r="K156" s="198">
        <f t="shared" si="42"/>
        <v>3.7997533045856129E-4</v>
      </c>
      <c r="L156" s="103"/>
    </row>
    <row r="157" spans="1:12" x14ac:dyDescent="0.25">
      <c r="A157" s="195"/>
      <c r="B157" s="196" t="s">
        <v>124</v>
      </c>
      <c r="C157" s="197">
        <v>3333</v>
      </c>
      <c r="D157" s="197">
        <v>4419</v>
      </c>
      <c r="E157" s="197">
        <v>1350</v>
      </c>
      <c r="F157" s="197">
        <v>4795</v>
      </c>
      <c r="G157" s="197">
        <v>2830</v>
      </c>
      <c r="H157" s="197">
        <v>1084</v>
      </c>
      <c r="I157" s="198">
        <f t="shared" si="41"/>
        <v>-0.6169611307420495</v>
      </c>
      <c r="J157" s="197">
        <f t="shared" si="40"/>
        <v>-1746</v>
      </c>
      <c r="K157" s="198">
        <f t="shared" si="42"/>
        <v>3.2925120560917701E-4</v>
      </c>
      <c r="L157" s="103"/>
    </row>
    <row r="158" spans="1:12" x14ac:dyDescent="0.25">
      <c r="A158" s="195"/>
      <c r="B158" s="196" t="s">
        <v>133</v>
      </c>
      <c r="C158" s="197">
        <v>48</v>
      </c>
      <c r="D158" s="197">
        <v>93</v>
      </c>
      <c r="E158" s="197">
        <v>42</v>
      </c>
      <c r="F158" s="197">
        <v>44</v>
      </c>
      <c r="G158" s="197">
        <v>29</v>
      </c>
      <c r="H158" s="197">
        <v>96</v>
      </c>
      <c r="I158" s="198">
        <f t="shared" si="41"/>
        <v>2.3103448275862069</v>
      </c>
      <c r="J158" s="197">
        <f t="shared" si="40"/>
        <v>67</v>
      </c>
      <c r="K158" s="198">
        <f t="shared" si="42"/>
        <v>2.9158778356532281E-5</v>
      </c>
      <c r="L158" s="103"/>
    </row>
    <row r="159" spans="1:12" x14ac:dyDescent="0.25">
      <c r="A159" s="195" t="s">
        <v>148</v>
      </c>
      <c r="B159" s="196" t="s">
        <v>136</v>
      </c>
      <c r="C159" s="197">
        <v>3</v>
      </c>
      <c r="D159" s="197">
        <v>32</v>
      </c>
      <c r="E159" s="197">
        <v>19</v>
      </c>
      <c r="F159" s="197">
        <v>64</v>
      </c>
      <c r="G159" s="197">
        <v>20</v>
      </c>
      <c r="H159" s="197">
        <v>25</v>
      </c>
      <c r="I159" s="198">
        <f t="shared" si="41"/>
        <v>0.25</v>
      </c>
      <c r="J159" s="197">
        <f t="shared" si="40"/>
        <v>5</v>
      </c>
      <c r="K159" s="198">
        <f t="shared" si="42"/>
        <v>7.593431863680281E-6</v>
      </c>
      <c r="L159" s="103"/>
    </row>
    <row r="160" spans="1:12" x14ac:dyDescent="0.25">
      <c r="A160" s="195" t="s">
        <v>149</v>
      </c>
      <c r="B160" s="201" t="s">
        <v>149</v>
      </c>
      <c r="C160" s="202">
        <f t="shared" ref="C160:H160" si="43">C152-SUM(C153:C159)</f>
        <v>6503</v>
      </c>
      <c r="D160" s="202">
        <f t="shared" si="43"/>
        <v>4603</v>
      </c>
      <c r="E160" s="202">
        <f t="shared" si="43"/>
        <v>6106</v>
      </c>
      <c r="F160" s="202">
        <f t="shared" si="43"/>
        <v>7861</v>
      </c>
      <c r="G160" s="202">
        <f t="shared" si="43"/>
        <v>8153</v>
      </c>
      <c r="H160" s="202">
        <f t="shared" si="43"/>
        <v>6249</v>
      </c>
      <c r="I160" s="203">
        <f t="shared" si="41"/>
        <v>-0.23353366858824975</v>
      </c>
      <c r="J160" s="202">
        <f>H160-G160</f>
        <v>-1904</v>
      </c>
      <c r="K160" s="203">
        <f t="shared" si="42"/>
        <v>1.898054228645523E-3</v>
      </c>
      <c r="L160" s="103"/>
    </row>
    <row r="161" spans="1:14" ht="6" customHeight="1" x14ac:dyDescent="0.25">
      <c r="A161" s="195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1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1907-2827-4ACC-A156-1F6951C6EF63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ht="6" customHeight="1" x14ac:dyDescent="0.25"/>
    <row r="5" spans="1:12" ht="15.75" x14ac:dyDescent="0.25">
      <c r="B5" s="176"/>
      <c r="C5" s="205" t="s">
        <v>45</v>
      </c>
      <c r="D5" s="206"/>
      <c r="E5" s="206"/>
      <c r="F5" s="206"/>
      <c r="G5" s="206"/>
      <c r="H5" s="206"/>
      <c r="I5" s="206"/>
      <c r="J5" s="206"/>
      <c r="K5" s="206"/>
    </row>
    <row r="6" spans="1:12" s="179" customFormat="1" ht="72" customHeight="1" x14ac:dyDescent="0.25">
      <c r="B6" s="180"/>
      <c r="C6" s="207" t="s">
        <v>264</v>
      </c>
      <c r="D6" s="207" t="s">
        <v>265</v>
      </c>
      <c r="E6" s="207" t="s">
        <v>266</v>
      </c>
      <c r="F6" s="207" t="s">
        <v>267</v>
      </c>
      <c r="G6" s="207" t="s">
        <v>268</v>
      </c>
      <c r="H6" s="207" t="s">
        <v>269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5391902</v>
      </c>
      <c r="D8" s="211">
        <v>20444877</v>
      </c>
      <c r="E8" s="211">
        <v>22735753</v>
      </c>
      <c r="F8" s="211">
        <v>24171838</v>
      </c>
      <c r="G8" s="211">
        <v>23419512</v>
      </c>
      <c r="H8" s="211">
        <v>23027927</v>
      </c>
      <c r="I8" s="212">
        <f>IFERROR(H8/G8-1,"-")</f>
        <v>-1.6720459418624989E-2</v>
      </c>
      <c r="J8" s="211">
        <f>H8-G8</f>
        <v>-391585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1753541</v>
      </c>
      <c r="D9" s="193">
        <v>2856601</v>
      </c>
      <c r="E9" s="193">
        <v>3018579</v>
      </c>
      <c r="F9" s="193">
        <v>2964850</v>
      </c>
      <c r="G9" s="193">
        <v>2919074</v>
      </c>
      <c r="H9" s="193">
        <v>2974606</v>
      </c>
      <c r="I9" s="194">
        <f>IFERROR(H9/G9-1,"-")</f>
        <v>1.9023841122218998E-2</v>
      </c>
      <c r="J9" s="193">
        <f t="shared" ref="J9:J19" si="0">H9-G9</f>
        <v>55532</v>
      </c>
      <c r="K9" s="194">
        <f>H9/H$8</f>
        <v>0.12917385051637517</v>
      </c>
      <c r="L9" s="103"/>
    </row>
    <row r="10" spans="1:12" x14ac:dyDescent="0.25">
      <c r="A10" s="195" t="s">
        <v>108</v>
      </c>
      <c r="B10" s="196" t="s">
        <v>108</v>
      </c>
      <c r="C10" s="197">
        <v>745727</v>
      </c>
      <c r="D10" s="197">
        <v>855690</v>
      </c>
      <c r="E10" s="197">
        <v>929685</v>
      </c>
      <c r="F10" s="197">
        <v>948791</v>
      </c>
      <c r="G10" s="197">
        <v>833483</v>
      </c>
      <c r="H10" s="197">
        <v>892898</v>
      </c>
      <c r="I10" s="198">
        <f>IFERROR(H10/G10-1,"-")</f>
        <v>7.1285197178586834E-2</v>
      </c>
      <c r="J10" s="197">
        <f t="shared" si="0"/>
        <v>59415</v>
      </c>
      <c r="K10" s="198">
        <f>H10/H$8</f>
        <v>3.8774571414960629E-2</v>
      </c>
      <c r="L10" s="103"/>
    </row>
    <row r="11" spans="1:12" x14ac:dyDescent="0.25">
      <c r="A11" s="195" t="s">
        <v>105</v>
      </c>
      <c r="B11" s="196" t="s">
        <v>105</v>
      </c>
      <c r="C11" s="197">
        <v>1007814</v>
      </c>
      <c r="D11" s="197">
        <v>2000911</v>
      </c>
      <c r="E11" s="197">
        <v>2088894</v>
      </c>
      <c r="F11" s="197">
        <v>2016059</v>
      </c>
      <c r="G11" s="197">
        <v>2085591</v>
      </c>
      <c r="H11" s="197">
        <v>2081708</v>
      </c>
      <c r="I11" s="198">
        <f>IFERROR(H11/G11-1,"-")</f>
        <v>-1.8618223803228418E-3</v>
      </c>
      <c r="J11" s="197">
        <f t="shared" si="0"/>
        <v>-3883</v>
      </c>
      <c r="K11" s="198">
        <f>H11/H$8</f>
        <v>9.0399279101414556E-2</v>
      </c>
      <c r="L11" s="103"/>
    </row>
    <row r="12" spans="1:12" x14ac:dyDescent="0.25">
      <c r="A12" s="1"/>
      <c r="B12" s="192" t="s">
        <v>112</v>
      </c>
      <c r="C12" s="193">
        <v>3638361</v>
      </c>
      <c r="D12" s="193">
        <v>17588276</v>
      </c>
      <c r="E12" s="193">
        <v>19717174</v>
      </c>
      <c r="F12" s="193">
        <v>21206988</v>
      </c>
      <c r="G12" s="193">
        <v>20500438</v>
      </c>
      <c r="H12" s="193">
        <v>20053321</v>
      </c>
      <c r="I12" s="194">
        <f>IFERROR(H12/G12-1,"-")</f>
        <v>-2.1810119374034875E-2</v>
      </c>
      <c r="J12" s="193">
        <f t="shared" si="0"/>
        <v>-447117</v>
      </c>
      <c r="K12" s="194">
        <f>H12/H$8</f>
        <v>0.8708261494836248</v>
      </c>
      <c r="L12" s="103"/>
    </row>
    <row r="13" spans="1:12" s="74" customFormat="1" x14ac:dyDescent="0.25">
      <c r="A13" s="195"/>
      <c r="B13" s="196" t="s">
        <v>115</v>
      </c>
      <c r="C13" s="197">
        <v>598816</v>
      </c>
      <c r="D13" s="197">
        <v>8226768</v>
      </c>
      <c r="E13" s="197">
        <v>9058971</v>
      </c>
      <c r="F13" s="197">
        <v>9848579</v>
      </c>
      <c r="G13" s="197">
        <v>9555498</v>
      </c>
      <c r="H13" s="197">
        <v>9584544</v>
      </c>
      <c r="I13" s="198">
        <f t="shared" ref="I13:I20" si="1">IFERROR(H13/G13-1,"-")</f>
        <v>3.0397159834054666E-3</v>
      </c>
      <c r="J13" s="197">
        <f t="shared" si="0"/>
        <v>29046</v>
      </c>
      <c r="K13" s="198">
        <f t="shared" ref="K13:K20" si="2">H13/H$8</f>
        <v>0.41621393015532837</v>
      </c>
      <c r="L13" s="199"/>
    </row>
    <row r="14" spans="1:12" s="74" customFormat="1" x14ac:dyDescent="0.25">
      <c r="A14" s="195"/>
      <c r="B14" s="196" t="s">
        <v>118</v>
      </c>
      <c r="C14" s="197">
        <v>596710</v>
      </c>
      <c r="D14" s="197">
        <v>1973645</v>
      </c>
      <c r="E14" s="197">
        <v>2274831</v>
      </c>
      <c r="F14" s="197">
        <v>2398595</v>
      </c>
      <c r="G14" s="197">
        <v>2271649</v>
      </c>
      <c r="H14" s="197">
        <v>2060526</v>
      </c>
      <c r="I14" s="198">
        <f t="shared" si="1"/>
        <v>-9.2938213606063247E-2</v>
      </c>
      <c r="J14" s="197">
        <f t="shared" si="0"/>
        <v>-211123</v>
      </c>
      <c r="K14" s="198">
        <f t="shared" si="2"/>
        <v>8.9479439464959218E-2</v>
      </c>
      <c r="L14" s="199"/>
    </row>
    <row r="15" spans="1:12" x14ac:dyDescent="0.25">
      <c r="A15" s="195"/>
      <c r="B15" s="196" t="s">
        <v>121</v>
      </c>
      <c r="C15" s="197">
        <v>449689</v>
      </c>
      <c r="D15" s="197">
        <v>846254</v>
      </c>
      <c r="E15" s="197">
        <v>1010424</v>
      </c>
      <c r="F15" s="197">
        <v>1105763</v>
      </c>
      <c r="G15" s="197">
        <v>1070899</v>
      </c>
      <c r="H15" s="197">
        <v>1073176</v>
      </c>
      <c r="I15" s="198">
        <f t="shared" si="1"/>
        <v>2.126250934962215E-3</v>
      </c>
      <c r="J15" s="197">
        <f t="shared" si="0"/>
        <v>2277</v>
      </c>
      <c r="K15" s="198">
        <f t="shared" si="2"/>
        <v>4.6603239622915252E-2</v>
      </c>
      <c r="L15" s="103"/>
    </row>
    <row r="16" spans="1:12" x14ac:dyDescent="0.25">
      <c r="A16" s="195"/>
      <c r="B16" s="196" t="s">
        <v>128</v>
      </c>
      <c r="C16" s="197">
        <v>226625</v>
      </c>
      <c r="D16" s="197">
        <v>894323</v>
      </c>
      <c r="E16" s="197">
        <v>876946</v>
      </c>
      <c r="F16" s="197">
        <v>916032</v>
      </c>
      <c r="G16" s="197">
        <v>860430</v>
      </c>
      <c r="H16" s="197">
        <v>843805</v>
      </c>
      <c r="I16" s="198">
        <f t="shared" si="1"/>
        <v>-1.9321734481596464E-2</v>
      </c>
      <c r="J16" s="197">
        <f t="shared" si="0"/>
        <v>-16625</v>
      </c>
      <c r="K16" s="198">
        <f t="shared" si="2"/>
        <v>3.6642681731620913E-2</v>
      </c>
      <c r="L16" s="103"/>
    </row>
    <row r="17" spans="1:12" x14ac:dyDescent="0.25">
      <c r="A17" s="195"/>
      <c r="B17" s="196" t="s">
        <v>124</v>
      </c>
      <c r="C17" s="197">
        <v>267107</v>
      </c>
      <c r="D17" s="197">
        <v>739943</v>
      </c>
      <c r="E17" s="197">
        <v>758338</v>
      </c>
      <c r="F17" s="197">
        <v>791354</v>
      </c>
      <c r="G17" s="197">
        <v>711584</v>
      </c>
      <c r="H17" s="197">
        <v>726727</v>
      </c>
      <c r="I17" s="198">
        <f t="shared" si="1"/>
        <v>2.1280692089760356E-2</v>
      </c>
      <c r="J17" s="197">
        <f t="shared" si="0"/>
        <v>15143</v>
      </c>
      <c r="K17" s="198">
        <f t="shared" si="2"/>
        <v>3.1558507198672293E-2</v>
      </c>
      <c r="L17" s="103"/>
    </row>
    <row r="18" spans="1:12" x14ac:dyDescent="0.25">
      <c r="A18" s="195"/>
      <c r="B18" s="196" t="s">
        <v>133</v>
      </c>
      <c r="C18" s="197">
        <v>20849</v>
      </c>
      <c r="D18" s="197">
        <v>293569</v>
      </c>
      <c r="E18" s="197">
        <v>354799</v>
      </c>
      <c r="F18" s="197">
        <v>337151</v>
      </c>
      <c r="G18" s="197">
        <v>328285</v>
      </c>
      <c r="H18" s="197">
        <v>284701</v>
      </c>
      <c r="I18" s="198">
        <f t="shared" si="1"/>
        <v>-0.13276269095450599</v>
      </c>
      <c r="J18" s="197">
        <f t="shared" si="0"/>
        <v>-43584</v>
      </c>
      <c r="K18" s="198">
        <f t="shared" si="2"/>
        <v>1.2363292622909566E-2</v>
      </c>
      <c r="L18" s="103"/>
    </row>
    <row r="19" spans="1:12" x14ac:dyDescent="0.25">
      <c r="A19" s="195" t="s">
        <v>148</v>
      </c>
      <c r="B19" s="196" t="s">
        <v>136</v>
      </c>
      <c r="C19" s="197">
        <v>24063</v>
      </c>
      <c r="D19" s="197">
        <v>216658</v>
      </c>
      <c r="E19" s="197">
        <v>317777</v>
      </c>
      <c r="F19" s="197">
        <v>331893</v>
      </c>
      <c r="G19" s="197">
        <v>282383</v>
      </c>
      <c r="H19" s="197">
        <v>268650</v>
      </c>
      <c r="I19" s="198">
        <f t="shared" si="1"/>
        <v>-4.8632530995137757E-2</v>
      </c>
      <c r="J19" s="197">
        <f t="shared" si="0"/>
        <v>-13733</v>
      </c>
      <c r="K19" s="198">
        <f t="shared" si="2"/>
        <v>1.1666269395417138E-2</v>
      </c>
      <c r="L19" s="103"/>
    </row>
    <row r="20" spans="1:12" x14ac:dyDescent="0.25">
      <c r="A20" s="195" t="s">
        <v>149</v>
      </c>
      <c r="B20" s="201" t="s">
        <v>149</v>
      </c>
      <c r="C20" s="202">
        <f t="shared" ref="C20:H20" si="3">C12-SUM(C13:C19)</f>
        <v>1454502</v>
      </c>
      <c r="D20" s="202">
        <f t="shared" si="3"/>
        <v>4397116</v>
      </c>
      <c r="E20" s="202">
        <f t="shared" si="3"/>
        <v>5065088</v>
      </c>
      <c r="F20" s="202">
        <f t="shared" si="3"/>
        <v>5477621</v>
      </c>
      <c r="G20" s="202">
        <f t="shared" si="3"/>
        <v>5419710</v>
      </c>
      <c r="H20" s="202">
        <f t="shared" si="3"/>
        <v>5211192</v>
      </c>
      <c r="I20" s="203">
        <f t="shared" si="1"/>
        <v>-3.8474014292277592E-2</v>
      </c>
      <c r="J20" s="202">
        <f>H20-G20</f>
        <v>-208518</v>
      </c>
      <c r="K20" s="203">
        <f t="shared" si="2"/>
        <v>0.22629878929180208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2291426</v>
      </c>
      <c r="D22" s="211">
        <v>8320045</v>
      </c>
      <c r="E22" s="211">
        <v>8977397</v>
      </c>
      <c r="F22" s="211">
        <v>9250110</v>
      </c>
      <c r="G22" s="211">
        <v>8746362</v>
      </c>
      <c r="H22" s="211">
        <v>8857773</v>
      </c>
      <c r="I22" s="212">
        <f>IFERROR(H22/G22-1,"-")</f>
        <v>1.2737981803177201E-2</v>
      </c>
      <c r="J22" s="211">
        <f>H22-G22</f>
        <v>111411</v>
      </c>
      <c r="K22" s="212">
        <f>H22/H$8</f>
        <v>0.38465351223321143</v>
      </c>
      <c r="L22" s="103"/>
    </row>
    <row r="23" spans="1:12" x14ac:dyDescent="0.25">
      <c r="A23" s="195" t="s">
        <v>101</v>
      </c>
      <c r="B23" s="192" t="s">
        <v>102</v>
      </c>
      <c r="C23" s="193">
        <v>642640</v>
      </c>
      <c r="D23" s="193">
        <v>656725</v>
      </c>
      <c r="E23" s="193">
        <v>578201</v>
      </c>
      <c r="F23" s="193">
        <v>527362</v>
      </c>
      <c r="G23" s="193">
        <v>461805</v>
      </c>
      <c r="H23" s="193">
        <v>504959</v>
      </c>
      <c r="I23" s="194">
        <f>IFERROR(H23/G23-1,"-")</f>
        <v>9.3446368055781104E-2</v>
      </c>
      <c r="J23" s="193">
        <f t="shared" ref="J23:J33" si="4">H23-G23</f>
        <v>43154</v>
      </c>
      <c r="K23" s="194">
        <f>H23/H$8</f>
        <v>2.1928113633502486E-2</v>
      </c>
      <c r="L23" s="103"/>
    </row>
    <row r="24" spans="1:12" x14ac:dyDescent="0.25">
      <c r="A24" s="195" t="s">
        <v>108</v>
      </c>
      <c r="B24" s="196" t="s">
        <v>108</v>
      </c>
      <c r="C24" s="197">
        <v>258940</v>
      </c>
      <c r="D24" s="197">
        <v>203244</v>
      </c>
      <c r="E24" s="197">
        <v>188937</v>
      </c>
      <c r="F24" s="197">
        <v>162360</v>
      </c>
      <c r="G24" s="197">
        <v>156949</v>
      </c>
      <c r="H24" s="197">
        <v>162725</v>
      </c>
      <c r="I24" s="198">
        <f>IFERROR(H24/G24-1,"-")</f>
        <v>3.6801763630223805E-2</v>
      </c>
      <c r="J24" s="197">
        <f t="shared" si="4"/>
        <v>5776</v>
      </c>
      <c r="K24" s="198">
        <f>H24/H$8</f>
        <v>7.0664198301479764E-3</v>
      </c>
      <c r="L24" s="103"/>
    </row>
    <row r="25" spans="1:12" x14ac:dyDescent="0.25">
      <c r="A25" s="195" t="s">
        <v>105</v>
      </c>
      <c r="B25" s="196" t="s">
        <v>105</v>
      </c>
      <c r="C25" s="197">
        <v>383700</v>
      </c>
      <c r="D25" s="197">
        <v>453481</v>
      </c>
      <c r="E25" s="197">
        <v>389264</v>
      </c>
      <c r="F25" s="197">
        <v>365002</v>
      </c>
      <c r="G25" s="197">
        <v>304856</v>
      </c>
      <c r="H25" s="197">
        <v>342234</v>
      </c>
      <c r="I25" s="198">
        <f>IFERROR(H25/G25-1,"-")</f>
        <v>0.1226087070616948</v>
      </c>
      <c r="J25" s="197">
        <f t="shared" si="4"/>
        <v>37378</v>
      </c>
      <c r="K25" s="198">
        <f>H25/H$8</f>
        <v>1.486169380335451E-2</v>
      </c>
      <c r="L25" s="103"/>
    </row>
    <row r="26" spans="1:12" x14ac:dyDescent="0.25">
      <c r="A26" s="195"/>
      <c r="B26" s="192" t="s">
        <v>112</v>
      </c>
      <c r="C26" s="193">
        <v>1648786</v>
      </c>
      <c r="D26" s="193">
        <v>7663320</v>
      </c>
      <c r="E26" s="193">
        <v>8399196</v>
      </c>
      <c r="F26" s="193">
        <v>8722748</v>
      </c>
      <c r="G26" s="193">
        <v>8284557</v>
      </c>
      <c r="H26" s="193">
        <v>8352814</v>
      </c>
      <c r="I26" s="194">
        <f>IFERROR(H26/G26-1,"-")</f>
        <v>8.2390645631382764E-3</v>
      </c>
      <c r="J26" s="193">
        <f t="shared" si="4"/>
        <v>68257</v>
      </c>
      <c r="K26" s="194">
        <f>H26/H$8</f>
        <v>0.36272539859970893</v>
      </c>
      <c r="L26" s="103"/>
    </row>
    <row r="27" spans="1:12" s="74" customFormat="1" x14ac:dyDescent="0.25">
      <c r="A27" s="195"/>
      <c r="B27" s="196" t="s">
        <v>115</v>
      </c>
      <c r="C27" s="197">
        <v>293790</v>
      </c>
      <c r="D27" s="197">
        <v>3811221</v>
      </c>
      <c r="E27" s="197">
        <v>4235205</v>
      </c>
      <c r="F27" s="197">
        <v>4463058</v>
      </c>
      <c r="G27" s="197">
        <v>4268899</v>
      </c>
      <c r="H27" s="197">
        <v>4361639</v>
      </c>
      <c r="I27" s="198">
        <f t="shared" ref="I27:I34" si="5">IFERROR(H27/G27-1,"-")</f>
        <v>2.1724571136492177E-2</v>
      </c>
      <c r="J27" s="197">
        <f t="shared" si="4"/>
        <v>92740</v>
      </c>
      <c r="K27" s="198">
        <f t="shared" ref="K27:K34" si="6">H27/H$8</f>
        <v>0.18940649759746067</v>
      </c>
      <c r="L27" s="199"/>
    </row>
    <row r="28" spans="1:12" s="74" customFormat="1" x14ac:dyDescent="0.25">
      <c r="A28" s="195"/>
      <c r="B28" s="196" t="s">
        <v>118</v>
      </c>
      <c r="C28" s="197">
        <v>297247</v>
      </c>
      <c r="D28" s="197">
        <v>906436</v>
      </c>
      <c r="E28" s="197">
        <v>964937</v>
      </c>
      <c r="F28" s="197">
        <v>947608</v>
      </c>
      <c r="G28" s="197">
        <v>871054</v>
      </c>
      <c r="H28" s="197">
        <v>808038</v>
      </c>
      <c r="I28" s="198">
        <f t="shared" si="5"/>
        <v>-7.2344538914923762E-2</v>
      </c>
      <c r="J28" s="197">
        <f t="shared" si="4"/>
        <v>-63016</v>
      </c>
      <c r="K28" s="198">
        <f t="shared" si="6"/>
        <v>3.5089480698805409E-2</v>
      </c>
      <c r="L28" s="199"/>
    </row>
    <row r="29" spans="1:12" x14ac:dyDescent="0.25">
      <c r="A29" s="195"/>
      <c r="B29" s="196" t="s">
        <v>121</v>
      </c>
      <c r="C29" s="197">
        <v>186883</v>
      </c>
      <c r="D29" s="197">
        <v>319559</v>
      </c>
      <c r="E29" s="197">
        <v>360758</v>
      </c>
      <c r="F29" s="197">
        <v>341122</v>
      </c>
      <c r="G29" s="197">
        <v>276214</v>
      </c>
      <c r="H29" s="197">
        <v>320226</v>
      </c>
      <c r="I29" s="198">
        <f t="shared" si="5"/>
        <v>0.15934022171215068</v>
      </c>
      <c r="J29" s="197">
        <f t="shared" si="4"/>
        <v>44012</v>
      </c>
      <c r="K29" s="198">
        <f t="shared" si="6"/>
        <v>1.3905984676779634E-2</v>
      </c>
      <c r="L29" s="103"/>
    </row>
    <row r="30" spans="1:12" x14ac:dyDescent="0.25">
      <c r="A30" s="195"/>
      <c r="B30" s="196" t="s">
        <v>128</v>
      </c>
      <c r="C30" s="197">
        <v>109306</v>
      </c>
      <c r="D30" s="197">
        <v>417744</v>
      </c>
      <c r="E30" s="197">
        <v>376827</v>
      </c>
      <c r="F30" s="197">
        <v>377376</v>
      </c>
      <c r="G30" s="197">
        <v>365897</v>
      </c>
      <c r="H30" s="197">
        <v>372107</v>
      </c>
      <c r="I30" s="198">
        <f t="shared" si="5"/>
        <v>1.6971989384990893E-2</v>
      </c>
      <c r="J30" s="197">
        <f t="shared" si="4"/>
        <v>6210</v>
      </c>
      <c r="K30" s="198">
        <f t="shared" si="6"/>
        <v>1.6158944745656004E-2</v>
      </c>
      <c r="L30" s="103"/>
    </row>
    <row r="31" spans="1:12" x14ac:dyDescent="0.25">
      <c r="A31" s="195"/>
      <c r="B31" s="196" t="s">
        <v>124</v>
      </c>
      <c r="C31" s="197">
        <v>153758</v>
      </c>
      <c r="D31" s="197">
        <v>428214</v>
      </c>
      <c r="E31" s="197">
        <v>400827</v>
      </c>
      <c r="F31" s="197">
        <v>413533</v>
      </c>
      <c r="G31" s="197">
        <v>379313</v>
      </c>
      <c r="H31" s="197">
        <v>401846</v>
      </c>
      <c r="I31" s="198">
        <f t="shared" si="5"/>
        <v>5.9404765984820029E-2</v>
      </c>
      <c r="J31" s="197">
        <f t="shared" si="4"/>
        <v>22533</v>
      </c>
      <c r="K31" s="198">
        <f t="shared" si="6"/>
        <v>1.7450376666557958E-2</v>
      </c>
      <c r="L31" s="103"/>
    </row>
    <row r="32" spans="1:12" x14ac:dyDescent="0.25">
      <c r="A32" s="195"/>
      <c r="B32" s="196" t="s">
        <v>133</v>
      </c>
      <c r="C32" s="197">
        <v>3603</v>
      </c>
      <c r="D32" s="197">
        <v>111088</v>
      </c>
      <c r="E32" s="197">
        <v>124366</v>
      </c>
      <c r="F32" s="197">
        <v>121368</v>
      </c>
      <c r="G32" s="197">
        <v>111309</v>
      </c>
      <c r="H32" s="197">
        <v>114343</v>
      </c>
      <c r="I32" s="198">
        <f t="shared" si="5"/>
        <v>2.7257454473582632E-2</v>
      </c>
      <c r="J32" s="197">
        <f t="shared" si="4"/>
        <v>3034</v>
      </c>
      <c r="K32" s="198">
        <f t="shared" si="6"/>
        <v>4.9654057006520824E-3</v>
      </c>
      <c r="L32" s="103"/>
    </row>
    <row r="33" spans="1:12" x14ac:dyDescent="0.25">
      <c r="A33" s="195" t="s">
        <v>148</v>
      </c>
      <c r="B33" s="196" t="s">
        <v>136</v>
      </c>
      <c r="C33" s="197">
        <v>3691</v>
      </c>
      <c r="D33" s="197">
        <v>66812</v>
      </c>
      <c r="E33" s="197">
        <v>107762</v>
      </c>
      <c r="F33" s="197">
        <v>101656</v>
      </c>
      <c r="G33" s="197">
        <v>87090</v>
      </c>
      <c r="H33" s="197">
        <v>89285</v>
      </c>
      <c r="I33" s="198">
        <f t="shared" si="5"/>
        <v>2.5203812148352212E-2</v>
      </c>
      <c r="J33" s="197">
        <f t="shared" si="4"/>
        <v>2195</v>
      </c>
      <c r="K33" s="198">
        <f t="shared" si="6"/>
        <v>3.8772486989384672E-3</v>
      </c>
      <c r="L33" s="103"/>
    </row>
    <row r="34" spans="1:12" x14ac:dyDescent="0.25">
      <c r="A34" s="195" t="s">
        <v>149</v>
      </c>
      <c r="B34" s="201" t="s">
        <v>149</v>
      </c>
      <c r="C34" s="202">
        <f t="shared" ref="C34:H34" si="7">C26-SUM(C27:C33)</f>
        <v>600508</v>
      </c>
      <c r="D34" s="202">
        <f t="shared" si="7"/>
        <v>1602246</v>
      </c>
      <c r="E34" s="202">
        <f t="shared" si="7"/>
        <v>1828514</v>
      </c>
      <c r="F34" s="202">
        <f t="shared" si="7"/>
        <v>1957027</v>
      </c>
      <c r="G34" s="202">
        <f t="shared" si="7"/>
        <v>1924781</v>
      </c>
      <c r="H34" s="202">
        <f t="shared" si="7"/>
        <v>1885330</v>
      </c>
      <c r="I34" s="203">
        <f t="shared" si="5"/>
        <v>-2.0496357767455065E-2</v>
      </c>
      <c r="J34" s="202">
        <f>H34-G34</f>
        <v>-39451</v>
      </c>
      <c r="K34" s="203">
        <f t="shared" si="6"/>
        <v>8.1871459814858716E-2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1076408</v>
      </c>
      <c r="D36" s="211">
        <v>5738436</v>
      </c>
      <c r="E36" s="211">
        <v>6397489</v>
      </c>
      <c r="F36" s="211">
        <v>6682706</v>
      </c>
      <c r="G36" s="211">
        <v>6661737</v>
      </c>
      <c r="H36" s="211">
        <v>6615238</v>
      </c>
      <c r="I36" s="212">
        <f>IFERROR(H36/G36-1,"-")</f>
        <v>-6.9800113694070687E-3</v>
      </c>
      <c r="J36" s="211">
        <f>H36-G36</f>
        <v>-46499</v>
      </c>
      <c r="K36" s="212">
        <f>H36/H$8</f>
        <v>0.28727023496296478</v>
      </c>
      <c r="L36" s="103"/>
    </row>
    <row r="37" spans="1:12" x14ac:dyDescent="0.25">
      <c r="A37" s="195" t="s">
        <v>101</v>
      </c>
      <c r="B37" s="192" t="s">
        <v>102</v>
      </c>
      <c r="C37" s="193">
        <v>211407</v>
      </c>
      <c r="D37" s="193">
        <v>361902</v>
      </c>
      <c r="E37" s="193">
        <v>397027</v>
      </c>
      <c r="F37" s="193">
        <v>385917</v>
      </c>
      <c r="G37" s="193">
        <v>390628</v>
      </c>
      <c r="H37" s="193">
        <v>454098</v>
      </c>
      <c r="I37" s="194">
        <f>IFERROR(H37/G37-1,"-")</f>
        <v>0.16248195213860761</v>
      </c>
      <c r="J37" s="193">
        <f t="shared" ref="J37:J47" si="8">H37-G37</f>
        <v>63470</v>
      </c>
      <c r="K37" s="194">
        <f>H37/H$8</f>
        <v>1.9719447608115139E-2</v>
      </c>
      <c r="L37" s="103"/>
    </row>
    <row r="38" spans="1:12" x14ac:dyDescent="0.25">
      <c r="A38" s="195" t="s">
        <v>108</v>
      </c>
      <c r="B38" s="196" t="s">
        <v>108</v>
      </c>
      <c r="C38" s="197">
        <v>95895</v>
      </c>
      <c r="D38" s="197">
        <v>121205</v>
      </c>
      <c r="E38" s="197">
        <v>142175</v>
      </c>
      <c r="F38" s="197">
        <v>174281</v>
      </c>
      <c r="G38" s="197">
        <v>150542</v>
      </c>
      <c r="H38" s="197">
        <v>198524</v>
      </c>
      <c r="I38" s="198">
        <f>IFERROR(H38/G38-1,"-")</f>
        <v>0.31872832830705056</v>
      </c>
      <c r="J38" s="197">
        <f t="shared" si="8"/>
        <v>47982</v>
      </c>
      <c r="K38" s="198">
        <f>H38/H$8</f>
        <v>8.6210104800141154E-3</v>
      </c>
      <c r="L38" s="103"/>
    </row>
    <row r="39" spans="1:12" x14ac:dyDescent="0.25">
      <c r="A39" s="195" t="s">
        <v>105</v>
      </c>
      <c r="B39" s="196" t="s">
        <v>105</v>
      </c>
      <c r="C39" s="197">
        <v>115512</v>
      </c>
      <c r="D39" s="197">
        <v>240697</v>
      </c>
      <c r="E39" s="197">
        <v>254852</v>
      </c>
      <c r="F39" s="197">
        <v>211636</v>
      </c>
      <c r="G39" s="197">
        <v>240086</v>
      </c>
      <c r="H39" s="197">
        <v>255574</v>
      </c>
      <c r="I39" s="198">
        <f>IFERROR(H39/G39-1,"-")</f>
        <v>6.4510217172179862E-2</v>
      </c>
      <c r="J39" s="197">
        <f t="shared" si="8"/>
        <v>15488</v>
      </c>
      <c r="K39" s="198">
        <f>H39/H$8</f>
        <v>1.1098437128101022E-2</v>
      </c>
      <c r="L39" s="103"/>
    </row>
    <row r="40" spans="1:12" x14ac:dyDescent="0.25">
      <c r="A40" s="195"/>
      <c r="B40" s="192" t="s">
        <v>112</v>
      </c>
      <c r="C40" s="193">
        <v>865001</v>
      </c>
      <c r="D40" s="193">
        <v>5376534</v>
      </c>
      <c r="E40" s="193">
        <v>6000462</v>
      </c>
      <c r="F40" s="193">
        <v>6296789</v>
      </c>
      <c r="G40" s="193">
        <v>6271109</v>
      </c>
      <c r="H40" s="193">
        <v>6161140</v>
      </c>
      <c r="I40" s="194">
        <f>IFERROR(H40/G40-1,"-")</f>
        <v>-1.7535813840901193E-2</v>
      </c>
      <c r="J40" s="193">
        <f t="shared" si="8"/>
        <v>-109969</v>
      </c>
      <c r="K40" s="194">
        <f>H40/H$8</f>
        <v>0.26755078735484961</v>
      </c>
      <c r="L40" s="103"/>
    </row>
    <row r="41" spans="1:12" s="74" customFormat="1" x14ac:dyDescent="0.25">
      <c r="A41" s="195"/>
      <c r="B41" s="196" t="s">
        <v>115</v>
      </c>
      <c r="C41" s="197">
        <v>167164</v>
      </c>
      <c r="D41" s="197">
        <v>2744556</v>
      </c>
      <c r="E41" s="197">
        <v>3039974</v>
      </c>
      <c r="F41" s="197">
        <v>3263290</v>
      </c>
      <c r="G41" s="197">
        <v>3249644</v>
      </c>
      <c r="H41" s="197">
        <v>3219844</v>
      </c>
      <c r="I41" s="198">
        <f t="shared" ref="I41:I48" si="9">IFERROR(H41/G41-1,"-")</f>
        <v>-9.1702352626933381E-3</v>
      </c>
      <c r="J41" s="197">
        <f t="shared" si="8"/>
        <v>-29800</v>
      </c>
      <c r="K41" s="198">
        <f t="shared" ref="K41:K48" si="10">H41/H$8</f>
        <v>0.1398234413371208</v>
      </c>
      <c r="L41" s="199"/>
    </row>
    <row r="42" spans="1:12" s="74" customFormat="1" x14ac:dyDescent="0.25">
      <c r="A42" s="195"/>
      <c r="B42" s="196" t="s">
        <v>118</v>
      </c>
      <c r="C42" s="197">
        <v>53414</v>
      </c>
      <c r="D42" s="197">
        <v>194866</v>
      </c>
      <c r="E42" s="197">
        <v>226536</v>
      </c>
      <c r="F42" s="197">
        <v>222015</v>
      </c>
      <c r="G42" s="197">
        <v>229695</v>
      </c>
      <c r="H42" s="197">
        <v>234070</v>
      </c>
      <c r="I42" s="198">
        <f t="shared" si="9"/>
        <v>1.9046997104856356E-2</v>
      </c>
      <c r="J42" s="197">
        <f t="shared" si="8"/>
        <v>4375</v>
      </c>
      <c r="K42" s="198">
        <f t="shared" si="10"/>
        <v>1.0164614470073663E-2</v>
      </c>
      <c r="L42" s="199"/>
    </row>
    <row r="43" spans="1:12" x14ac:dyDescent="0.25">
      <c r="A43" s="195"/>
      <c r="B43" s="196" t="s">
        <v>121</v>
      </c>
      <c r="C43" s="197">
        <v>72809</v>
      </c>
      <c r="D43" s="197">
        <v>129327</v>
      </c>
      <c r="E43" s="197">
        <v>164602</v>
      </c>
      <c r="F43" s="197">
        <v>167650</v>
      </c>
      <c r="G43" s="197">
        <v>170241</v>
      </c>
      <c r="H43" s="197">
        <v>191523</v>
      </c>
      <c r="I43" s="198">
        <f t="shared" si="9"/>
        <v>0.12501101379808621</v>
      </c>
      <c r="J43" s="197">
        <f t="shared" si="8"/>
        <v>21282</v>
      </c>
      <c r="K43" s="198">
        <f t="shared" si="10"/>
        <v>8.3169883246546686E-3</v>
      </c>
      <c r="L43" s="103"/>
    </row>
    <row r="44" spans="1:12" x14ac:dyDescent="0.25">
      <c r="A44" s="195"/>
      <c r="B44" s="196" t="s">
        <v>128</v>
      </c>
      <c r="C44" s="197">
        <v>78893</v>
      </c>
      <c r="D44" s="197">
        <v>325913</v>
      </c>
      <c r="E44" s="197">
        <v>332841</v>
      </c>
      <c r="F44" s="197">
        <v>330625</v>
      </c>
      <c r="G44" s="197">
        <v>306333</v>
      </c>
      <c r="H44" s="197">
        <v>303600</v>
      </c>
      <c r="I44" s="198">
        <f t="shared" si="9"/>
        <v>-8.9216636797211368E-3</v>
      </c>
      <c r="J44" s="197">
        <f t="shared" si="8"/>
        <v>-2733</v>
      </c>
      <c r="K44" s="198">
        <f t="shared" si="10"/>
        <v>1.3183991767908592E-2</v>
      </c>
      <c r="L44" s="103"/>
    </row>
    <row r="45" spans="1:12" x14ac:dyDescent="0.25">
      <c r="A45" s="195"/>
      <c r="B45" s="196" t="s">
        <v>124</v>
      </c>
      <c r="C45" s="197">
        <v>53507</v>
      </c>
      <c r="D45" s="197">
        <v>196352</v>
      </c>
      <c r="E45" s="197">
        <v>236099</v>
      </c>
      <c r="F45" s="197">
        <v>242327</v>
      </c>
      <c r="G45" s="197">
        <v>212804</v>
      </c>
      <c r="H45" s="197">
        <v>217374</v>
      </c>
      <c r="I45" s="198">
        <f t="shared" si="9"/>
        <v>2.1475160241348767E-2</v>
      </c>
      <c r="J45" s="197">
        <f t="shared" si="8"/>
        <v>4570</v>
      </c>
      <c r="K45" s="198">
        <f t="shared" si="10"/>
        <v>9.4395817739043545E-3</v>
      </c>
      <c r="L45" s="103"/>
    </row>
    <row r="46" spans="1:12" x14ac:dyDescent="0.25">
      <c r="A46" s="195"/>
      <c r="B46" s="196" t="s">
        <v>133</v>
      </c>
      <c r="C46" s="197">
        <v>12966</v>
      </c>
      <c r="D46" s="197">
        <v>117803</v>
      </c>
      <c r="E46" s="197">
        <v>126087</v>
      </c>
      <c r="F46" s="197">
        <v>121379</v>
      </c>
      <c r="G46" s="197">
        <v>127954</v>
      </c>
      <c r="H46" s="197">
        <v>95119</v>
      </c>
      <c r="I46" s="198">
        <f t="shared" si="9"/>
        <v>-0.25661565875236414</v>
      </c>
      <c r="J46" s="197">
        <f t="shared" si="8"/>
        <v>-32835</v>
      </c>
      <c r="K46" s="198">
        <f t="shared" si="10"/>
        <v>4.1305932574825345E-3</v>
      </c>
      <c r="L46" s="103"/>
    </row>
    <row r="47" spans="1:12" x14ac:dyDescent="0.25">
      <c r="A47" s="195" t="s">
        <v>148</v>
      </c>
      <c r="B47" s="196" t="s">
        <v>136</v>
      </c>
      <c r="C47" s="197">
        <v>15247</v>
      </c>
      <c r="D47" s="197">
        <v>100764</v>
      </c>
      <c r="E47" s="197">
        <v>128912</v>
      </c>
      <c r="F47" s="197">
        <v>137593</v>
      </c>
      <c r="G47" s="197">
        <v>118574</v>
      </c>
      <c r="H47" s="197">
        <v>102375</v>
      </c>
      <c r="I47" s="198">
        <f t="shared" si="9"/>
        <v>-0.13661510955184109</v>
      </c>
      <c r="J47" s="197">
        <f t="shared" si="8"/>
        <v>-16199</v>
      </c>
      <c r="K47" s="198">
        <f t="shared" si="10"/>
        <v>4.4456889237142359E-3</v>
      </c>
      <c r="L47" s="103"/>
    </row>
    <row r="48" spans="1:12" x14ac:dyDescent="0.25">
      <c r="A48" s="195" t="s">
        <v>149</v>
      </c>
      <c r="B48" s="201" t="s">
        <v>149</v>
      </c>
      <c r="C48" s="202">
        <f t="shared" ref="C48:H48" si="11">C40-SUM(C41:C47)</f>
        <v>411001</v>
      </c>
      <c r="D48" s="202">
        <f t="shared" si="11"/>
        <v>1566953</v>
      </c>
      <c r="E48" s="202">
        <f t="shared" si="11"/>
        <v>1745411</v>
      </c>
      <c r="F48" s="202">
        <f t="shared" si="11"/>
        <v>1811910</v>
      </c>
      <c r="G48" s="202">
        <f t="shared" si="11"/>
        <v>1855864</v>
      </c>
      <c r="H48" s="202">
        <f t="shared" si="11"/>
        <v>1797235</v>
      </c>
      <c r="I48" s="203">
        <f t="shared" si="9"/>
        <v>-3.1591215735635836E-2</v>
      </c>
      <c r="J48" s="202">
        <f>H48-G48</f>
        <v>-58629</v>
      </c>
      <c r="K48" s="203">
        <f t="shared" si="10"/>
        <v>7.8045887499990765E-2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40837</v>
      </c>
      <c r="D50" s="211">
        <v>105500</v>
      </c>
      <c r="E50" s="211">
        <v>110561</v>
      </c>
      <c r="F50" s="211">
        <v>122855</v>
      </c>
      <c r="G50" s="211">
        <v>127839</v>
      </c>
      <c r="H50" s="211">
        <v>119359</v>
      </c>
      <c r="I50" s="212">
        <f>IFERROR(H50/G50-1,"-")</f>
        <v>-6.6333435023740783E-2</v>
      </c>
      <c r="J50" s="211">
        <f>H50-G50</f>
        <v>-8480</v>
      </c>
      <c r="K50" s="212">
        <f>H50/H$8</f>
        <v>5.1832281733392672E-3</v>
      </c>
      <c r="L50" s="103"/>
    </row>
    <row r="51" spans="1:12" x14ac:dyDescent="0.25">
      <c r="A51" s="195" t="s">
        <v>101</v>
      </c>
      <c r="B51" s="192" t="s">
        <v>102</v>
      </c>
      <c r="C51" s="193">
        <v>11260</v>
      </c>
      <c r="D51" s="193">
        <v>11402</v>
      </c>
      <c r="E51" s="193">
        <v>28375</v>
      </c>
      <c r="F51" s="193">
        <v>20099</v>
      </c>
      <c r="G51" s="193">
        <v>17992</v>
      </c>
      <c r="H51" s="193">
        <v>24410</v>
      </c>
      <c r="I51" s="194">
        <f>IFERROR(H51/G51-1,"-")</f>
        <v>0.35671409515340158</v>
      </c>
      <c r="J51" s="193">
        <f t="shared" ref="J51:J61" si="12">H51-G51</f>
        <v>6418</v>
      </c>
      <c r="K51" s="194">
        <f>H51/H$8</f>
        <v>1.0600172564382369E-3</v>
      </c>
      <c r="L51" s="103"/>
    </row>
    <row r="52" spans="1:12" x14ac:dyDescent="0.25">
      <c r="A52" s="195" t="s">
        <v>108</v>
      </c>
      <c r="B52" s="196" t="s">
        <v>108</v>
      </c>
      <c r="C52" s="197">
        <v>5066</v>
      </c>
      <c r="D52" s="197">
        <v>3614</v>
      </c>
      <c r="E52" s="197">
        <v>18858</v>
      </c>
      <c r="F52" s="197">
        <v>10798</v>
      </c>
      <c r="G52" s="197">
        <v>9600</v>
      </c>
      <c r="H52" s="197">
        <v>9060</v>
      </c>
      <c r="I52" s="198">
        <f>IFERROR(H52/G52-1,"-")</f>
        <v>-5.6250000000000022E-2</v>
      </c>
      <c r="J52" s="197">
        <f t="shared" si="12"/>
        <v>-540</v>
      </c>
      <c r="K52" s="198">
        <f>H52/H$8</f>
        <v>3.9343532746130382E-4</v>
      </c>
      <c r="L52" s="103"/>
    </row>
    <row r="53" spans="1:12" x14ac:dyDescent="0.25">
      <c r="A53" s="195" t="s">
        <v>105</v>
      </c>
      <c r="B53" s="196" t="s">
        <v>105</v>
      </c>
      <c r="C53" s="197">
        <v>6194</v>
      </c>
      <c r="D53" s="197">
        <v>7788</v>
      </c>
      <c r="E53" s="197">
        <v>9517</v>
      </c>
      <c r="F53" s="197">
        <v>9301</v>
      </c>
      <c r="G53" s="197">
        <v>8392</v>
      </c>
      <c r="H53" s="197">
        <v>15350</v>
      </c>
      <c r="I53" s="198">
        <f>IFERROR(H53/G53-1,"-")</f>
        <v>0.82912297426120118</v>
      </c>
      <c r="J53" s="197">
        <f t="shared" si="12"/>
        <v>6958</v>
      </c>
      <c r="K53" s="198">
        <f>H53/H$8</f>
        <v>6.6658192897693311E-4</v>
      </c>
      <c r="L53" s="103"/>
    </row>
    <row r="54" spans="1:12" x14ac:dyDescent="0.25">
      <c r="A54" s="195"/>
      <c r="B54" s="192" t="s">
        <v>112</v>
      </c>
      <c r="C54" s="193">
        <v>29577</v>
      </c>
      <c r="D54" s="193">
        <v>94098</v>
      </c>
      <c r="E54" s="193">
        <v>82186</v>
      </c>
      <c r="F54" s="193">
        <v>102756</v>
      </c>
      <c r="G54" s="193">
        <v>109847</v>
      </c>
      <c r="H54" s="193">
        <v>94949</v>
      </c>
      <c r="I54" s="194">
        <f>IFERROR(H54/G54-1,"-")</f>
        <v>-0.13562500568973213</v>
      </c>
      <c r="J54" s="193">
        <f t="shared" si="12"/>
        <v>-14898</v>
      </c>
      <c r="K54" s="194">
        <f>H54/H$8</f>
        <v>4.1232109169010303E-3</v>
      </c>
      <c r="L54" s="103"/>
    </row>
    <row r="55" spans="1:12" s="74" customFormat="1" x14ac:dyDescent="0.25">
      <c r="A55" s="195"/>
      <c r="B55" s="196" t="s">
        <v>115</v>
      </c>
      <c r="C55" s="197">
        <v>2438</v>
      </c>
      <c r="D55" s="197">
        <v>43618</v>
      </c>
      <c r="E55" s="197">
        <v>34222</v>
      </c>
      <c r="F55" s="197">
        <v>44533</v>
      </c>
      <c r="G55" s="197">
        <v>45564</v>
      </c>
      <c r="H55" s="197">
        <v>32374</v>
      </c>
      <c r="I55" s="198">
        <f t="shared" ref="I55:I62" si="13">IFERROR(H55/G55-1,"-")</f>
        <v>-0.2894829251163199</v>
      </c>
      <c r="J55" s="197">
        <f t="shared" si="12"/>
        <v>-13190</v>
      </c>
      <c r="K55" s="198">
        <f t="shared" ref="K55:K62" si="14">H55/H$8</f>
        <v>1.4058581999152593E-3</v>
      </c>
      <c r="L55" s="199"/>
    </row>
    <row r="56" spans="1:12" s="74" customFormat="1" x14ac:dyDescent="0.25">
      <c r="A56" s="195"/>
      <c r="B56" s="196" t="s">
        <v>118</v>
      </c>
      <c r="C56" s="197">
        <v>11607</v>
      </c>
      <c r="D56" s="197">
        <v>21857</v>
      </c>
      <c r="E56" s="197">
        <v>17102</v>
      </c>
      <c r="F56" s="197">
        <v>21519</v>
      </c>
      <c r="G56" s="197">
        <v>24406</v>
      </c>
      <c r="H56" s="197">
        <v>22639</v>
      </c>
      <c r="I56" s="198">
        <f t="shared" si="13"/>
        <v>-7.2400229451774156E-2</v>
      </c>
      <c r="J56" s="197">
        <f t="shared" si="12"/>
        <v>-1767</v>
      </c>
      <c r="K56" s="198">
        <f t="shared" si="14"/>
        <v>9.8311063779210357E-4</v>
      </c>
      <c r="L56" s="199"/>
    </row>
    <row r="57" spans="1:12" x14ac:dyDescent="0.25">
      <c r="A57" s="195"/>
      <c r="B57" s="196" t="s">
        <v>121</v>
      </c>
      <c r="C57" s="197">
        <v>2373</v>
      </c>
      <c r="D57" s="197">
        <v>3848</v>
      </c>
      <c r="E57" s="197">
        <v>4458</v>
      </c>
      <c r="F57" s="197">
        <v>4057</v>
      </c>
      <c r="G57" s="197">
        <v>4353</v>
      </c>
      <c r="H57" s="197">
        <v>5737</v>
      </c>
      <c r="I57" s="198">
        <f t="shared" si="13"/>
        <v>0.31794164943716985</v>
      </c>
      <c r="J57" s="197">
        <f t="shared" si="12"/>
        <v>1384</v>
      </c>
      <c r="K57" s="198">
        <f t="shared" si="14"/>
        <v>2.4913228185932673E-4</v>
      </c>
      <c r="L57" s="103"/>
    </row>
    <row r="58" spans="1:12" x14ac:dyDescent="0.25">
      <c r="A58" s="195"/>
      <c r="B58" s="196" t="s">
        <v>128</v>
      </c>
      <c r="C58" s="197">
        <v>1074</v>
      </c>
      <c r="D58" s="197">
        <v>2081</v>
      </c>
      <c r="E58" s="197">
        <v>1273</v>
      </c>
      <c r="F58" s="197">
        <v>2875</v>
      </c>
      <c r="G58" s="197">
        <v>3179</v>
      </c>
      <c r="H58" s="197">
        <v>3775</v>
      </c>
      <c r="I58" s="198">
        <f t="shared" si="13"/>
        <v>0.18748033972947464</v>
      </c>
      <c r="J58" s="197">
        <f t="shared" si="12"/>
        <v>596</v>
      </c>
      <c r="K58" s="198">
        <f t="shared" si="14"/>
        <v>1.6393138644220994E-4</v>
      </c>
      <c r="L58" s="103"/>
    </row>
    <row r="59" spans="1:12" x14ac:dyDescent="0.25">
      <c r="A59" s="195"/>
      <c r="B59" s="196" t="s">
        <v>124</v>
      </c>
      <c r="C59" s="197">
        <v>634</v>
      </c>
      <c r="D59" s="197">
        <v>1710</v>
      </c>
      <c r="E59" s="197">
        <v>1837</v>
      </c>
      <c r="F59" s="197">
        <v>1438</v>
      </c>
      <c r="G59" s="197">
        <v>1952</v>
      </c>
      <c r="H59" s="197">
        <v>1904</v>
      </c>
      <c r="I59" s="198">
        <f t="shared" si="13"/>
        <v>-2.4590163934426257E-2</v>
      </c>
      <c r="J59" s="197">
        <f t="shared" si="12"/>
        <v>-48</v>
      </c>
      <c r="K59" s="198">
        <f t="shared" si="14"/>
        <v>8.2682214512839124E-5</v>
      </c>
      <c r="L59" s="103"/>
    </row>
    <row r="60" spans="1:12" x14ac:dyDescent="0.25">
      <c r="A60" s="195"/>
      <c r="B60" s="196" t="s">
        <v>133</v>
      </c>
      <c r="C60" s="197">
        <v>224</v>
      </c>
      <c r="D60" s="197">
        <v>285</v>
      </c>
      <c r="E60" s="197">
        <v>555</v>
      </c>
      <c r="F60" s="197">
        <v>408</v>
      </c>
      <c r="G60" s="197">
        <v>648</v>
      </c>
      <c r="H60" s="197">
        <v>641</v>
      </c>
      <c r="I60" s="198">
        <f t="shared" si="13"/>
        <v>-1.0802469135802517E-2</v>
      </c>
      <c r="J60" s="197">
        <f t="shared" si="12"/>
        <v>-7</v>
      </c>
      <c r="K60" s="198">
        <f t="shared" si="14"/>
        <v>2.783576654555141E-5</v>
      </c>
      <c r="L60" s="103"/>
    </row>
    <row r="61" spans="1:12" x14ac:dyDescent="0.25">
      <c r="A61" s="195" t="s">
        <v>148</v>
      </c>
      <c r="B61" s="196" t="s">
        <v>136</v>
      </c>
      <c r="C61" s="197">
        <v>110</v>
      </c>
      <c r="D61" s="197">
        <v>258</v>
      </c>
      <c r="E61" s="197">
        <v>458</v>
      </c>
      <c r="F61" s="197">
        <v>392</v>
      </c>
      <c r="G61" s="197">
        <v>1021</v>
      </c>
      <c r="H61" s="197">
        <v>465</v>
      </c>
      <c r="I61" s="198">
        <f t="shared" si="13"/>
        <v>-0.54456415279138093</v>
      </c>
      <c r="J61" s="197">
        <f t="shared" si="12"/>
        <v>-556</v>
      </c>
      <c r="K61" s="198">
        <f t="shared" si="14"/>
        <v>2.0192872767053675E-5</v>
      </c>
      <c r="L61" s="103"/>
    </row>
    <row r="62" spans="1:12" x14ac:dyDescent="0.25">
      <c r="A62" s="195" t="s">
        <v>149</v>
      </c>
      <c r="B62" s="201" t="s">
        <v>149</v>
      </c>
      <c r="C62" s="202">
        <f t="shared" ref="C62:H62" si="15">C54-SUM(C55:C61)</f>
        <v>11117</v>
      </c>
      <c r="D62" s="202">
        <f t="shared" si="15"/>
        <v>20441</v>
      </c>
      <c r="E62" s="202">
        <f t="shared" si="15"/>
        <v>22281</v>
      </c>
      <c r="F62" s="202">
        <f t="shared" si="15"/>
        <v>27534</v>
      </c>
      <c r="G62" s="202">
        <f t="shared" si="15"/>
        <v>28724</v>
      </c>
      <c r="H62" s="202">
        <f t="shared" si="15"/>
        <v>27414</v>
      </c>
      <c r="I62" s="203">
        <f t="shared" si="13"/>
        <v>-4.5606461495613426E-2</v>
      </c>
      <c r="J62" s="202">
        <f>H62-G62</f>
        <v>-1310</v>
      </c>
      <c r="K62" s="203">
        <f t="shared" si="14"/>
        <v>1.1904675570666868E-3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159370</v>
      </c>
      <c r="D64" s="211">
        <v>654193</v>
      </c>
      <c r="E64" s="211">
        <v>676039</v>
      </c>
      <c r="F64" s="211">
        <v>957820</v>
      </c>
      <c r="G64" s="211">
        <v>753556</v>
      </c>
      <c r="H64" s="211">
        <v>759238</v>
      </c>
      <c r="I64" s="212">
        <f>IFERROR(H64/G64-1,"-")</f>
        <v>7.5402491652909465E-3</v>
      </c>
      <c r="J64" s="211">
        <f>H64-G64</f>
        <v>5682</v>
      </c>
      <c r="K64" s="212">
        <f>H64/H$8</f>
        <v>3.2970314696585588E-2</v>
      </c>
      <c r="L64" s="103"/>
    </row>
    <row r="65" spans="1:12" x14ac:dyDescent="0.25">
      <c r="A65" s="195" t="s">
        <v>101</v>
      </c>
      <c r="B65" s="192" t="s">
        <v>102</v>
      </c>
      <c r="C65" s="193">
        <v>43697</v>
      </c>
      <c r="D65" s="193">
        <v>99132</v>
      </c>
      <c r="E65" s="193">
        <v>100238</v>
      </c>
      <c r="F65" s="193">
        <v>180804</v>
      </c>
      <c r="G65" s="193">
        <v>131433</v>
      </c>
      <c r="H65" s="193">
        <v>138730</v>
      </c>
      <c r="I65" s="194">
        <f>IFERROR(H65/G65-1,"-")</f>
        <v>5.5518781432364772E-2</v>
      </c>
      <c r="J65" s="193">
        <f t="shared" ref="J65:J75" si="16">H65-G65</f>
        <v>7297</v>
      </c>
      <c r="K65" s="194">
        <f>H65/H$8</f>
        <v>6.0244241698351741E-3</v>
      </c>
      <c r="L65" s="103"/>
    </row>
    <row r="66" spans="1:12" x14ac:dyDescent="0.25">
      <c r="A66" s="195" t="s">
        <v>108</v>
      </c>
      <c r="B66" s="196" t="s">
        <v>108</v>
      </c>
      <c r="C66" s="197">
        <v>36490</v>
      </c>
      <c r="D66" s="197">
        <v>69515</v>
      </c>
      <c r="E66" s="197">
        <v>52853</v>
      </c>
      <c r="F66" s="197">
        <v>88273</v>
      </c>
      <c r="G66" s="197">
        <v>29821</v>
      </c>
      <c r="H66" s="197">
        <v>48963</v>
      </c>
      <c r="I66" s="198">
        <f>IFERROR(H66/G66-1,"-")</f>
        <v>0.64189665001173668</v>
      </c>
      <c r="J66" s="197">
        <f t="shared" si="16"/>
        <v>19142</v>
      </c>
      <c r="K66" s="198">
        <f>H66/H$8</f>
        <v>2.1262443640715032E-3</v>
      </c>
      <c r="L66" s="103"/>
    </row>
    <row r="67" spans="1:12" x14ac:dyDescent="0.25">
      <c r="A67" s="195" t="s">
        <v>105</v>
      </c>
      <c r="B67" s="196" t="s">
        <v>105</v>
      </c>
      <c r="C67" s="197">
        <v>7207</v>
      </c>
      <c r="D67" s="197">
        <v>29617</v>
      </c>
      <c r="E67" s="197">
        <v>47385</v>
      </c>
      <c r="F67" s="197">
        <v>92531</v>
      </c>
      <c r="G67" s="197">
        <v>101612</v>
      </c>
      <c r="H67" s="197">
        <v>89767</v>
      </c>
      <c r="I67" s="198">
        <f>IFERROR(H67/G67-1,"-")</f>
        <v>-0.11657087745541861</v>
      </c>
      <c r="J67" s="197">
        <f t="shared" si="16"/>
        <v>-11845</v>
      </c>
      <c r="K67" s="198">
        <f>H67/H$8</f>
        <v>3.8981798057636714E-3</v>
      </c>
      <c r="L67" s="103"/>
    </row>
    <row r="68" spans="1:12" x14ac:dyDescent="0.25">
      <c r="A68" s="195"/>
      <c r="B68" s="192" t="s">
        <v>112</v>
      </c>
      <c r="C68" s="193">
        <v>115673</v>
      </c>
      <c r="D68" s="193">
        <v>555061</v>
      </c>
      <c r="E68" s="193">
        <v>575801</v>
      </c>
      <c r="F68" s="193">
        <v>777016</v>
      </c>
      <c r="G68" s="193">
        <v>622123</v>
      </c>
      <c r="H68" s="193">
        <v>620508</v>
      </c>
      <c r="I68" s="194">
        <f>IFERROR(H68/G68-1,"-")</f>
        <v>-2.5959496755464384E-3</v>
      </c>
      <c r="J68" s="193">
        <f t="shared" si="16"/>
        <v>-1615</v>
      </c>
      <c r="K68" s="194">
        <f>H68/H$8</f>
        <v>2.6945890526750411E-2</v>
      </c>
      <c r="L68" s="103"/>
    </row>
    <row r="69" spans="1:12" s="74" customFormat="1" x14ac:dyDescent="0.25">
      <c r="A69" s="195"/>
      <c r="B69" s="196" t="s">
        <v>115</v>
      </c>
      <c r="C69" s="197">
        <v>12245</v>
      </c>
      <c r="D69" s="197">
        <v>268413</v>
      </c>
      <c r="E69" s="197">
        <v>218488</v>
      </c>
      <c r="F69" s="197">
        <v>327415</v>
      </c>
      <c r="G69" s="197">
        <v>308419</v>
      </c>
      <c r="H69" s="197">
        <v>336746</v>
      </c>
      <c r="I69" s="198">
        <f t="shared" ref="I69:I76" si="17">IFERROR(H69/G69-1,"-")</f>
        <v>9.184583310366734E-2</v>
      </c>
      <c r="J69" s="197">
        <f t="shared" si="16"/>
        <v>28327</v>
      </c>
      <c r="K69" s="198">
        <f t="shared" ref="K69:K76" si="18">H69/H$8</f>
        <v>1.4623374479170444E-2</v>
      </c>
      <c r="L69" s="199"/>
    </row>
    <row r="70" spans="1:12" s="74" customFormat="1" x14ac:dyDescent="0.25">
      <c r="A70" s="195"/>
      <c r="B70" s="196" t="s">
        <v>118</v>
      </c>
      <c r="C70" s="197">
        <v>19807</v>
      </c>
      <c r="D70" s="197">
        <v>40858</v>
      </c>
      <c r="E70" s="197">
        <v>56349</v>
      </c>
      <c r="F70" s="197">
        <v>48453</v>
      </c>
      <c r="G70" s="197">
        <v>48531</v>
      </c>
      <c r="H70" s="197">
        <v>41134</v>
      </c>
      <c r="I70" s="198">
        <f t="shared" si="17"/>
        <v>-0.15241804207619869</v>
      </c>
      <c r="J70" s="197">
        <f t="shared" si="16"/>
        <v>-7397</v>
      </c>
      <c r="K70" s="198">
        <f t="shared" si="18"/>
        <v>1.7862658675268511E-3</v>
      </c>
      <c r="L70" s="199"/>
    </row>
    <row r="71" spans="1:12" x14ac:dyDescent="0.25">
      <c r="A71" s="195"/>
      <c r="B71" s="196" t="s">
        <v>121</v>
      </c>
      <c r="C71" s="197">
        <v>15712</v>
      </c>
      <c r="D71" s="197">
        <v>69832</v>
      </c>
      <c r="E71" s="197">
        <v>65469</v>
      </c>
      <c r="F71" s="197">
        <v>93752</v>
      </c>
      <c r="G71" s="197">
        <v>48167</v>
      </c>
      <c r="H71" s="197">
        <v>39857</v>
      </c>
      <c r="I71" s="198">
        <f t="shared" si="17"/>
        <v>-0.17252475761413411</v>
      </c>
      <c r="J71" s="197">
        <f t="shared" si="16"/>
        <v>-8310</v>
      </c>
      <c r="K71" s="198">
        <f t="shared" si="18"/>
        <v>1.7308114620999103E-3</v>
      </c>
      <c r="L71" s="103"/>
    </row>
    <row r="72" spans="1:12" x14ac:dyDescent="0.25">
      <c r="A72" s="195"/>
      <c r="B72" s="196" t="s">
        <v>128</v>
      </c>
      <c r="C72" s="197">
        <v>4660</v>
      </c>
      <c r="D72" s="197">
        <v>16387</v>
      </c>
      <c r="E72" s="197">
        <v>16633</v>
      </c>
      <c r="F72" s="197">
        <v>31265</v>
      </c>
      <c r="G72" s="197">
        <v>24597</v>
      </c>
      <c r="H72" s="197">
        <v>27874</v>
      </c>
      <c r="I72" s="198">
        <f t="shared" si="17"/>
        <v>0.13322762938569754</v>
      </c>
      <c r="J72" s="197">
        <f t="shared" si="16"/>
        <v>3277</v>
      </c>
      <c r="K72" s="198">
        <f t="shared" si="18"/>
        <v>1.2104433021695787E-3</v>
      </c>
      <c r="L72" s="103"/>
    </row>
    <row r="73" spans="1:12" x14ac:dyDescent="0.25">
      <c r="A73" s="195"/>
      <c r="B73" s="196" t="s">
        <v>124</v>
      </c>
      <c r="C73" s="197">
        <v>10979</v>
      </c>
      <c r="D73" s="197">
        <v>15541</v>
      </c>
      <c r="E73" s="197">
        <v>10713</v>
      </c>
      <c r="F73" s="197">
        <v>19418</v>
      </c>
      <c r="G73" s="197">
        <v>12748</v>
      </c>
      <c r="H73" s="197">
        <v>10760</v>
      </c>
      <c r="I73" s="198">
        <f t="shared" si="17"/>
        <v>-0.15594603074992153</v>
      </c>
      <c r="J73" s="197">
        <f t="shared" si="16"/>
        <v>-1988</v>
      </c>
      <c r="K73" s="198">
        <f t="shared" si="18"/>
        <v>4.6725873327633876E-4</v>
      </c>
      <c r="L73" s="103"/>
    </row>
    <row r="74" spans="1:12" x14ac:dyDescent="0.25">
      <c r="A74" s="195"/>
      <c r="B74" s="196" t="s">
        <v>133</v>
      </c>
      <c r="C74" s="197">
        <v>2</v>
      </c>
      <c r="D74" s="197">
        <v>7782</v>
      </c>
      <c r="E74" s="197">
        <v>22979</v>
      </c>
      <c r="F74" s="197">
        <v>17330</v>
      </c>
      <c r="G74" s="197">
        <v>11595</v>
      </c>
      <c r="H74" s="197">
        <v>8154</v>
      </c>
      <c r="I74" s="198">
        <f t="shared" si="17"/>
        <v>-0.29676584734799483</v>
      </c>
      <c r="J74" s="197">
        <f t="shared" si="16"/>
        <v>-3441</v>
      </c>
      <c r="K74" s="198">
        <f t="shared" si="18"/>
        <v>3.5409179471517345E-4</v>
      </c>
      <c r="L74" s="103"/>
    </row>
    <row r="75" spans="1:12" x14ac:dyDescent="0.25">
      <c r="A75" s="195" t="s">
        <v>148</v>
      </c>
      <c r="B75" s="196" t="s">
        <v>136</v>
      </c>
      <c r="C75" s="197">
        <v>0</v>
      </c>
      <c r="D75" s="197">
        <v>2773</v>
      </c>
      <c r="E75" s="197">
        <v>6780</v>
      </c>
      <c r="F75" s="197">
        <v>11802</v>
      </c>
      <c r="G75" s="197">
        <v>15209</v>
      </c>
      <c r="H75" s="197">
        <v>14317</v>
      </c>
      <c r="I75" s="198">
        <f t="shared" si="17"/>
        <v>-5.8649483858241869E-2</v>
      </c>
      <c r="J75" s="197">
        <f t="shared" si="16"/>
        <v>-892</v>
      </c>
      <c r="K75" s="198">
        <f t="shared" si="18"/>
        <v>6.2172335356109124E-4</v>
      </c>
      <c r="L75" s="103"/>
    </row>
    <row r="76" spans="1:12" x14ac:dyDescent="0.25">
      <c r="A76" s="195" t="s">
        <v>149</v>
      </c>
      <c r="B76" s="201" t="s">
        <v>149</v>
      </c>
      <c r="C76" s="202">
        <f t="shared" ref="C76:H76" si="19">C68-SUM(C69:C75)</f>
        <v>52268</v>
      </c>
      <c r="D76" s="202">
        <f t="shared" si="19"/>
        <v>133475</v>
      </c>
      <c r="E76" s="202">
        <f t="shared" si="19"/>
        <v>178390</v>
      </c>
      <c r="F76" s="202">
        <f t="shared" si="19"/>
        <v>227581</v>
      </c>
      <c r="G76" s="202">
        <f t="shared" si="19"/>
        <v>152857</v>
      </c>
      <c r="H76" s="202">
        <f t="shared" si="19"/>
        <v>141666</v>
      </c>
      <c r="I76" s="203">
        <f t="shared" si="17"/>
        <v>-7.3212217955343939E-2</v>
      </c>
      <c r="J76" s="202">
        <f>H76-G76</f>
        <v>-11191</v>
      </c>
      <c r="K76" s="203">
        <f t="shared" si="18"/>
        <v>6.1519215342310234E-3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810988</v>
      </c>
      <c r="D78" s="211">
        <v>2786196</v>
      </c>
      <c r="E78" s="211">
        <v>3369257</v>
      </c>
      <c r="F78" s="211">
        <v>3830523</v>
      </c>
      <c r="G78" s="211">
        <v>3813638</v>
      </c>
      <c r="H78" s="211">
        <v>3592543</v>
      </c>
      <c r="I78" s="212">
        <f>IFERROR(H78/G78-1,"-")</f>
        <v>-5.7974826137142554E-2</v>
      </c>
      <c r="J78" s="211">
        <f>H78-G78</f>
        <v>-221095</v>
      </c>
      <c r="K78" s="212">
        <f>H78/H$8</f>
        <v>0.15600809399821355</v>
      </c>
      <c r="L78" s="103"/>
    </row>
    <row r="79" spans="1:12" x14ac:dyDescent="0.25">
      <c r="A79" s="195" t="s">
        <v>101</v>
      </c>
      <c r="B79" s="192" t="s">
        <v>102</v>
      </c>
      <c r="C79" s="193">
        <v>415843</v>
      </c>
      <c r="D79" s="193">
        <v>1140059</v>
      </c>
      <c r="E79" s="193">
        <v>1205856</v>
      </c>
      <c r="F79" s="193">
        <v>1192713</v>
      </c>
      <c r="G79" s="193">
        <v>1227502</v>
      </c>
      <c r="H79" s="193">
        <v>1223491</v>
      </c>
      <c r="I79" s="194">
        <f>IFERROR(H79/G79-1,"-")</f>
        <v>-3.2676117839318675E-3</v>
      </c>
      <c r="J79" s="193">
        <f t="shared" ref="J79:J89" si="20">H79-G79</f>
        <v>-4011</v>
      </c>
      <c r="K79" s="194">
        <f>H79/H$8</f>
        <v>5.3130748590613473E-2</v>
      </c>
      <c r="L79" s="103"/>
    </row>
    <row r="80" spans="1:12" x14ac:dyDescent="0.25">
      <c r="A80" s="195" t="s">
        <v>108</v>
      </c>
      <c r="B80" s="196" t="s">
        <v>108</v>
      </c>
      <c r="C80" s="197">
        <v>106083</v>
      </c>
      <c r="D80" s="197">
        <v>173457</v>
      </c>
      <c r="E80" s="197">
        <v>187578</v>
      </c>
      <c r="F80" s="197">
        <v>210399</v>
      </c>
      <c r="G80" s="197">
        <v>168344</v>
      </c>
      <c r="H80" s="197">
        <v>205676</v>
      </c>
      <c r="I80" s="198">
        <f>IFERROR(H80/G80-1,"-")</f>
        <v>0.22176020529392204</v>
      </c>
      <c r="J80" s="197">
        <f t="shared" si="20"/>
        <v>37332</v>
      </c>
      <c r="K80" s="198">
        <f>H80/H$8</f>
        <v>8.931589890831251E-3</v>
      </c>
      <c r="L80" s="103"/>
    </row>
    <row r="81" spans="1:12" x14ac:dyDescent="0.25">
      <c r="A81" s="195" t="s">
        <v>105</v>
      </c>
      <c r="B81" s="196" t="s">
        <v>105</v>
      </c>
      <c r="C81" s="197">
        <v>309760</v>
      </c>
      <c r="D81" s="197">
        <v>966602</v>
      </c>
      <c r="E81" s="197">
        <v>1018278</v>
      </c>
      <c r="F81" s="197">
        <v>982314</v>
      </c>
      <c r="G81" s="197">
        <v>1059158</v>
      </c>
      <c r="H81" s="197">
        <v>1017815</v>
      </c>
      <c r="I81" s="198">
        <f>IFERROR(H81/G81-1,"-")</f>
        <v>-3.9033836311485159E-2</v>
      </c>
      <c r="J81" s="197">
        <f t="shared" si="20"/>
        <v>-41343</v>
      </c>
      <c r="K81" s="198">
        <f>H81/H$8</f>
        <v>4.4199158699782227E-2</v>
      </c>
      <c r="L81" s="103"/>
    </row>
    <row r="82" spans="1:12" x14ac:dyDescent="0.25">
      <c r="A82" s="195"/>
      <c r="B82" s="192" t="s">
        <v>112</v>
      </c>
      <c r="C82" s="193">
        <v>395145</v>
      </c>
      <c r="D82" s="193">
        <v>1646137</v>
      </c>
      <c r="E82" s="193">
        <v>2163401</v>
      </c>
      <c r="F82" s="193">
        <v>2637810</v>
      </c>
      <c r="G82" s="193">
        <v>2586136</v>
      </c>
      <c r="H82" s="193">
        <v>2369052</v>
      </c>
      <c r="I82" s="194">
        <f>IFERROR(H82/G82-1,"-")</f>
        <v>-8.3941447781555212E-2</v>
      </c>
      <c r="J82" s="193">
        <f t="shared" si="20"/>
        <v>-217084</v>
      </c>
      <c r="K82" s="194">
        <f>H82/H$8</f>
        <v>0.10287734540760009</v>
      </c>
      <c r="L82" s="103"/>
    </row>
    <row r="83" spans="1:12" s="74" customFormat="1" x14ac:dyDescent="0.25">
      <c r="A83" s="195"/>
      <c r="B83" s="196" t="s">
        <v>115</v>
      </c>
      <c r="C83" s="197">
        <v>26825</v>
      </c>
      <c r="D83" s="197">
        <v>315869</v>
      </c>
      <c r="E83" s="197">
        <v>409920</v>
      </c>
      <c r="F83" s="197">
        <v>508767</v>
      </c>
      <c r="G83" s="197">
        <v>499766</v>
      </c>
      <c r="H83" s="197">
        <v>508927</v>
      </c>
      <c r="I83" s="198">
        <f t="shared" ref="I83:I90" si="21">IFERROR(H83/G83-1,"-")</f>
        <v>1.8330578710836765E-2</v>
      </c>
      <c r="J83" s="197">
        <f t="shared" si="20"/>
        <v>9161</v>
      </c>
      <c r="K83" s="198">
        <f t="shared" ref="K83:K90" si="22">H83/H$8</f>
        <v>2.2100426147781346E-2</v>
      </c>
      <c r="L83" s="199"/>
    </row>
    <row r="84" spans="1:12" s="74" customFormat="1" x14ac:dyDescent="0.25">
      <c r="A84" s="195"/>
      <c r="B84" s="196" t="s">
        <v>118</v>
      </c>
      <c r="C84" s="197">
        <v>124662</v>
      </c>
      <c r="D84" s="197">
        <v>607388</v>
      </c>
      <c r="E84" s="197">
        <v>748701</v>
      </c>
      <c r="F84" s="197">
        <v>884725</v>
      </c>
      <c r="G84" s="197">
        <v>831851</v>
      </c>
      <c r="H84" s="197">
        <v>711595</v>
      </c>
      <c r="I84" s="198">
        <f t="shared" si="21"/>
        <v>-0.14456435106767918</v>
      </c>
      <c r="J84" s="197">
        <f t="shared" si="20"/>
        <v>-120256</v>
      </c>
      <c r="K84" s="198">
        <f t="shared" si="22"/>
        <v>3.0901392035852814E-2</v>
      </c>
      <c r="L84" s="199"/>
    </row>
    <row r="85" spans="1:12" x14ac:dyDescent="0.25">
      <c r="A85" s="195"/>
      <c r="B85" s="196" t="s">
        <v>121</v>
      </c>
      <c r="C85" s="197">
        <v>52236</v>
      </c>
      <c r="D85" s="197">
        <v>117554</v>
      </c>
      <c r="E85" s="197">
        <v>172784</v>
      </c>
      <c r="F85" s="197">
        <v>265393</v>
      </c>
      <c r="G85" s="197">
        <v>266341</v>
      </c>
      <c r="H85" s="197">
        <v>261978</v>
      </c>
      <c r="I85" s="198">
        <f t="shared" si="21"/>
        <v>-1.6381255608411749E-2</v>
      </c>
      <c r="J85" s="197">
        <f t="shared" si="20"/>
        <v>-4363</v>
      </c>
      <c r="K85" s="198">
        <f t="shared" si="22"/>
        <v>1.1376534240359542E-2</v>
      </c>
      <c r="L85" s="103"/>
    </row>
    <row r="86" spans="1:12" x14ac:dyDescent="0.25">
      <c r="A86" s="195"/>
      <c r="B86" s="196" t="s">
        <v>128</v>
      </c>
      <c r="C86" s="197">
        <v>11871</v>
      </c>
      <c r="D86" s="197">
        <v>48078</v>
      </c>
      <c r="E86" s="197">
        <v>56180</v>
      </c>
      <c r="F86" s="197">
        <v>85691</v>
      </c>
      <c r="G86" s="197">
        <v>79982</v>
      </c>
      <c r="H86" s="197">
        <v>70500</v>
      </c>
      <c r="I86" s="198">
        <f t="shared" si="21"/>
        <v>-0.11855167412667855</v>
      </c>
      <c r="J86" s="197">
        <f t="shared" si="20"/>
        <v>-9482</v>
      </c>
      <c r="K86" s="198">
        <f t="shared" si="22"/>
        <v>3.0615000646823311E-3</v>
      </c>
      <c r="L86" s="103"/>
    </row>
    <row r="87" spans="1:12" x14ac:dyDescent="0.25">
      <c r="A87" s="195"/>
      <c r="B87" s="196" t="s">
        <v>124</v>
      </c>
      <c r="C87" s="197">
        <v>12493</v>
      </c>
      <c r="D87" s="197">
        <v>21476</v>
      </c>
      <c r="E87" s="197">
        <v>29950</v>
      </c>
      <c r="F87" s="197">
        <v>38561</v>
      </c>
      <c r="G87" s="197">
        <v>38574</v>
      </c>
      <c r="H87" s="197">
        <v>43688</v>
      </c>
      <c r="I87" s="198">
        <f t="shared" si="21"/>
        <v>0.13257634676206775</v>
      </c>
      <c r="J87" s="197">
        <f t="shared" si="20"/>
        <v>5114</v>
      </c>
      <c r="K87" s="198">
        <f t="shared" si="22"/>
        <v>1.8971746783807331E-3</v>
      </c>
      <c r="L87" s="103"/>
    </row>
    <row r="88" spans="1:12" x14ac:dyDescent="0.25">
      <c r="A88" s="195"/>
      <c r="B88" s="196" t="s">
        <v>133</v>
      </c>
      <c r="C88" s="197">
        <v>2702</v>
      </c>
      <c r="D88" s="197">
        <v>33899</v>
      </c>
      <c r="E88" s="197">
        <v>49614</v>
      </c>
      <c r="F88" s="197">
        <v>45044</v>
      </c>
      <c r="G88" s="197">
        <v>48217</v>
      </c>
      <c r="H88" s="197">
        <v>40162</v>
      </c>
      <c r="I88" s="198">
        <f t="shared" si="21"/>
        <v>-0.1670572619615488</v>
      </c>
      <c r="J88" s="197">
        <f t="shared" si="20"/>
        <v>-8055</v>
      </c>
      <c r="K88" s="198">
        <f t="shared" si="22"/>
        <v>1.7440562496137842E-3</v>
      </c>
      <c r="L88" s="103"/>
    </row>
    <row r="89" spans="1:12" x14ac:dyDescent="0.25">
      <c r="A89" s="195" t="s">
        <v>148</v>
      </c>
      <c r="B89" s="196" t="s">
        <v>136</v>
      </c>
      <c r="C89" s="197">
        <v>3908</v>
      </c>
      <c r="D89" s="197">
        <v>28844</v>
      </c>
      <c r="E89" s="197">
        <v>48971</v>
      </c>
      <c r="F89" s="197">
        <v>52084</v>
      </c>
      <c r="G89" s="197">
        <v>40371</v>
      </c>
      <c r="H89" s="197">
        <v>43078</v>
      </c>
      <c r="I89" s="198">
        <f t="shared" si="21"/>
        <v>6.7053082658343754E-2</v>
      </c>
      <c r="J89" s="197">
        <f t="shared" si="20"/>
        <v>2707</v>
      </c>
      <c r="K89" s="198">
        <f t="shared" si="22"/>
        <v>1.8706851033529852E-3</v>
      </c>
      <c r="L89" s="103"/>
    </row>
    <row r="90" spans="1:12" x14ac:dyDescent="0.25">
      <c r="A90" s="195" t="s">
        <v>149</v>
      </c>
      <c r="B90" s="201" t="s">
        <v>149</v>
      </c>
      <c r="C90" s="202">
        <f t="shared" ref="C90:H90" si="23">C82-SUM(C83:C89)</f>
        <v>160448</v>
      </c>
      <c r="D90" s="202">
        <f t="shared" si="23"/>
        <v>473029</v>
      </c>
      <c r="E90" s="202">
        <f t="shared" si="23"/>
        <v>647281</v>
      </c>
      <c r="F90" s="202">
        <f t="shared" si="23"/>
        <v>757545</v>
      </c>
      <c r="G90" s="202">
        <f t="shared" si="23"/>
        <v>781034</v>
      </c>
      <c r="H90" s="202">
        <f t="shared" si="23"/>
        <v>689124</v>
      </c>
      <c r="I90" s="203">
        <f t="shared" si="21"/>
        <v>-0.1176773354296996</v>
      </c>
      <c r="J90" s="202">
        <f>H90-G90</f>
        <v>-91910</v>
      </c>
      <c r="K90" s="203">
        <f t="shared" si="22"/>
        <v>2.9925576887576549E-2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40297</v>
      </c>
      <c r="D92" s="211">
        <v>90028</v>
      </c>
      <c r="E92" s="211">
        <v>101541</v>
      </c>
      <c r="F92" s="211">
        <v>100477</v>
      </c>
      <c r="G92" s="211">
        <v>100264</v>
      </c>
      <c r="H92" s="211">
        <v>88916</v>
      </c>
      <c r="I92" s="212">
        <f>IFERROR(H92/G92-1,"-")</f>
        <v>-0.11318120162770284</v>
      </c>
      <c r="J92" s="211">
        <f>H92-G92</f>
        <v>-11348</v>
      </c>
      <c r="K92" s="212">
        <f>H92/H$8</f>
        <v>3.8612246773233215E-3</v>
      </c>
      <c r="L92" s="103"/>
    </row>
    <row r="93" spans="1:12" x14ac:dyDescent="0.25">
      <c r="A93" s="195" t="s">
        <v>101</v>
      </c>
      <c r="B93" s="192" t="s">
        <v>102</v>
      </c>
      <c r="C93" s="193">
        <v>20855</v>
      </c>
      <c r="D93" s="193">
        <v>46710</v>
      </c>
      <c r="E93" s="193">
        <v>51247</v>
      </c>
      <c r="F93" s="193">
        <v>44299</v>
      </c>
      <c r="G93" s="193">
        <v>48221</v>
      </c>
      <c r="H93" s="193">
        <v>42750</v>
      </c>
      <c r="I93" s="194">
        <f>IFERROR(H93/G93-1,"-")</f>
        <v>-0.11345679268368558</v>
      </c>
      <c r="J93" s="193">
        <f t="shared" ref="J93:J103" si="24">H93-G93</f>
        <v>-5471</v>
      </c>
      <c r="K93" s="194">
        <f>H93/H$8</f>
        <v>1.8564415285839669E-3</v>
      </c>
      <c r="L93" s="103"/>
    </row>
    <row r="94" spans="1:12" x14ac:dyDescent="0.25">
      <c r="A94" s="195" t="s">
        <v>108</v>
      </c>
      <c r="B94" s="196" t="s">
        <v>108</v>
      </c>
      <c r="C94" s="197">
        <v>9958</v>
      </c>
      <c r="D94" s="197">
        <v>19971</v>
      </c>
      <c r="E94" s="197">
        <v>14042</v>
      </c>
      <c r="F94" s="197">
        <v>11977</v>
      </c>
      <c r="G94" s="197">
        <v>17270</v>
      </c>
      <c r="H94" s="197">
        <v>16535</v>
      </c>
      <c r="I94" s="198">
        <f>IFERROR(H94/G94-1,"-")</f>
        <v>-4.2559351476548879E-2</v>
      </c>
      <c r="J94" s="197">
        <f t="shared" si="24"/>
        <v>-735</v>
      </c>
      <c r="K94" s="198">
        <f>H94/H$8</f>
        <v>7.1804118538329573E-4</v>
      </c>
      <c r="L94" s="103"/>
    </row>
    <row r="95" spans="1:12" x14ac:dyDescent="0.25">
      <c r="A95" s="195" t="s">
        <v>105</v>
      </c>
      <c r="B95" s="196" t="s">
        <v>105</v>
      </c>
      <c r="C95" s="197">
        <v>10897</v>
      </c>
      <c r="D95" s="197">
        <v>26739</v>
      </c>
      <c r="E95" s="197">
        <v>37205</v>
      </c>
      <c r="F95" s="197">
        <v>32322</v>
      </c>
      <c r="G95" s="197">
        <v>30951</v>
      </c>
      <c r="H95" s="197">
        <v>26215</v>
      </c>
      <c r="I95" s="198">
        <f>IFERROR(H95/G95-1,"-")</f>
        <v>-0.15301605763949466</v>
      </c>
      <c r="J95" s="197">
        <f t="shared" si="24"/>
        <v>-4736</v>
      </c>
      <c r="K95" s="198">
        <f>H95/H$8</f>
        <v>1.1384003432006711E-3</v>
      </c>
      <c r="L95" s="103"/>
    </row>
    <row r="96" spans="1:12" x14ac:dyDescent="0.25">
      <c r="A96" s="195"/>
      <c r="B96" s="192" t="s">
        <v>112</v>
      </c>
      <c r="C96" s="193">
        <v>19442</v>
      </c>
      <c r="D96" s="193">
        <v>43318</v>
      </c>
      <c r="E96" s="193">
        <v>50294</v>
      </c>
      <c r="F96" s="193">
        <v>56178</v>
      </c>
      <c r="G96" s="193">
        <v>52043</v>
      </c>
      <c r="H96" s="193">
        <v>46166</v>
      </c>
      <c r="I96" s="194">
        <f>IFERROR(H96/G96-1,"-")</f>
        <v>-0.11292584977806819</v>
      </c>
      <c r="J96" s="193">
        <f t="shared" si="24"/>
        <v>-5877</v>
      </c>
      <c r="K96" s="194">
        <f>H96/H$8</f>
        <v>2.0047831487393546E-3</v>
      </c>
      <c r="L96" s="103"/>
    </row>
    <row r="97" spans="1:12" s="74" customFormat="1" x14ac:dyDescent="0.25">
      <c r="A97" s="195"/>
      <c r="B97" s="196" t="s">
        <v>115</v>
      </c>
      <c r="C97" s="197">
        <v>948</v>
      </c>
      <c r="D97" s="197">
        <v>5956</v>
      </c>
      <c r="E97" s="197">
        <v>7773</v>
      </c>
      <c r="F97" s="197">
        <v>8993</v>
      </c>
      <c r="G97" s="197">
        <v>6674</v>
      </c>
      <c r="H97" s="197">
        <v>6290</v>
      </c>
      <c r="I97" s="198">
        <f t="shared" ref="I97:I104" si="25">IFERROR(H97/G97-1,"-")</f>
        <v>-5.7536709619418591E-2</v>
      </c>
      <c r="J97" s="197">
        <f t="shared" si="24"/>
        <v>-384</v>
      </c>
      <c r="K97" s="198">
        <f t="shared" ref="K97:K104" si="26">H97/H$8</f>
        <v>2.7314660151562929E-4</v>
      </c>
      <c r="L97" s="199"/>
    </row>
    <row r="98" spans="1:12" s="74" customFormat="1" x14ac:dyDescent="0.25">
      <c r="A98" s="195"/>
      <c r="B98" s="196" t="s">
        <v>118</v>
      </c>
      <c r="C98" s="197">
        <v>6073</v>
      </c>
      <c r="D98" s="197">
        <v>13294</v>
      </c>
      <c r="E98" s="197">
        <v>14649</v>
      </c>
      <c r="F98" s="197">
        <v>16532</v>
      </c>
      <c r="G98" s="197">
        <v>14792</v>
      </c>
      <c r="H98" s="197">
        <v>14374</v>
      </c>
      <c r="I98" s="198">
        <f t="shared" si="25"/>
        <v>-2.8258518117901588E-2</v>
      </c>
      <c r="J98" s="197">
        <f t="shared" si="24"/>
        <v>-418</v>
      </c>
      <c r="K98" s="198">
        <f t="shared" si="26"/>
        <v>6.2419860893253652E-4</v>
      </c>
      <c r="L98" s="199"/>
    </row>
    <row r="99" spans="1:12" x14ac:dyDescent="0.25">
      <c r="A99" s="195"/>
      <c r="B99" s="196" t="s">
        <v>121</v>
      </c>
      <c r="C99" s="197">
        <v>4889</v>
      </c>
      <c r="D99" s="197">
        <v>5614</v>
      </c>
      <c r="E99" s="197">
        <v>6032</v>
      </c>
      <c r="F99" s="197">
        <v>7221</v>
      </c>
      <c r="G99" s="197">
        <v>6628</v>
      </c>
      <c r="H99" s="197">
        <v>6084</v>
      </c>
      <c r="I99" s="198">
        <f t="shared" si="25"/>
        <v>-8.2076041038020464E-2</v>
      </c>
      <c r="J99" s="197">
        <f t="shared" si="24"/>
        <v>-544</v>
      </c>
      <c r="K99" s="198">
        <f t="shared" si="26"/>
        <v>2.6420094175216033E-4</v>
      </c>
      <c r="L99" s="103"/>
    </row>
    <row r="100" spans="1:12" x14ac:dyDescent="0.25">
      <c r="A100" s="195"/>
      <c r="B100" s="196" t="s">
        <v>128</v>
      </c>
      <c r="C100" s="197">
        <v>341</v>
      </c>
      <c r="D100" s="197">
        <v>3103</v>
      </c>
      <c r="E100" s="197">
        <v>2476</v>
      </c>
      <c r="F100" s="197">
        <v>3041</v>
      </c>
      <c r="G100" s="197">
        <v>2015</v>
      </c>
      <c r="H100" s="197">
        <v>1782</v>
      </c>
      <c r="I100" s="198">
        <f t="shared" si="25"/>
        <v>-0.11563275434243181</v>
      </c>
      <c r="J100" s="197">
        <f t="shared" si="24"/>
        <v>-233</v>
      </c>
      <c r="K100" s="198">
        <f t="shared" si="26"/>
        <v>7.7384299507289565E-5</v>
      </c>
      <c r="L100" s="103"/>
    </row>
    <row r="101" spans="1:12" x14ac:dyDescent="0.25">
      <c r="A101" s="195"/>
      <c r="B101" s="196" t="s">
        <v>124</v>
      </c>
      <c r="C101" s="197">
        <v>586</v>
      </c>
      <c r="D101" s="197">
        <v>1423</v>
      </c>
      <c r="E101" s="197">
        <v>1103</v>
      </c>
      <c r="F101" s="197">
        <v>1535</v>
      </c>
      <c r="G101" s="197">
        <v>1944</v>
      </c>
      <c r="H101" s="197">
        <v>1582</v>
      </c>
      <c r="I101" s="198">
        <f t="shared" si="25"/>
        <v>-0.18621399176954734</v>
      </c>
      <c r="J101" s="197">
        <f t="shared" si="24"/>
        <v>-362</v>
      </c>
      <c r="K101" s="198">
        <f t="shared" si="26"/>
        <v>6.8699192940814869E-5</v>
      </c>
      <c r="L101" s="103"/>
    </row>
    <row r="102" spans="1:12" x14ac:dyDescent="0.25">
      <c r="A102" s="195"/>
      <c r="B102" s="196" t="s">
        <v>133</v>
      </c>
      <c r="C102" s="197">
        <v>40</v>
      </c>
      <c r="D102" s="197">
        <v>603</v>
      </c>
      <c r="E102" s="197">
        <v>284</v>
      </c>
      <c r="F102" s="197">
        <v>596</v>
      </c>
      <c r="G102" s="197">
        <v>357</v>
      </c>
      <c r="H102" s="197">
        <v>375</v>
      </c>
      <c r="I102" s="198">
        <f t="shared" si="25"/>
        <v>5.0420168067226934E-2</v>
      </c>
      <c r="J102" s="197">
        <f t="shared" si="24"/>
        <v>18</v>
      </c>
      <c r="K102" s="198">
        <f t="shared" si="26"/>
        <v>1.6284574812140061E-5</v>
      </c>
      <c r="L102" s="103"/>
    </row>
    <row r="103" spans="1:12" x14ac:dyDescent="0.25">
      <c r="A103" s="195" t="s">
        <v>148</v>
      </c>
      <c r="B103" s="196" t="s">
        <v>136</v>
      </c>
      <c r="C103" s="197">
        <v>148</v>
      </c>
      <c r="D103" s="197">
        <v>239</v>
      </c>
      <c r="E103" s="197">
        <v>640</v>
      </c>
      <c r="F103" s="197">
        <v>847</v>
      </c>
      <c r="G103" s="197">
        <v>459</v>
      </c>
      <c r="H103" s="197">
        <v>398</v>
      </c>
      <c r="I103" s="198">
        <f t="shared" si="25"/>
        <v>-0.13289760348583879</v>
      </c>
      <c r="J103" s="197">
        <f t="shared" si="24"/>
        <v>-61</v>
      </c>
      <c r="K103" s="198">
        <f t="shared" si="26"/>
        <v>1.7283362067284649E-5</v>
      </c>
      <c r="L103" s="103"/>
    </row>
    <row r="104" spans="1:12" x14ac:dyDescent="0.25">
      <c r="A104" s="195" t="s">
        <v>149</v>
      </c>
      <c r="B104" s="201" t="s">
        <v>149</v>
      </c>
      <c r="C104" s="202">
        <f t="shared" ref="C104:H104" si="27">C96-SUM(C97:C103)</f>
        <v>6417</v>
      </c>
      <c r="D104" s="202">
        <f t="shared" si="27"/>
        <v>13086</v>
      </c>
      <c r="E104" s="202">
        <f t="shared" si="27"/>
        <v>17337</v>
      </c>
      <c r="F104" s="202">
        <f t="shared" si="27"/>
        <v>17413</v>
      </c>
      <c r="G104" s="202">
        <f t="shared" si="27"/>
        <v>19174</v>
      </c>
      <c r="H104" s="202">
        <f t="shared" si="27"/>
        <v>15281</v>
      </c>
      <c r="I104" s="203">
        <f t="shared" si="25"/>
        <v>-0.20303536038385317</v>
      </c>
      <c r="J104" s="202">
        <f>H104-G104</f>
        <v>-3893</v>
      </c>
      <c r="K104" s="203">
        <f t="shared" si="26"/>
        <v>6.635855672114993E-4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366139</v>
      </c>
      <c r="D106" s="211">
        <v>853267</v>
      </c>
      <c r="E106" s="211">
        <v>938988</v>
      </c>
      <c r="F106" s="211">
        <v>995472</v>
      </c>
      <c r="G106" s="211">
        <v>982337</v>
      </c>
      <c r="H106" s="211">
        <v>852708</v>
      </c>
      <c r="I106" s="212">
        <f>IFERROR(H106/G106-1,"-")</f>
        <v>-0.13195980605433777</v>
      </c>
      <c r="J106" s="211">
        <f>H106-G106</f>
        <v>-129629</v>
      </c>
      <c r="K106" s="212">
        <f>H106/H$8</f>
        <v>3.7029299250427535E-2</v>
      </c>
      <c r="L106" s="103"/>
    </row>
    <row r="107" spans="1:12" x14ac:dyDescent="0.25">
      <c r="A107" s="195" t="s">
        <v>101</v>
      </c>
      <c r="B107" s="192" t="s">
        <v>102</v>
      </c>
      <c r="C107" s="193">
        <v>126703</v>
      </c>
      <c r="D107" s="193">
        <v>123300</v>
      </c>
      <c r="E107" s="193">
        <v>147044</v>
      </c>
      <c r="F107" s="193">
        <v>148373</v>
      </c>
      <c r="G107" s="193">
        <v>154585</v>
      </c>
      <c r="H107" s="193">
        <v>142410</v>
      </c>
      <c r="I107" s="194">
        <f>IFERROR(H107/G107-1,"-")</f>
        <v>-7.8759258660283993E-2</v>
      </c>
      <c r="J107" s="193">
        <f t="shared" ref="J107:J117" si="28">H107-G107</f>
        <v>-12175</v>
      </c>
      <c r="K107" s="194">
        <f>H107/H$8</f>
        <v>6.1842301306583086E-3</v>
      </c>
      <c r="L107" s="103"/>
    </row>
    <row r="108" spans="1:12" x14ac:dyDescent="0.25">
      <c r="A108" s="195" t="s">
        <v>108</v>
      </c>
      <c r="B108" s="196" t="s">
        <v>108</v>
      </c>
      <c r="C108" s="197">
        <v>71039</v>
      </c>
      <c r="D108" s="197">
        <v>43118</v>
      </c>
      <c r="E108" s="197">
        <v>42455</v>
      </c>
      <c r="F108" s="197">
        <v>41139</v>
      </c>
      <c r="G108" s="197">
        <v>54256</v>
      </c>
      <c r="H108" s="197">
        <v>66821</v>
      </c>
      <c r="I108" s="198">
        <f>IFERROR(H108/G108-1,"-")</f>
        <v>0.23158728988498978</v>
      </c>
      <c r="J108" s="197">
        <f t="shared" si="28"/>
        <v>12565</v>
      </c>
      <c r="K108" s="198">
        <f>H108/H$8</f>
        <v>2.9017375293920291E-3</v>
      </c>
      <c r="L108" s="103"/>
    </row>
    <row r="109" spans="1:12" x14ac:dyDescent="0.25">
      <c r="A109" s="195" t="s">
        <v>105</v>
      </c>
      <c r="B109" s="196" t="s">
        <v>105</v>
      </c>
      <c r="C109" s="197">
        <v>55664</v>
      </c>
      <c r="D109" s="197">
        <v>80182</v>
      </c>
      <c r="E109" s="197">
        <v>104589</v>
      </c>
      <c r="F109" s="197">
        <v>107234</v>
      </c>
      <c r="G109" s="197">
        <v>100329</v>
      </c>
      <c r="H109" s="197">
        <v>75589</v>
      </c>
      <c r="I109" s="198">
        <f>IFERROR(H109/G109-1,"-")</f>
        <v>-0.24658872310099766</v>
      </c>
      <c r="J109" s="197">
        <f t="shared" si="28"/>
        <v>-24740</v>
      </c>
      <c r="K109" s="198">
        <f>H109/H$8</f>
        <v>3.28249260126628E-3</v>
      </c>
      <c r="L109" s="103"/>
    </row>
    <row r="110" spans="1:12" x14ac:dyDescent="0.25">
      <c r="A110" s="195"/>
      <c r="B110" s="192" t="s">
        <v>112</v>
      </c>
      <c r="C110" s="193">
        <v>239436</v>
      </c>
      <c r="D110" s="193">
        <v>729967</v>
      </c>
      <c r="E110" s="193">
        <v>791944</v>
      </c>
      <c r="F110" s="193">
        <v>847099</v>
      </c>
      <c r="G110" s="193">
        <v>827752</v>
      </c>
      <c r="H110" s="193">
        <v>710298</v>
      </c>
      <c r="I110" s="194">
        <f>IFERROR(H110/G110-1,"-")</f>
        <v>-0.14189515700354693</v>
      </c>
      <c r="J110" s="193">
        <f t="shared" si="28"/>
        <v>-117454</v>
      </c>
      <c r="K110" s="194">
        <f>H110/H$8</f>
        <v>3.0845069119769225E-2</v>
      </c>
      <c r="L110" s="103"/>
    </row>
    <row r="111" spans="1:12" s="74" customFormat="1" x14ac:dyDescent="0.25">
      <c r="A111" s="195"/>
      <c r="B111" s="196" t="s">
        <v>115</v>
      </c>
      <c r="C111" s="197">
        <v>67578</v>
      </c>
      <c r="D111" s="197">
        <v>442180</v>
      </c>
      <c r="E111" s="197">
        <v>487297</v>
      </c>
      <c r="F111" s="197">
        <v>520074</v>
      </c>
      <c r="G111" s="197">
        <v>484977</v>
      </c>
      <c r="H111" s="197">
        <v>423688</v>
      </c>
      <c r="I111" s="198">
        <f t="shared" ref="I111:I118" si="29">IFERROR(H111/G111-1,"-")</f>
        <v>-0.12637506520927799</v>
      </c>
      <c r="J111" s="197">
        <f t="shared" si="28"/>
        <v>-61289</v>
      </c>
      <c r="K111" s="198">
        <f t="shared" ref="K111:K118" si="30">H111/H$8</f>
        <v>1.839887715468266E-2</v>
      </c>
      <c r="L111" s="199"/>
    </row>
    <row r="112" spans="1:12" s="74" customFormat="1" x14ac:dyDescent="0.25">
      <c r="A112" s="195"/>
      <c r="B112" s="196" t="s">
        <v>118</v>
      </c>
      <c r="C112" s="197">
        <v>36735</v>
      </c>
      <c r="D112" s="197">
        <v>30912</v>
      </c>
      <c r="E112" s="197">
        <v>39760</v>
      </c>
      <c r="F112" s="197">
        <v>37467</v>
      </c>
      <c r="G112" s="197">
        <v>43004</v>
      </c>
      <c r="H112" s="197">
        <v>35447</v>
      </c>
      <c r="I112" s="198">
        <f t="shared" si="29"/>
        <v>-0.17572783927076552</v>
      </c>
      <c r="J112" s="197">
        <f t="shared" si="28"/>
        <v>-7557</v>
      </c>
      <c r="K112" s="198">
        <f t="shared" si="30"/>
        <v>1.5393048623091432E-3</v>
      </c>
      <c r="L112" s="199"/>
    </row>
    <row r="113" spans="1:12" x14ac:dyDescent="0.25">
      <c r="A113" s="195"/>
      <c r="B113" s="196" t="s">
        <v>121</v>
      </c>
      <c r="C113" s="197">
        <v>45706</v>
      </c>
      <c r="D113" s="197">
        <v>42990</v>
      </c>
      <c r="E113" s="197">
        <v>58589</v>
      </c>
      <c r="F113" s="197">
        <v>52258</v>
      </c>
      <c r="G113" s="197">
        <v>72421</v>
      </c>
      <c r="H113" s="197">
        <v>62997</v>
      </c>
      <c r="I113" s="198">
        <f t="shared" si="29"/>
        <v>-0.13012800154651272</v>
      </c>
      <c r="J113" s="197">
        <f t="shared" si="28"/>
        <v>-9424</v>
      </c>
      <c r="K113" s="198">
        <f t="shared" si="30"/>
        <v>2.7356782918410327E-3</v>
      </c>
      <c r="L113" s="103"/>
    </row>
    <row r="114" spans="1:12" x14ac:dyDescent="0.25">
      <c r="A114" s="195"/>
      <c r="B114" s="196" t="s">
        <v>128</v>
      </c>
      <c r="C114" s="197">
        <v>13826</v>
      </c>
      <c r="D114" s="197">
        <v>28567</v>
      </c>
      <c r="E114" s="197">
        <v>25623</v>
      </c>
      <c r="F114" s="197">
        <v>27149</v>
      </c>
      <c r="G114" s="197">
        <v>29338</v>
      </c>
      <c r="H114" s="197">
        <v>18966</v>
      </c>
      <c r="I114" s="198">
        <f t="shared" si="29"/>
        <v>-0.35353466493966867</v>
      </c>
      <c r="J114" s="197">
        <f t="shared" si="28"/>
        <v>-10372</v>
      </c>
      <c r="K114" s="198">
        <f t="shared" si="30"/>
        <v>8.2360865569879569E-4</v>
      </c>
      <c r="L114" s="103"/>
    </row>
    <row r="115" spans="1:12" x14ac:dyDescent="0.25">
      <c r="A115" s="195"/>
      <c r="B115" s="196" t="s">
        <v>124</v>
      </c>
      <c r="C115" s="197">
        <v>20486</v>
      </c>
      <c r="D115" s="197">
        <v>31284</v>
      </c>
      <c r="E115" s="197">
        <v>30265</v>
      </c>
      <c r="F115" s="197">
        <v>20918</v>
      </c>
      <c r="G115" s="197">
        <v>24476</v>
      </c>
      <c r="H115" s="197">
        <v>14403</v>
      </c>
      <c r="I115" s="198">
        <f t="shared" si="29"/>
        <v>-0.41154600424906029</v>
      </c>
      <c r="J115" s="197">
        <f t="shared" si="28"/>
        <v>-10073</v>
      </c>
      <c r="K115" s="198">
        <f t="shared" si="30"/>
        <v>6.2545794938467542E-4</v>
      </c>
      <c r="L115" s="103"/>
    </row>
    <row r="116" spans="1:12" x14ac:dyDescent="0.25">
      <c r="A116" s="195"/>
      <c r="B116" s="196" t="s">
        <v>133</v>
      </c>
      <c r="C116" s="197">
        <v>346</v>
      </c>
      <c r="D116" s="197">
        <v>4298</v>
      </c>
      <c r="E116" s="197">
        <v>6898</v>
      </c>
      <c r="F116" s="197">
        <v>9968</v>
      </c>
      <c r="G116" s="197">
        <v>6231</v>
      </c>
      <c r="H116" s="197">
        <v>6254</v>
      </c>
      <c r="I116" s="198">
        <f t="shared" si="29"/>
        <v>3.6912213127908711E-3</v>
      </c>
      <c r="J116" s="197">
        <f t="shared" si="28"/>
        <v>23</v>
      </c>
      <c r="K116" s="198">
        <f t="shared" si="30"/>
        <v>2.7158328233366382E-4</v>
      </c>
      <c r="L116" s="103"/>
    </row>
    <row r="117" spans="1:12" x14ac:dyDescent="0.25">
      <c r="A117" s="195" t="s">
        <v>148</v>
      </c>
      <c r="B117" s="196" t="s">
        <v>136</v>
      </c>
      <c r="C117" s="197">
        <v>103</v>
      </c>
      <c r="D117" s="197">
        <v>5280</v>
      </c>
      <c r="E117" s="197">
        <v>4360</v>
      </c>
      <c r="F117" s="197">
        <v>8892</v>
      </c>
      <c r="G117" s="197">
        <v>5022</v>
      </c>
      <c r="H117" s="197">
        <v>5148</v>
      </c>
      <c r="I117" s="198">
        <f t="shared" si="29"/>
        <v>2.5089605734766929E-2</v>
      </c>
      <c r="J117" s="197">
        <f t="shared" si="28"/>
        <v>126</v>
      </c>
      <c r="K117" s="198">
        <f t="shared" si="30"/>
        <v>2.2355464302105873E-4</v>
      </c>
      <c r="L117" s="103"/>
    </row>
    <row r="118" spans="1:12" x14ac:dyDescent="0.25">
      <c r="A118" s="195" t="s">
        <v>149</v>
      </c>
      <c r="B118" s="201" t="s">
        <v>149</v>
      </c>
      <c r="C118" s="202">
        <f t="shared" ref="C118:H118" si="31">C110-SUM(C111:C117)</f>
        <v>54656</v>
      </c>
      <c r="D118" s="202">
        <f t="shared" si="31"/>
        <v>144456</v>
      </c>
      <c r="E118" s="202">
        <f t="shared" si="31"/>
        <v>139152</v>
      </c>
      <c r="F118" s="202">
        <f t="shared" si="31"/>
        <v>170373</v>
      </c>
      <c r="G118" s="202">
        <f t="shared" si="31"/>
        <v>162283</v>
      </c>
      <c r="H118" s="202">
        <f t="shared" si="31"/>
        <v>143395</v>
      </c>
      <c r="I118" s="203">
        <f t="shared" si="29"/>
        <v>-0.11638927059519477</v>
      </c>
      <c r="J118" s="202">
        <f>H118-G118</f>
        <v>-18888</v>
      </c>
      <c r="K118" s="203">
        <f t="shared" si="30"/>
        <v>6.2270042804981971E-3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184291</v>
      </c>
      <c r="D120" s="211">
        <v>342925</v>
      </c>
      <c r="E120" s="211">
        <v>379252</v>
      </c>
      <c r="F120" s="211">
        <v>388701</v>
      </c>
      <c r="G120" s="211">
        <v>400712</v>
      </c>
      <c r="H120" s="211">
        <v>410892</v>
      </c>
      <c r="I120" s="212">
        <f>IFERROR(H120/G120-1,"-")</f>
        <v>2.5404779492503415E-2</v>
      </c>
      <c r="J120" s="211">
        <f>H120-G120</f>
        <v>10180</v>
      </c>
      <c r="K120" s="212">
        <f>H120/H$8</f>
        <v>1.7843204036559607E-2</v>
      </c>
      <c r="L120" s="103"/>
    </row>
    <row r="121" spans="1:12" x14ac:dyDescent="0.25">
      <c r="A121" s="195" t="s">
        <v>101</v>
      </c>
      <c r="B121" s="192" t="s">
        <v>102</v>
      </c>
      <c r="C121" s="193">
        <v>114244</v>
      </c>
      <c r="D121" s="193">
        <v>174454</v>
      </c>
      <c r="E121" s="193">
        <v>202847</v>
      </c>
      <c r="F121" s="193">
        <v>201680</v>
      </c>
      <c r="G121" s="193">
        <v>226535</v>
      </c>
      <c r="H121" s="193">
        <v>228447</v>
      </c>
      <c r="I121" s="194">
        <f>IFERROR(H121/G121-1,"-")</f>
        <v>8.4401968790694948E-3</v>
      </c>
      <c r="J121" s="193">
        <f t="shared" ref="J121:J131" si="32">H121-G121</f>
        <v>1912</v>
      </c>
      <c r="K121" s="194">
        <f>H121/H$8</f>
        <v>9.920432698957227E-3</v>
      </c>
      <c r="L121" s="103"/>
    </row>
    <row r="122" spans="1:12" x14ac:dyDescent="0.25">
      <c r="A122" s="195" t="s">
        <v>108</v>
      </c>
      <c r="B122" s="196" t="s">
        <v>108</v>
      </c>
      <c r="C122" s="197">
        <v>53180</v>
      </c>
      <c r="D122" s="197">
        <v>83307</v>
      </c>
      <c r="E122" s="197">
        <v>83602</v>
      </c>
      <c r="F122" s="197">
        <v>89130</v>
      </c>
      <c r="G122" s="197">
        <v>106747</v>
      </c>
      <c r="H122" s="197">
        <v>110227</v>
      </c>
      <c r="I122" s="198">
        <f>IFERROR(H122/G122-1,"-")</f>
        <v>3.2600447787759945E-2</v>
      </c>
      <c r="J122" s="197">
        <f t="shared" si="32"/>
        <v>3480</v>
      </c>
      <c r="K122" s="198">
        <f>H122/H$8</f>
        <v>4.7866662075140331E-3</v>
      </c>
      <c r="L122" s="103"/>
    </row>
    <row r="123" spans="1:12" x14ac:dyDescent="0.25">
      <c r="A123" s="195" t="s">
        <v>105</v>
      </c>
      <c r="B123" s="196" t="s">
        <v>105</v>
      </c>
      <c r="C123" s="197">
        <v>61064</v>
      </c>
      <c r="D123" s="197">
        <v>91147</v>
      </c>
      <c r="E123" s="197">
        <v>119245</v>
      </c>
      <c r="F123" s="197">
        <v>112550</v>
      </c>
      <c r="G123" s="197">
        <v>119788</v>
      </c>
      <c r="H123" s="197">
        <v>118220</v>
      </c>
      <c r="I123" s="198">
        <f>IFERROR(H123/G123-1,"-")</f>
        <v>-1.3089791965806286E-2</v>
      </c>
      <c r="J123" s="197">
        <f t="shared" si="32"/>
        <v>-1568</v>
      </c>
      <c r="K123" s="198">
        <f>H123/H$8</f>
        <v>5.133766491443194E-3</v>
      </c>
      <c r="L123" s="103"/>
    </row>
    <row r="124" spans="1:12" x14ac:dyDescent="0.25">
      <c r="A124" s="195"/>
      <c r="B124" s="192" t="s">
        <v>112</v>
      </c>
      <c r="C124" s="193">
        <v>70047</v>
      </c>
      <c r="D124" s="193">
        <v>168471</v>
      </c>
      <c r="E124" s="193">
        <v>176405</v>
      </c>
      <c r="F124" s="193">
        <v>187021</v>
      </c>
      <c r="G124" s="193">
        <v>174177</v>
      </c>
      <c r="H124" s="193">
        <v>182445</v>
      </c>
      <c r="I124" s="194">
        <f>IFERROR(H124/G124-1,"-")</f>
        <v>4.7468953995073893E-2</v>
      </c>
      <c r="J124" s="193">
        <f t="shared" si="32"/>
        <v>8268</v>
      </c>
      <c r="K124" s="194">
        <f>H124/H$8</f>
        <v>7.9227713376023821E-3</v>
      </c>
      <c r="L124" s="103"/>
    </row>
    <row r="125" spans="1:12" s="74" customFormat="1" x14ac:dyDescent="0.25">
      <c r="A125" s="195"/>
      <c r="B125" s="196" t="s">
        <v>115</v>
      </c>
      <c r="C125" s="197">
        <v>3164</v>
      </c>
      <c r="D125" s="197">
        <v>22618</v>
      </c>
      <c r="E125" s="197">
        <v>23470</v>
      </c>
      <c r="F125" s="197">
        <v>25691</v>
      </c>
      <c r="G125" s="197">
        <v>20265</v>
      </c>
      <c r="H125" s="197">
        <v>20489</v>
      </c>
      <c r="I125" s="198">
        <f t="shared" ref="I125:I132" si="33">IFERROR(H125/G125-1,"-")</f>
        <v>1.1053540587219413E-2</v>
      </c>
      <c r="J125" s="197">
        <f t="shared" si="32"/>
        <v>224</v>
      </c>
      <c r="K125" s="198">
        <f t="shared" ref="K125:K132" si="34">H125/H$8</f>
        <v>8.8974574220250047E-4</v>
      </c>
      <c r="L125" s="199"/>
    </row>
    <row r="126" spans="1:12" s="74" customFormat="1" x14ac:dyDescent="0.25">
      <c r="A126" s="195"/>
      <c r="B126" s="196" t="s">
        <v>118</v>
      </c>
      <c r="C126" s="197">
        <v>7755</v>
      </c>
      <c r="D126" s="197">
        <v>19966</v>
      </c>
      <c r="E126" s="197">
        <v>27422</v>
      </c>
      <c r="F126" s="197">
        <v>26845</v>
      </c>
      <c r="G126" s="197">
        <v>25281</v>
      </c>
      <c r="H126" s="197">
        <v>26217</v>
      </c>
      <c r="I126" s="198">
        <f t="shared" si="33"/>
        <v>3.7023851904592453E-2</v>
      </c>
      <c r="J126" s="197">
        <f t="shared" si="32"/>
        <v>936</v>
      </c>
      <c r="K126" s="198">
        <f t="shared" si="34"/>
        <v>1.1384871942663357E-3</v>
      </c>
      <c r="L126" s="199"/>
    </row>
    <row r="127" spans="1:12" x14ac:dyDescent="0.25">
      <c r="A127" s="195"/>
      <c r="B127" s="196" t="s">
        <v>121</v>
      </c>
      <c r="C127" s="197">
        <v>10838</v>
      </c>
      <c r="D127" s="197">
        <v>15527</v>
      </c>
      <c r="E127" s="197">
        <v>18601</v>
      </c>
      <c r="F127" s="197">
        <v>18203</v>
      </c>
      <c r="G127" s="197">
        <v>17577</v>
      </c>
      <c r="H127" s="197">
        <v>18666</v>
      </c>
      <c r="I127" s="198">
        <f t="shared" si="33"/>
        <v>6.19559651817716E-2</v>
      </c>
      <c r="J127" s="197">
        <f t="shared" si="32"/>
        <v>1089</v>
      </c>
      <c r="K127" s="198">
        <f t="shared" si="34"/>
        <v>8.1058099584908362E-4</v>
      </c>
      <c r="L127" s="103"/>
    </row>
    <row r="128" spans="1:12" x14ac:dyDescent="0.25">
      <c r="A128" s="195"/>
      <c r="B128" s="196" t="s">
        <v>128</v>
      </c>
      <c r="C128" s="197">
        <v>1475</v>
      </c>
      <c r="D128" s="197">
        <v>4119</v>
      </c>
      <c r="E128" s="197">
        <v>4584</v>
      </c>
      <c r="F128" s="197">
        <v>5112</v>
      </c>
      <c r="G128" s="197">
        <v>5591</v>
      </c>
      <c r="H128" s="197">
        <v>6106</v>
      </c>
      <c r="I128" s="198">
        <f t="shared" si="33"/>
        <v>9.2112323376855709E-2</v>
      </c>
      <c r="J128" s="197">
        <f t="shared" si="32"/>
        <v>515</v>
      </c>
      <c r="K128" s="198">
        <f t="shared" si="34"/>
        <v>2.6515630347447256E-4</v>
      </c>
      <c r="L128" s="103"/>
    </row>
    <row r="129" spans="1:12" x14ac:dyDescent="0.25">
      <c r="A129" s="195"/>
      <c r="B129" s="196" t="s">
        <v>124</v>
      </c>
      <c r="C129" s="197">
        <v>1145</v>
      </c>
      <c r="D129" s="197">
        <v>3183</v>
      </c>
      <c r="E129" s="197">
        <v>3701</v>
      </c>
      <c r="F129" s="197">
        <v>3780</v>
      </c>
      <c r="G129" s="197">
        <v>4127</v>
      </c>
      <c r="H129" s="197">
        <v>4295</v>
      </c>
      <c r="I129" s="198">
        <f t="shared" si="33"/>
        <v>4.0707535740247103E-2</v>
      </c>
      <c r="J129" s="197">
        <f t="shared" si="32"/>
        <v>168</v>
      </c>
      <c r="K129" s="198">
        <f t="shared" si="34"/>
        <v>1.8651266351504416E-4</v>
      </c>
      <c r="L129" s="103"/>
    </row>
    <row r="130" spans="1:12" x14ac:dyDescent="0.25">
      <c r="A130" s="195"/>
      <c r="B130" s="196" t="s">
        <v>133</v>
      </c>
      <c r="C130" s="197">
        <v>251</v>
      </c>
      <c r="D130" s="197">
        <v>1653</v>
      </c>
      <c r="E130" s="197">
        <v>2261</v>
      </c>
      <c r="F130" s="197">
        <v>2935</v>
      </c>
      <c r="G130" s="197">
        <v>1872</v>
      </c>
      <c r="H130" s="197">
        <v>1722</v>
      </c>
      <c r="I130" s="198">
        <f t="shared" si="33"/>
        <v>-8.0128205128205177E-2</v>
      </c>
      <c r="J130" s="197">
        <f t="shared" si="32"/>
        <v>-150</v>
      </c>
      <c r="K130" s="198">
        <f t="shared" si="34"/>
        <v>7.4778767537347151E-5</v>
      </c>
      <c r="L130" s="103"/>
    </row>
    <row r="131" spans="1:12" x14ac:dyDescent="0.25">
      <c r="A131" s="195" t="s">
        <v>148</v>
      </c>
      <c r="B131" s="196" t="s">
        <v>136</v>
      </c>
      <c r="C131" s="197">
        <v>475</v>
      </c>
      <c r="D131" s="197">
        <v>2460</v>
      </c>
      <c r="E131" s="197">
        <v>3064</v>
      </c>
      <c r="F131" s="197">
        <v>3455</v>
      </c>
      <c r="G131" s="197">
        <v>2849</v>
      </c>
      <c r="H131" s="197">
        <v>2975</v>
      </c>
      <c r="I131" s="198">
        <f t="shared" si="33"/>
        <v>4.4226044226044259E-2</v>
      </c>
      <c r="J131" s="197">
        <f t="shared" si="32"/>
        <v>126</v>
      </c>
      <c r="K131" s="198">
        <f t="shared" si="34"/>
        <v>1.2919096017631113E-4</v>
      </c>
      <c r="L131" s="103"/>
    </row>
    <row r="132" spans="1:12" x14ac:dyDescent="0.25">
      <c r="A132" s="195" t="s">
        <v>149</v>
      </c>
      <c r="B132" s="201" t="s">
        <v>149</v>
      </c>
      <c r="C132" s="202">
        <f t="shared" ref="C132:H132" si="35">C124-SUM(C125:C131)</f>
        <v>44944</v>
      </c>
      <c r="D132" s="202">
        <f t="shared" si="35"/>
        <v>98945</v>
      </c>
      <c r="E132" s="202">
        <f t="shared" si="35"/>
        <v>93302</v>
      </c>
      <c r="F132" s="202">
        <f t="shared" si="35"/>
        <v>101000</v>
      </c>
      <c r="G132" s="202">
        <f t="shared" si="35"/>
        <v>96615</v>
      </c>
      <c r="H132" s="202">
        <f t="shared" si="35"/>
        <v>101975</v>
      </c>
      <c r="I132" s="203">
        <f t="shared" si="33"/>
        <v>5.5477927857993103E-2</v>
      </c>
      <c r="J132" s="202">
        <f>H132-G132</f>
        <v>5360</v>
      </c>
      <c r="K132" s="203">
        <f t="shared" si="34"/>
        <v>4.4283187105812871E-3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288076</v>
      </c>
      <c r="D134" s="211">
        <v>1153750</v>
      </c>
      <c r="E134" s="211">
        <v>1252798</v>
      </c>
      <c r="F134" s="211">
        <v>1344396</v>
      </c>
      <c r="G134" s="211">
        <v>1340515</v>
      </c>
      <c r="H134" s="211">
        <v>1344503</v>
      </c>
      <c r="I134" s="212">
        <f>IFERROR(H134/G134-1,"-")</f>
        <v>2.9749760353297017E-3</v>
      </c>
      <c r="J134" s="211">
        <f>H134-G134</f>
        <v>3988</v>
      </c>
      <c r="K134" s="212">
        <f>H134/H$8</f>
        <v>5.8385759169724653E-2</v>
      </c>
      <c r="L134" s="103"/>
    </row>
    <row r="135" spans="1:12" x14ac:dyDescent="0.25">
      <c r="A135" s="195" t="s">
        <v>101</v>
      </c>
      <c r="B135" s="192" t="s">
        <v>102</v>
      </c>
      <c r="C135" s="193">
        <v>100072</v>
      </c>
      <c r="D135" s="193">
        <v>75529</v>
      </c>
      <c r="E135" s="193">
        <v>90979</v>
      </c>
      <c r="F135" s="193">
        <v>69736</v>
      </c>
      <c r="G135" s="193">
        <v>78500</v>
      </c>
      <c r="H135" s="193">
        <v>105088</v>
      </c>
      <c r="I135" s="194">
        <f>IFERROR(H135/G135-1,"-")</f>
        <v>0.33870063694267505</v>
      </c>
      <c r="J135" s="193">
        <f t="shared" ref="J135:J145" si="36">H135-G135</f>
        <v>26588</v>
      </c>
      <c r="K135" s="194">
        <f>H135/H$8</f>
        <v>4.5635023942884653E-3</v>
      </c>
      <c r="L135" s="103"/>
    </row>
    <row r="136" spans="1:12" x14ac:dyDescent="0.25">
      <c r="A136" s="195" t="s">
        <v>108</v>
      </c>
      <c r="B136" s="196" t="s">
        <v>108</v>
      </c>
      <c r="C136" s="197">
        <v>61390</v>
      </c>
      <c r="D136" s="197">
        <v>41539</v>
      </c>
      <c r="E136" s="197">
        <v>52656</v>
      </c>
      <c r="F136" s="197">
        <v>34099</v>
      </c>
      <c r="G136" s="197">
        <v>33894</v>
      </c>
      <c r="H136" s="197">
        <v>49212</v>
      </c>
      <c r="I136" s="198">
        <f>IFERROR(H136/G136-1,"-")</f>
        <v>0.45193839617631437</v>
      </c>
      <c r="J136" s="197">
        <f t="shared" si="36"/>
        <v>15318</v>
      </c>
      <c r="K136" s="198">
        <f>H136/H$8</f>
        <v>2.1370573217467641E-3</v>
      </c>
      <c r="L136" s="103"/>
    </row>
    <row r="137" spans="1:12" x14ac:dyDescent="0.25">
      <c r="A137" s="195" t="s">
        <v>105</v>
      </c>
      <c r="B137" s="196" t="s">
        <v>105</v>
      </c>
      <c r="C137" s="197">
        <v>38682</v>
      </c>
      <c r="D137" s="197">
        <v>33990</v>
      </c>
      <c r="E137" s="197">
        <v>38323</v>
      </c>
      <c r="F137" s="197">
        <v>35637</v>
      </c>
      <c r="G137" s="197">
        <v>44606</v>
      </c>
      <c r="H137" s="197">
        <v>55876</v>
      </c>
      <c r="I137" s="198">
        <f>IFERROR(H137/G137-1,"-")</f>
        <v>0.25265659328341483</v>
      </c>
      <c r="J137" s="197">
        <f t="shared" si="36"/>
        <v>11270</v>
      </c>
      <c r="K137" s="198">
        <f>H137/H$8</f>
        <v>2.4264450725417011E-3</v>
      </c>
      <c r="L137" s="103"/>
    </row>
    <row r="138" spans="1:12" x14ac:dyDescent="0.25">
      <c r="A138" s="195"/>
      <c r="B138" s="192" t="s">
        <v>112</v>
      </c>
      <c r="C138" s="193">
        <v>188004</v>
      </c>
      <c r="D138" s="193">
        <v>1078221</v>
      </c>
      <c r="E138" s="193">
        <v>1161819</v>
      </c>
      <c r="F138" s="193">
        <v>1274660</v>
      </c>
      <c r="G138" s="193">
        <v>1262015</v>
      </c>
      <c r="H138" s="193">
        <v>1239415</v>
      </c>
      <c r="I138" s="194">
        <f>IFERROR(H138/G138-1,"-")</f>
        <v>-1.7907869557810319E-2</v>
      </c>
      <c r="J138" s="193">
        <f t="shared" si="36"/>
        <v>-22600</v>
      </c>
      <c r="K138" s="194">
        <f>H138/H$8</f>
        <v>5.3822256775436193E-2</v>
      </c>
      <c r="L138" s="103"/>
    </row>
    <row r="139" spans="1:12" s="74" customFormat="1" x14ac:dyDescent="0.25">
      <c r="A139" s="195"/>
      <c r="B139" s="196" t="s">
        <v>115</v>
      </c>
      <c r="C139" s="197">
        <v>20958</v>
      </c>
      <c r="D139" s="197">
        <v>485247</v>
      </c>
      <c r="E139" s="197">
        <v>478148</v>
      </c>
      <c r="F139" s="197">
        <v>574981</v>
      </c>
      <c r="G139" s="197">
        <v>600481</v>
      </c>
      <c r="H139" s="197">
        <v>578558</v>
      </c>
      <c r="I139" s="198">
        <f t="shared" ref="I139:I146" si="37">IFERROR(H139/G139-1,"-")</f>
        <v>-3.650906523270514E-2</v>
      </c>
      <c r="J139" s="197">
        <f t="shared" si="36"/>
        <v>-21923</v>
      </c>
      <c r="K139" s="198">
        <f t="shared" ref="K139:K146" si="38">H139/H$8</f>
        <v>2.5124189424432342E-2</v>
      </c>
      <c r="L139" s="199"/>
    </row>
    <row r="140" spans="1:12" s="74" customFormat="1" x14ac:dyDescent="0.25">
      <c r="A140" s="195"/>
      <c r="B140" s="196" t="s">
        <v>118</v>
      </c>
      <c r="C140" s="197">
        <v>21935</v>
      </c>
      <c r="D140" s="197">
        <v>77863</v>
      </c>
      <c r="E140" s="197">
        <v>114476</v>
      </c>
      <c r="F140" s="197">
        <v>127184</v>
      </c>
      <c r="G140" s="197">
        <v>121802</v>
      </c>
      <c r="H140" s="197">
        <v>108620</v>
      </c>
      <c r="I140" s="198">
        <f t="shared" si="37"/>
        <v>-0.10822482389451737</v>
      </c>
      <c r="J140" s="197">
        <f t="shared" si="36"/>
        <v>-13182</v>
      </c>
      <c r="K140" s="198">
        <f t="shared" si="38"/>
        <v>4.7168813762524086E-3</v>
      </c>
      <c r="L140" s="199"/>
    </row>
    <row r="141" spans="1:12" x14ac:dyDescent="0.25">
      <c r="A141" s="195"/>
      <c r="B141" s="196" t="s">
        <v>121</v>
      </c>
      <c r="C141" s="197">
        <v>42817</v>
      </c>
      <c r="D141" s="197">
        <v>117681</v>
      </c>
      <c r="E141" s="197">
        <v>112360</v>
      </c>
      <c r="F141" s="197">
        <v>120887</v>
      </c>
      <c r="G141" s="197">
        <v>109237</v>
      </c>
      <c r="H141" s="197">
        <v>111009</v>
      </c>
      <c r="I141" s="198">
        <f t="shared" si="37"/>
        <v>1.62216098940835E-2</v>
      </c>
      <c r="J141" s="197">
        <f t="shared" si="36"/>
        <v>1772</v>
      </c>
      <c r="K141" s="198">
        <f t="shared" si="38"/>
        <v>4.820624974188949E-3</v>
      </c>
      <c r="L141" s="103"/>
    </row>
    <row r="142" spans="1:12" x14ac:dyDescent="0.25">
      <c r="A142" s="195"/>
      <c r="B142" s="196" t="s">
        <v>128</v>
      </c>
      <c r="C142" s="197">
        <v>3106</v>
      </c>
      <c r="D142" s="197">
        <v>43011</v>
      </c>
      <c r="E142" s="197">
        <v>52822</v>
      </c>
      <c r="F142" s="197">
        <v>42915</v>
      </c>
      <c r="G142" s="197">
        <v>35361</v>
      </c>
      <c r="H142" s="197">
        <v>31212</v>
      </c>
      <c r="I142" s="198">
        <f t="shared" si="37"/>
        <v>-0.11733265461949605</v>
      </c>
      <c r="J142" s="197">
        <f t="shared" si="36"/>
        <v>-4149</v>
      </c>
      <c r="K142" s="198">
        <f t="shared" si="38"/>
        <v>1.3553977307640414E-3</v>
      </c>
      <c r="L142" s="103"/>
    </row>
    <row r="143" spans="1:12" x14ac:dyDescent="0.25">
      <c r="A143" s="195"/>
      <c r="B143" s="196" t="s">
        <v>124</v>
      </c>
      <c r="C143" s="197">
        <v>7447</v>
      </c>
      <c r="D143" s="197">
        <v>21223</v>
      </c>
      <c r="E143" s="197">
        <v>27429</v>
      </c>
      <c r="F143" s="197">
        <v>32041</v>
      </c>
      <c r="G143" s="197">
        <v>22635</v>
      </c>
      <c r="H143" s="197">
        <v>23107</v>
      </c>
      <c r="I143" s="198">
        <f t="shared" si="37"/>
        <v>2.0852661806936235E-2</v>
      </c>
      <c r="J143" s="197">
        <f t="shared" si="36"/>
        <v>472</v>
      </c>
      <c r="K143" s="198">
        <f t="shared" si="38"/>
        <v>1.0034337871576544E-3</v>
      </c>
      <c r="L143" s="103"/>
    </row>
    <row r="144" spans="1:12" x14ac:dyDescent="0.25">
      <c r="A144" s="195"/>
      <c r="B144" s="196" t="s">
        <v>133</v>
      </c>
      <c r="C144" s="197">
        <v>432</v>
      </c>
      <c r="D144" s="197">
        <v>14684</v>
      </c>
      <c r="E144" s="197">
        <v>18620</v>
      </c>
      <c r="F144" s="197">
        <v>15979</v>
      </c>
      <c r="G144" s="197">
        <v>18431</v>
      </c>
      <c r="H144" s="197">
        <v>16297</v>
      </c>
      <c r="I144" s="198">
        <f t="shared" si="37"/>
        <v>-0.11578319136237858</v>
      </c>
      <c r="J144" s="197">
        <f t="shared" si="36"/>
        <v>-2134</v>
      </c>
      <c r="K144" s="198">
        <f t="shared" si="38"/>
        <v>7.0770590856919079E-4</v>
      </c>
      <c r="L144" s="103"/>
    </row>
    <row r="145" spans="1:12" x14ac:dyDescent="0.25">
      <c r="A145" s="195" t="s">
        <v>148</v>
      </c>
      <c r="B145" s="196" t="s">
        <v>136</v>
      </c>
      <c r="C145" s="197">
        <v>206</v>
      </c>
      <c r="D145" s="197">
        <v>6599</v>
      </c>
      <c r="E145" s="197">
        <v>12874</v>
      </c>
      <c r="F145" s="197">
        <v>11459</v>
      </c>
      <c r="G145" s="197">
        <v>9008</v>
      </c>
      <c r="H145" s="197">
        <v>9163</v>
      </c>
      <c r="I145" s="198">
        <f t="shared" si="37"/>
        <v>1.7206927175843711E-2</v>
      </c>
      <c r="J145" s="197">
        <f t="shared" si="36"/>
        <v>155</v>
      </c>
      <c r="K145" s="198">
        <f t="shared" si="38"/>
        <v>3.9790815734303832E-4</v>
      </c>
      <c r="L145" s="103"/>
    </row>
    <row r="146" spans="1:12" x14ac:dyDescent="0.25">
      <c r="A146" s="195" t="s">
        <v>149</v>
      </c>
      <c r="B146" s="201" t="s">
        <v>149</v>
      </c>
      <c r="C146" s="202">
        <f t="shared" ref="C146:H146" si="39">C138-SUM(C139:C145)</f>
        <v>91103</v>
      </c>
      <c r="D146" s="202">
        <f t="shared" si="39"/>
        <v>311913</v>
      </c>
      <c r="E146" s="202">
        <f t="shared" si="39"/>
        <v>345090</v>
      </c>
      <c r="F146" s="202">
        <f t="shared" si="39"/>
        <v>349214</v>
      </c>
      <c r="G146" s="202">
        <f t="shared" si="39"/>
        <v>345060</v>
      </c>
      <c r="H146" s="202">
        <f t="shared" si="39"/>
        <v>361449</v>
      </c>
      <c r="I146" s="203">
        <f t="shared" si="37"/>
        <v>4.7496087636932804E-2</v>
      </c>
      <c r="J146" s="202">
        <f>H146-G146</f>
        <v>16389</v>
      </c>
      <c r="K146" s="203">
        <f t="shared" si="38"/>
        <v>1.5696115416728565E-2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134070</v>
      </c>
      <c r="D148" s="211">
        <v>400537</v>
      </c>
      <c r="E148" s="211">
        <v>532431</v>
      </c>
      <c r="F148" s="211">
        <v>498778</v>
      </c>
      <c r="G148" s="211">
        <v>492552</v>
      </c>
      <c r="H148" s="211">
        <v>386757</v>
      </c>
      <c r="I148" s="212">
        <f>IFERROR(H148/G148-1,"-")</f>
        <v>-0.21478950445841249</v>
      </c>
      <c r="J148" s="211">
        <f>H148-G148</f>
        <v>-105795</v>
      </c>
      <c r="K148" s="212">
        <f>H148/H$8</f>
        <v>1.6795128801650273E-2</v>
      </c>
      <c r="L148" s="103"/>
    </row>
    <row r="149" spans="1:12" x14ac:dyDescent="0.25">
      <c r="A149" s="195" t="s">
        <v>101</v>
      </c>
      <c r="B149" s="192" t="s">
        <v>102</v>
      </c>
      <c r="C149" s="193">
        <v>66820</v>
      </c>
      <c r="D149" s="193">
        <v>167388</v>
      </c>
      <c r="E149" s="193">
        <v>216765</v>
      </c>
      <c r="F149" s="193">
        <v>193867</v>
      </c>
      <c r="G149" s="193">
        <v>181873</v>
      </c>
      <c r="H149" s="193">
        <v>110223</v>
      </c>
      <c r="I149" s="194">
        <f>IFERROR(H149/G149-1,"-")</f>
        <v>-0.39395622219900694</v>
      </c>
      <c r="J149" s="193">
        <f t="shared" ref="J149:J159" si="40">H149-G149</f>
        <v>-71650</v>
      </c>
      <c r="K149" s="194">
        <f>H149/H$8</f>
        <v>4.7864925053827034E-3</v>
      </c>
      <c r="L149" s="103"/>
    </row>
    <row r="150" spans="1:12" x14ac:dyDescent="0.25">
      <c r="A150" s="195" t="s">
        <v>108</v>
      </c>
      <c r="B150" s="196" t="s">
        <v>108</v>
      </c>
      <c r="C150" s="197">
        <v>47686</v>
      </c>
      <c r="D150" s="197">
        <v>96720</v>
      </c>
      <c r="E150" s="197">
        <v>146529</v>
      </c>
      <c r="F150" s="197">
        <v>126335</v>
      </c>
      <c r="G150" s="197">
        <v>106060</v>
      </c>
      <c r="H150" s="197">
        <v>25155</v>
      </c>
      <c r="I150" s="198">
        <f>IFERROR(H150/G150-1,"-")</f>
        <v>-0.7628229304167452</v>
      </c>
      <c r="J150" s="197">
        <f t="shared" si="40"/>
        <v>-80905</v>
      </c>
      <c r="K150" s="198">
        <f>H150/H$8</f>
        <v>1.0923692783983551E-3</v>
      </c>
      <c r="L150" s="103"/>
    </row>
    <row r="151" spans="1:12" x14ac:dyDescent="0.25">
      <c r="A151" s="195" t="s">
        <v>105</v>
      </c>
      <c r="B151" s="196" t="s">
        <v>105</v>
      </c>
      <c r="C151" s="197">
        <v>19134</v>
      </c>
      <c r="D151" s="197">
        <v>70668</v>
      </c>
      <c r="E151" s="197">
        <v>70236</v>
      </c>
      <c r="F151" s="197">
        <v>67532</v>
      </c>
      <c r="G151" s="197">
        <v>75813</v>
      </c>
      <c r="H151" s="197">
        <v>85068</v>
      </c>
      <c r="I151" s="198">
        <f>IFERROR(H151/G151-1,"-")</f>
        <v>0.12207668869455102</v>
      </c>
      <c r="J151" s="197">
        <f t="shared" si="40"/>
        <v>9255</v>
      </c>
      <c r="K151" s="198">
        <f>H151/H$8</f>
        <v>3.6941232269843481E-3</v>
      </c>
      <c r="L151" s="103"/>
    </row>
    <row r="152" spans="1:12" x14ac:dyDescent="0.25">
      <c r="A152" s="195"/>
      <c r="B152" s="192" t="s">
        <v>112</v>
      </c>
      <c r="C152" s="193">
        <v>67250</v>
      </c>
      <c r="D152" s="193">
        <v>233149</v>
      </c>
      <c r="E152" s="193">
        <v>315666</v>
      </c>
      <c r="F152" s="193">
        <v>304911</v>
      </c>
      <c r="G152" s="193">
        <v>310679</v>
      </c>
      <c r="H152" s="193">
        <v>276534</v>
      </c>
      <c r="I152" s="194">
        <f>IFERROR(H152/G152-1,"-")</f>
        <v>-0.10990443512435666</v>
      </c>
      <c r="J152" s="193">
        <f t="shared" si="40"/>
        <v>-34145</v>
      </c>
      <c r="K152" s="194">
        <f>H152/H$8</f>
        <v>1.2008636296267571E-2</v>
      </c>
      <c r="L152" s="103"/>
    </row>
    <row r="153" spans="1:12" s="74" customFormat="1" x14ac:dyDescent="0.25">
      <c r="A153" s="195"/>
      <c r="B153" s="196" t="s">
        <v>115</v>
      </c>
      <c r="C153" s="197">
        <v>3706</v>
      </c>
      <c r="D153" s="197">
        <v>87090</v>
      </c>
      <c r="E153" s="197">
        <v>124474</v>
      </c>
      <c r="F153" s="197">
        <v>111777</v>
      </c>
      <c r="G153" s="197">
        <v>70809</v>
      </c>
      <c r="H153" s="197">
        <v>95989</v>
      </c>
      <c r="I153" s="198">
        <f t="shared" ref="I153:I160" si="41">IFERROR(H153/G153-1,"-")</f>
        <v>0.35560451355053746</v>
      </c>
      <c r="J153" s="197">
        <f t="shared" si="40"/>
        <v>25180</v>
      </c>
      <c r="K153" s="198">
        <f t="shared" ref="K153:K160" si="42">H153/H$8</f>
        <v>4.1683734710466994E-3</v>
      </c>
      <c r="L153" s="199"/>
    </row>
    <row r="154" spans="1:12" s="74" customFormat="1" x14ac:dyDescent="0.25">
      <c r="A154" s="195"/>
      <c r="B154" s="196" t="s">
        <v>118</v>
      </c>
      <c r="C154" s="197">
        <v>17475</v>
      </c>
      <c r="D154" s="197">
        <v>60205</v>
      </c>
      <c r="E154" s="197">
        <v>64899</v>
      </c>
      <c r="F154" s="197">
        <v>66247</v>
      </c>
      <c r="G154" s="197">
        <v>61233</v>
      </c>
      <c r="H154" s="197">
        <v>58392</v>
      </c>
      <c r="I154" s="198">
        <f t="shared" si="41"/>
        <v>-4.6396550879427734E-2</v>
      </c>
      <c r="J154" s="197">
        <f t="shared" si="40"/>
        <v>-2841</v>
      </c>
      <c r="K154" s="198">
        <f t="shared" si="42"/>
        <v>2.5357037131479528E-3</v>
      </c>
      <c r="L154" s="199"/>
    </row>
    <row r="155" spans="1:12" x14ac:dyDescent="0.25">
      <c r="A155" s="195"/>
      <c r="B155" s="196" t="s">
        <v>121</v>
      </c>
      <c r="C155" s="197">
        <v>15426</v>
      </c>
      <c r="D155" s="197">
        <v>24322</v>
      </c>
      <c r="E155" s="197">
        <v>46771</v>
      </c>
      <c r="F155" s="197">
        <v>35220</v>
      </c>
      <c r="G155" s="197">
        <v>99720</v>
      </c>
      <c r="H155" s="197">
        <v>55099</v>
      </c>
      <c r="I155" s="198">
        <f t="shared" si="41"/>
        <v>-0.4474628961091055</v>
      </c>
      <c r="J155" s="197">
        <f t="shared" si="40"/>
        <v>-44621</v>
      </c>
      <c r="K155" s="198">
        <f t="shared" si="42"/>
        <v>2.3927034335309472E-3</v>
      </c>
      <c r="L155" s="103"/>
    </row>
    <row r="156" spans="1:12" x14ac:dyDescent="0.25">
      <c r="A156" s="195"/>
      <c r="B156" s="196" t="s">
        <v>128</v>
      </c>
      <c r="C156" s="197">
        <v>2073</v>
      </c>
      <c r="D156" s="197">
        <v>5320</v>
      </c>
      <c r="E156" s="197">
        <v>7687</v>
      </c>
      <c r="F156" s="197">
        <v>9983</v>
      </c>
      <c r="G156" s="197">
        <v>8137</v>
      </c>
      <c r="H156" s="197">
        <v>7883</v>
      </c>
      <c r="I156" s="198">
        <f t="shared" si="41"/>
        <v>-3.1215435664249669E-2</v>
      </c>
      <c r="J156" s="197">
        <f t="shared" si="40"/>
        <v>-254</v>
      </c>
      <c r="K156" s="198">
        <f t="shared" si="42"/>
        <v>3.4232347531760023E-4</v>
      </c>
      <c r="L156" s="103"/>
    </row>
    <row r="157" spans="1:12" x14ac:dyDescent="0.25">
      <c r="A157" s="195"/>
      <c r="B157" s="196" t="s">
        <v>124</v>
      </c>
      <c r="C157" s="197">
        <v>6072</v>
      </c>
      <c r="D157" s="197">
        <v>19537</v>
      </c>
      <c r="E157" s="197">
        <v>16414</v>
      </c>
      <c r="F157" s="197">
        <v>17803</v>
      </c>
      <c r="G157" s="197">
        <v>13011</v>
      </c>
      <c r="H157" s="197">
        <v>7768</v>
      </c>
      <c r="I157" s="198">
        <f t="shared" si="41"/>
        <v>-0.40296672046729687</v>
      </c>
      <c r="J157" s="197">
        <f t="shared" si="40"/>
        <v>-5243</v>
      </c>
      <c r="K157" s="198">
        <f t="shared" si="42"/>
        <v>3.3732953904187731E-4</v>
      </c>
      <c r="L157" s="103"/>
    </row>
    <row r="158" spans="1:12" x14ac:dyDescent="0.25">
      <c r="A158" s="195"/>
      <c r="B158" s="196" t="s">
        <v>133</v>
      </c>
      <c r="C158" s="197">
        <v>283</v>
      </c>
      <c r="D158" s="197">
        <v>1474</v>
      </c>
      <c r="E158" s="197">
        <v>3135</v>
      </c>
      <c r="F158" s="197">
        <v>2144</v>
      </c>
      <c r="G158" s="197">
        <v>1671</v>
      </c>
      <c r="H158" s="197">
        <v>1634</v>
      </c>
      <c r="I158" s="198">
        <f t="shared" si="41"/>
        <v>-2.2142429682824649E-2</v>
      </c>
      <c r="J158" s="197">
        <f t="shared" si="40"/>
        <v>-37</v>
      </c>
      <c r="K158" s="198">
        <f t="shared" si="42"/>
        <v>7.0957320648098288E-5</v>
      </c>
      <c r="L158" s="103"/>
    </row>
    <row r="159" spans="1:12" x14ac:dyDescent="0.25">
      <c r="A159" s="195" t="s">
        <v>148</v>
      </c>
      <c r="B159" s="196" t="s">
        <v>136</v>
      </c>
      <c r="C159" s="197">
        <v>175</v>
      </c>
      <c r="D159" s="197">
        <v>2629</v>
      </c>
      <c r="E159" s="197">
        <v>3956</v>
      </c>
      <c r="F159" s="197">
        <v>3713</v>
      </c>
      <c r="G159" s="197">
        <v>2780</v>
      </c>
      <c r="H159" s="197">
        <v>1446</v>
      </c>
      <c r="I159" s="198">
        <f t="shared" si="41"/>
        <v>-0.47985611510791371</v>
      </c>
      <c r="J159" s="197">
        <f t="shared" si="40"/>
        <v>-1334</v>
      </c>
      <c r="K159" s="198">
        <f t="shared" si="42"/>
        <v>6.2793320475612065E-5</v>
      </c>
      <c r="L159" s="103"/>
    </row>
    <row r="160" spans="1:12" x14ac:dyDescent="0.25">
      <c r="A160" s="195" t="s">
        <v>149</v>
      </c>
      <c r="B160" s="201" t="s">
        <v>149</v>
      </c>
      <c r="C160" s="202">
        <f t="shared" ref="C160:H160" si="43">C152-SUM(C153:C159)</f>
        <v>22040</v>
      </c>
      <c r="D160" s="202">
        <f t="shared" si="43"/>
        <v>32572</v>
      </c>
      <c r="E160" s="202">
        <f t="shared" si="43"/>
        <v>48330</v>
      </c>
      <c r="F160" s="202">
        <f t="shared" si="43"/>
        <v>58024</v>
      </c>
      <c r="G160" s="202">
        <f t="shared" si="43"/>
        <v>53318</v>
      </c>
      <c r="H160" s="202">
        <f t="shared" si="43"/>
        <v>48323</v>
      </c>
      <c r="I160" s="203">
        <f t="shared" si="41"/>
        <v>-9.3683183915375667E-2</v>
      </c>
      <c r="J160" s="202">
        <f>H160-G160</f>
        <v>-4995</v>
      </c>
      <c r="K160" s="203">
        <f t="shared" si="42"/>
        <v>2.0984520230587843E-3</v>
      </c>
      <c r="L160" s="103"/>
    </row>
    <row r="161" spans="2:14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2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99D39-DB86-4837-9B07-BD2E64CF48FC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6" customHeight="1" x14ac:dyDescent="0.25"/>
    <row r="6" spans="1:14" s="179" customFormat="1" ht="72" customHeight="1" x14ac:dyDescent="0.25">
      <c r="B6" s="180"/>
      <c r="C6" s="220">
        <v>2020</v>
      </c>
      <c r="D6" s="220">
        <v>2021</v>
      </c>
      <c r="E6" s="220">
        <v>2022</v>
      </c>
      <c r="F6" s="220">
        <v>2023</v>
      </c>
      <c r="G6" s="220">
        <v>2024</v>
      </c>
      <c r="H6" s="220">
        <v>2025</v>
      </c>
      <c r="I6" s="208" t="str">
        <f>CONCATENATE("var. ",RIGHT(H6,2),"/",RIGHT(G6,2))</f>
        <v>var. 25/24</v>
      </c>
      <c r="J6" s="208" t="str">
        <f>CONCATENATE("var. ",RIGHT(H6,2),"/",RIGHT(E6,2))</f>
        <v>var. 25/22</v>
      </c>
      <c r="K6" s="207" t="str">
        <f>CONCATENATE("dif. ",RIGHT(H6,2),"/",RIGHT(G6,2))</f>
        <v>dif. 25/24</v>
      </c>
      <c r="L6" s="207" t="str">
        <f>CONCATENATE("dif. ",RIGHT(H6,2),"/",RIGHT(E6,2))</f>
        <v>dif. 25/22</v>
      </c>
      <c r="M6" s="208" t="str">
        <f>CONCATENATE("Cuota s/ total lugares de residencia ",RIGHT(H6,4))</f>
        <v>Cuota s/ total lugares de residencia 2025</v>
      </c>
    </row>
    <row r="7" spans="1:14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spans="1:14" x14ac:dyDescent="0.25">
      <c r="A8" s="1">
        <v>3</v>
      </c>
      <c r="B8" s="189" t="s">
        <v>73</v>
      </c>
      <c r="C8" s="211">
        <v>10243785</v>
      </c>
      <c r="D8" s="211">
        <v>13903380</v>
      </c>
      <c r="E8" s="211">
        <v>31413157</v>
      </c>
      <c r="F8" s="211">
        <v>34492002</v>
      </c>
      <c r="G8" s="211">
        <v>36085760</v>
      </c>
      <c r="H8" s="211">
        <v>34978337</v>
      </c>
      <c r="I8" s="212">
        <f>IFERROR(H8/G8-1,"-")</f>
        <v>-3.0688642833073265E-2</v>
      </c>
      <c r="J8" s="212">
        <f>IFERROR(H8/E8-1,"-")</f>
        <v>0.11349320923076922</v>
      </c>
      <c r="K8" s="211">
        <f>H8-G8</f>
        <v>-1107423</v>
      </c>
      <c r="L8" s="211">
        <f>H8-E8</f>
        <v>3565180</v>
      </c>
      <c r="M8" s="212">
        <f>H8/H$8</f>
        <v>1</v>
      </c>
      <c r="N8" s="103"/>
    </row>
    <row r="9" spans="1:14" x14ac:dyDescent="0.25">
      <c r="A9" s="1" t="s">
        <v>101</v>
      </c>
      <c r="B9" s="192" t="s">
        <v>102</v>
      </c>
      <c r="C9" s="193">
        <v>1666329</v>
      </c>
      <c r="D9" s="193">
        <v>2851484</v>
      </c>
      <c r="E9" s="193">
        <v>4156505</v>
      </c>
      <c r="F9" s="193">
        <v>4262718</v>
      </c>
      <c r="G9" s="193">
        <v>4222283</v>
      </c>
      <c r="H9" s="193">
        <v>4152241</v>
      </c>
      <c r="I9" s="194">
        <f>IFERROR(H9/G9-1,"-")</f>
        <v>-1.6588655947505138E-2</v>
      </c>
      <c r="J9" s="213">
        <f t="shared" ref="J9:J20" si="0">IFERROR(H9/E9-1,"-")</f>
        <v>-1.0258618719333201E-3</v>
      </c>
      <c r="K9" s="193">
        <f t="shared" ref="K9:K19" si="1">H9-G9</f>
        <v>-70042</v>
      </c>
      <c r="L9" s="193">
        <f t="shared" ref="L9:L20" si="2">H9-E9</f>
        <v>-4264</v>
      </c>
      <c r="M9" s="194">
        <f>H9/H$8</f>
        <v>0.11870893118789495</v>
      </c>
      <c r="N9" s="103"/>
    </row>
    <row r="10" spans="1:14" x14ac:dyDescent="0.25">
      <c r="A10" s="195" t="s">
        <v>108</v>
      </c>
      <c r="B10" s="196" t="s">
        <v>108</v>
      </c>
      <c r="C10" s="197">
        <v>564792</v>
      </c>
      <c r="D10" s="197">
        <v>1116779</v>
      </c>
      <c r="E10" s="197">
        <v>1216905</v>
      </c>
      <c r="F10" s="197">
        <v>1323436</v>
      </c>
      <c r="G10" s="197">
        <v>1324542</v>
      </c>
      <c r="H10" s="197">
        <v>1190681</v>
      </c>
      <c r="I10" s="198">
        <f>IFERROR(H10/G10-1,"-")</f>
        <v>-0.10106210297597207</v>
      </c>
      <c r="J10" s="214">
        <f t="shared" si="0"/>
        <v>-2.1549751213118529E-2</v>
      </c>
      <c r="K10" s="197">
        <f t="shared" si="1"/>
        <v>-133861</v>
      </c>
      <c r="L10" s="197">
        <f t="shared" si="2"/>
        <v>-26224</v>
      </c>
      <c r="M10" s="198">
        <f>H10/H$8</f>
        <v>3.4040526283453672E-2</v>
      </c>
      <c r="N10" s="103"/>
    </row>
    <row r="11" spans="1:14" x14ac:dyDescent="0.25">
      <c r="A11" s="195" t="s">
        <v>105</v>
      </c>
      <c r="B11" s="196" t="s">
        <v>105</v>
      </c>
      <c r="C11" s="197">
        <v>1101537</v>
      </c>
      <c r="D11" s="197">
        <v>1734705</v>
      </c>
      <c r="E11" s="197">
        <v>2939600</v>
      </c>
      <c r="F11" s="197">
        <v>2939282</v>
      </c>
      <c r="G11" s="197">
        <v>2897741</v>
      </c>
      <c r="H11" s="197">
        <v>2961560</v>
      </c>
      <c r="I11" s="198">
        <f>IFERROR(H11/G11-1,"-")</f>
        <v>2.2023707432789807E-2</v>
      </c>
      <c r="J11" s="214">
        <f t="shared" si="0"/>
        <v>7.4704041366171481E-3</v>
      </c>
      <c r="K11" s="197">
        <f t="shared" si="1"/>
        <v>63819</v>
      </c>
      <c r="L11" s="197">
        <f t="shared" si="2"/>
        <v>21960</v>
      </c>
      <c r="M11" s="198">
        <f>H11/H$8</f>
        <v>8.4668404904441288E-2</v>
      </c>
      <c r="N11" s="103"/>
    </row>
    <row r="12" spans="1:14" x14ac:dyDescent="0.25">
      <c r="A12" s="1"/>
      <c r="B12" s="192" t="s">
        <v>112</v>
      </c>
      <c r="C12" s="193">
        <v>8577456</v>
      </c>
      <c r="D12" s="193">
        <v>11051896</v>
      </c>
      <c r="E12" s="193">
        <v>27256652</v>
      </c>
      <c r="F12" s="193">
        <v>30229284</v>
      </c>
      <c r="G12" s="193">
        <v>31863477</v>
      </c>
      <c r="H12" s="193">
        <v>30826096</v>
      </c>
      <c r="I12" s="194">
        <f>IFERROR(H12/G12-1,"-")</f>
        <v>-3.2557055841708649E-2</v>
      </c>
      <c r="J12" s="213">
        <f t="shared" si="0"/>
        <v>0.1309568027650645</v>
      </c>
      <c r="K12" s="193">
        <f t="shared" si="1"/>
        <v>-1037381</v>
      </c>
      <c r="L12" s="193">
        <f t="shared" si="2"/>
        <v>3569444</v>
      </c>
      <c r="M12" s="194">
        <f>H12/H$8</f>
        <v>0.88129106881210506</v>
      </c>
      <c r="N12" s="103"/>
    </row>
    <row r="13" spans="1:14" s="74" customFormat="1" x14ac:dyDescent="0.25">
      <c r="B13" s="196" t="s">
        <v>115</v>
      </c>
      <c r="C13" s="197">
        <v>3390819</v>
      </c>
      <c r="D13" s="197">
        <v>3350798</v>
      </c>
      <c r="E13" s="197">
        <v>12657617</v>
      </c>
      <c r="F13" s="197">
        <v>13879437</v>
      </c>
      <c r="G13" s="197">
        <v>14676825</v>
      </c>
      <c r="H13" s="197">
        <v>14264209</v>
      </c>
      <c r="I13" s="198">
        <f t="shared" ref="I13:I20" si="3">IFERROR(H13/G13-1,"-")</f>
        <v>-2.8113437340841818E-2</v>
      </c>
      <c r="J13" s="214">
        <f t="shared" si="0"/>
        <v>0.12692689311108096</v>
      </c>
      <c r="K13" s="197">
        <f t="shared" si="1"/>
        <v>-412616</v>
      </c>
      <c r="L13" s="197">
        <f t="shared" si="2"/>
        <v>1606592</v>
      </c>
      <c r="M13" s="198">
        <f t="shared" ref="M13:M20" si="4">H13/H$8</f>
        <v>0.40780123423249082</v>
      </c>
      <c r="N13" s="199"/>
    </row>
    <row r="14" spans="1:14" s="74" customFormat="1" x14ac:dyDescent="0.25">
      <c r="B14" s="196" t="s">
        <v>118</v>
      </c>
      <c r="C14" s="197">
        <v>1278654</v>
      </c>
      <c r="D14" s="197">
        <v>1806937</v>
      </c>
      <c r="E14" s="197">
        <v>3169256</v>
      </c>
      <c r="F14" s="197">
        <v>3606205</v>
      </c>
      <c r="G14" s="197">
        <v>3758646</v>
      </c>
      <c r="H14" s="197">
        <v>3569778</v>
      </c>
      <c r="I14" s="198">
        <f t="shared" si="3"/>
        <v>-5.0248946030033159E-2</v>
      </c>
      <c r="J14" s="214">
        <f t="shared" si="0"/>
        <v>0.12637729486037097</v>
      </c>
      <c r="K14" s="197">
        <f t="shared" si="1"/>
        <v>-188868</v>
      </c>
      <c r="L14" s="197">
        <f t="shared" si="2"/>
        <v>400522</v>
      </c>
      <c r="M14" s="198">
        <f t="shared" si="4"/>
        <v>0.10205682448539506</v>
      </c>
      <c r="N14" s="199"/>
    </row>
    <row r="15" spans="1:14" x14ac:dyDescent="0.25">
      <c r="A15" s="1"/>
      <c r="B15" s="196" t="s">
        <v>121</v>
      </c>
      <c r="C15" s="197">
        <v>395218</v>
      </c>
      <c r="D15" s="197">
        <v>815902</v>
      </c>
      <c r="E15" s="197">
        <v>1288352</v>
      </c>
      <c r="F15" s="197">
        <v>1510103</v>
      </c>
      <c r="G15" s="197">
        <v>1590940</v>
      </c>
      <c r="H15" s="197">
        <v>1541951</v>
      </c>
      <c r="I15" s="198">
        <f t="shared" si="3"/>
        <v>-3.0792487460243656E-2</v>
      </c>
      <c r="J15" s="214">
        <f t="shared" si="0"/>
        <v>0.19683983880181821</v>
      </c>
      <c r="K15" s="197">
        <f t="shared" si="1"/>
        <v>-48989</v>
      </c>
      <c r="L15" s="197">
        <f t="shared" si="2"/>
        <v>253599</v>
      </c>
      <c r="M15" s="198">
        <f t="shared" si="4"/>
        <v>4.4083027732278984E-2</v>
      </c>
      <c r="N15" s="103"/>
    </row>
    <row r="16" spans="1:14" x14ac:dyDescent="0.25">
      <c r="A16" s="1"/>
      <c r="B16" s="196" t="s">
        <v>128</v>
      </c>
      <c r="C16" s="197">
        <v>302698</v>
      </c>
      <c r="D16" s="197">
        <v>691981</v>
      </c>
      <c r="E16" s="197">
        <v>1287744</v>
      </c>
      <c r="F16" s="197">
        <v>1318405</v>
      </c>
      <c r="G16" s="197">
        <v>1376091</v>
      </c>
      <c r="H16" s="197">
        <v>1291992</v>
      </c>
      <c r="I16" s="198">
        <f t="shared" si="3"/>
        <v>-6.1114417578488678E-2</v>
      </c>
      <c r="J16" s="214">
        <f t="shared" si="0"/>
        <v>3.298792306545506E-3</v>
      </c>
      <c r="K16" s="197">
        <f t="shared" si="1"/>
        <v>-84099</v>
      </c>
      <c r="L16" s="197">
        <f t="shared" si="2"/>
        <v>4248</v>
      </c>
      <c r="M16" s="198">
        <f t="shared" si="4"/>
        <v>3.6936918985027788E-2</v>
      </c>
      <c r="N16" s="103"/>
    </row>
    <row r="17" spans="1:14" x14ac:dyDescent="0.25">
      <c r="A17" s="1"/>
      <c r="B17" s="196" t="s">
        <v>124</v>
      </c>
      <c r="C17" s="197">
        <v>443857</v>
      </c>
      <c r="D17" s="197">
        <v>726467</v>
      </c>
      <c r="E17" s="197">
        <v>1124652</v>
      </c>
      <c r="F17" s="197">
        <v>1170697</v>
      </c>
      <c r="G17" s="197">
        <v>1202943</v>
      </c>
      <c r="H17" s="197">
        <v>1125010</v>
      </c>
      <c r="I17" s="198">
        <f t="shared" si="3"/>
        <v>-6.4785280765589093E-2</v>
      </c>
      <c r="J17" s="214">
        <f t="shared" si="0"/>
        <v>3.1832068942216907E-4</v>
      </c>
      <c r="K17" s="197">
        <f t="shared" si="1"/>
        <v>-77933</v>
      </c>
      <c r="L17" s="197">
        <f t="shared" si="2"/>
        <v>358</v>
      </c>
      <c r="M17" s="198">
        <f t="shared" si="4"/>
        <v>3.216304994717159E-2</v>
      </c>
      <c r="N17" s="103"/>
    </row>
    <row r="18" spans="1:14" x14ac:dyDescent="0.25">
      <c r="A18" s="1"/>
      <c r="B18" s="196" t="s">
        <v>133</v>
      </c>
      <c r="C18" s="197">
        <v>241432</v>
      </c>
      <c r="D18" s="197">
        <v>191434</v>
      </c>
      <c r="E18" s="197">
        <v>491111</v>
      </c>
      <c r="F18" s="197">
        <v>523441</v>
      </c>
      <c r="G18" s="197">
        <v>511222</v>
      </c>
      <c r="H18" s="197">
        <v>496171</v>
      </c>
      <c r="I18" s="198">
        <f t="shared" si="3"/>
        <v>-2.9441221230698256E-2</v>
      </c>
      <c r="J18" s="214">
        <f t="shared" si="0"/>
        <v>1.0303169751848307E-2</v>
      </c>
      <c r="K18" s="197">
        <f t="shared" si="1"/>
        <v>-15051</v>
      </c>
      <c r="L18" s="197">
        <f t="shared" si="2"/>
        <v>5060</v>
      </c>
      <c r="M18" s="198">
        <f t="shared" si="4"/>
        <v>1.4185094048353414E-2</v>
      </c>
      <c r="N18" s="103"/>
    </row>
    <row r="19" spans="1:14" x14ac:dyDescent="0.25">
      <c r="A19" s="195" t="s">
        <v>148</v>
      </c>
      <c r="B19" s="196" t="s">
        <v>136</v>
      </c>
      <c r="C19" s="197">
        <v>356220</v>
      </c>
      <c r="D19" s="197">
        <v>171613</v>
      </c>
      <c r="E19" s="197">
        <v>432358</v>
      </c>
      <c r="F19" s="197">
        <v>543161</v>
      </c>
      <c r="G19" s="197">
        <v>529346</v>
      </c>
      <c r="H19" s="197">
        <v>469492</v>
      </c>
      <c r="I19" s="198">
        <f t="shared" si="3"/>
        <v>-0.11307160156117169</v>
      </c>
      <c r="J19" s="214">
        <f t="shared" si="0"/>
        <v>8.5887158327127011E-2</v>
      </c>
      <c r="K19" s="197">
        <f t="shared" si="1"/>
        <v>-59854</v>
      </c>
      <c r="L19" s="197">
        <f t="shared" si="2"/>
        <v>37134</v>
      </c>
      <c r="M19" s="198">
        <f t="shared" si="4"/>
        <v>1.3422364819688254E-2</v>
      </c>
      <c r="N19" s="103"/>
    </row>
    <row r="20" spans="1:14" x14ac:dyDescent="0.25">
      <c r="A20" s="200" t="s">
        <v>149</v>
      </c>
      <c r="B20" s="201" t="s">
        <v>149</v>
      </c>
      <c r="C20" s="202">
        <f t="shared" ref="C20:H20" si="5">C12-SUM(C13:C19)</f>
        <v>2168558</v>
      </c>
      <c r="D20" s="202">
        <f t="shared" si="5"/>
        <v>3296764</v>
      </c>
      <c r="E20" s="202">
        <f t="shared" si="5"/>
        <v>6805562</v>
      </c>
      <c r="F20" s="202">
        <f t="shared" si="5"/>
        <v>7677835</v>
      </c>
      <c r="G20" s="202">
        <f t="shared" si="5"/>
        <v>8217464</v>
      </c>
      <c r="H20" s="202">
        <f t="shared" si="5"/>
        <v>8067493</v>
      </c>
      <c r="I20" s="203">
        <f t="shared" si="3"/>
        <v>-1.8250277701246986E-2</v>
      </c>
      <c r="J20" s="215">
        <f t="shared" si="0"/>
        <v>0.18542642033089995</v>
      </c>
      <c r="K20" s="202">
        <f>H20-G20</f>
        <v>-149971</v>
      </c>
      <c r="L20" s="202">
        <f t="shared" si="2"/>
        <v>1261931</v>
      </c>
      <c r="M20" s="203">
        <f t="shared" si="4"/>
        <v>0.23064255456169916</v>
      </c>
      <c r="N20" s="103"/>
    </row>
    <row r="21" spans="1:14" s="179" customFormat="1" x14ac:dyDescent="0.25"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4" x14ac:dyDescent="0.25">
      <c r="A22" s="1">
        <v>3</v>
      </c>
      <c r="B22" s="189" t="s">
        <v>73</v>
      </c>
      <c r="C22" s="211">
        <v>3913809</v>
      </c>
      <c r="D22" s="211">
        <v>5763674</v>
      </c>
      <c r="E22" s="211">
        <v>12632443</v>
      </c>
      <c r="F22" s="211">
        <v>13593290</v>
      </c>
      <c r="G22" s="211">
        <v>13840017</v>
      </c>
      <c r="H22" s="211">
        <v>13113733</v>
      </c>
      <c r="I22" s="212">
        <f>IFERROR(H22/G22-1,"-")</f>
        <v>-5.2477103171188255E-2</v>
      </c>
      <c r="J22" s="212">
        <f>IFERROR(H22/E22-1,"-")</f>
        <v>3.8099518834163737E-2</v>
      </c>
      <c r="K22" s="211">
        <f>H22-G22</f>
        <v>-726284</v>
      </c>
      <c r="L22" s="211">
        <f>H22-E22</f>
        <v>481290</v>
      </c>
      <c r="M22" s="212">
        <f>H22/H$8</f>
        <v>0.37491013366358727</v>
      </c>
      <c r="N22" s="103"/>
    </row>
    <row r="23" spans="1:14" x14ac:dyDescent="0.25">
      <c r="A23" s="1" t="s">
        <v>101</v>
      </c>
      <c r="B23" s="192" t="s">
        <v>102</v>
      </c>
      <c r="C23" s="193">
        <v>419753</v>
      </c>
      <c r="D23" s="193">
        <v>926094</v>
      </c>
      <c r="E23" s="193">
        <v>924180</v>
      </c>
      <c r="F23" s="193">
        <v>819722</v>
      </c>
      <c r="G23" s="193">
        <v>742797</v>
      </c>
      <c r="H23" s="193">
        <v>653758</v>
      </c>
      <c r="I23" s="194">
        <f>IFERROR(H23/G23-1,"-")</f>
        <v>-0.11986989715898155</v>
      </c>
      <c r="J23" s="213">
        <f t="shared" ref="J23:J34" si="6">IFERROR(H23/E23-1,"-")</f>
        <v>-0.2926075007033262</v>
      </c>
      <c r="K23" s="193">
        <f t="shared" ref="K23:K33" si="7">H23-G23</f>
        <v>-89039</v>
      </c>
      <c r="L23" s="193">
        <f t="shared" ref="L23:L34" si="8">H23-E23</f>
        <v>-270422</v>
      </c>
      <c r="M23" s="194">
        <f>H23/H$8</f>
        <v>1.8690368269938046E-2</v>
      </c>
      <c r="N23" s="103"/>
    </row>
    <row r="24" spans="1:14" x14ac:dyDescent="0.25">
      <c r="A24" s="195" t="s">
        <v>108</v>
      </c>
      <c r="B24" s="196" t="s">
        <v>108</v>
      </c>
      <c r="C24" s="197">
        <v>197437</v>
      </c>
      <c r="D24" s="197">
        <v>341894</v>
      </c>
      <c r="E24" s="197">
        <v>286627</v>
      </c>
      <c r="F24" s="197">
        <v>258252</v>
      </c>
      <c r="G24" s="197">
        <v>219334</v>
      </c>
      <c r="H24" s="197">
        <v>218955</v>
      </c>
      <c r="I24" s="198">
        <f>IFERROR(H24/G24-1,"-")</f>
        <v>-1.7279582736831056E-3</v>
      </c>
      <c r="J24" s="214">
        <f t="shared" si="6"/>
        <v>-0.23609778562382466</v>
      </c>
      <c r="K24" s="197">
        <f t="shared" si="7"/>
        <v>-379</v>
      </c>
      <c r="L24" s="197">
        <f t="shared" si="8"/>
        <v>-67672</v>
      </c>
      <c r="M24" s="198">
        <f>H24/H$8</f>
        <v>6.2597315589932138E-3</v>
      </c>
      <c r="N24" s="103"/>
    </row>
    <row r="25" spans="1:14" x14ac:dyDescent="0.25">
      <c r="A25" s="195" t="s">
        <v>105</v>
      </c>
      <c r="B25" s="196" t="s">
        <v>105</v>
      </c>
      <c r="C25" s="197">
        <v>222316</v>
      </c>
      <c r="D25" s="197">
        <v>584200</v>
      </c>
      <c r="E25" s="197">
        <v>637553</v>
      </c>
      <c r="F25" s="197">
        <v>561470</v>
      </c>
      <c r="G25" s="197">
        <v>523463</v>
      </c>
      <c r="H25" s="197">
        <v>434803</v>
      </c>
      <c r="I25" s="198">
        <f>IFERROR(H25/G25-1,"-")</f>
        <v>-0.16937204730802369</v>
      </c>
      <c r="J25" s="214">
        <f t="shared" si="6"/>
        <v>-0.31801277697697294</v>
      </c>
      <c r="K25" s="197">
        <f t="shared" si="7"/>
        <v>-88660</v>
      </c>
      <c r="L25" s="197">
        <f t="shared" si="8"/>
        <v>-202750</v>
      </c>
      <c r="M25" s="198">
        <f>H25/H$8</f>
        <v>1.2430636710944834E-2</v>
      </c>
      <c r="N25" s="103"/>
    </row>
    <row r="26" spans="1:14" x14ac:dyDescent="0.25">
      <c r="A26" s="1"/>
      <c r="B26" s="192" t="s">
        <v>112</v>
      </c>
      <c r="C26" s="193">
        <v>3494056</v>
      </c>
      <c r="D26" s="193">
        <v>4837580</v>
      </c>
      <c r="E26" s="193">
        <v>11708263</v>
      </c>
      <c r="F26" s="193">
        <v>12773568</v>
      </c>
      <c r="G26" s="193">
        <v>13097220</v>
      </c>
      <c r="H26" s="193">
        <v>12459975</v>
      </c>
      <c r="I26" s="194">
        <f>IFERROR(H26/G26-1,"-")</f>
        <v>-4.8654981744217451E-2</v>
      </c>
      <c r="J26" s="213">
        <f t="shared" si="6"/>
        <v>6.4203545820588515E-2</v>
      </c>
      <c r="K26" s="193">
        <f t="shared" si="7"/>
        <v>-637245</v>
      </c>
      <c r="L26" s="193">
        <f t="shared" si="8"/>
        <v>751712</v>
      </c>
      <c r="M26" s="194">
        <f>H26/H$8</f>
        <v>0.35621976539364919</v>
      </c>
      <c r="N26" s="103"/>
    </row>
    <row r="27" spans="1:14" s="74" customFormat="1" x14ac:dyDescent="0.25">
      <c r="B27" s="196" t="s">
        <v>115</v>
      </c>
      <c r="C27" s="197">
        <v>1483938</v>
      </c>
      <c r="D27" s="197">
        <v>1575483</v>
      </c>
      <c r="E27" s="197">
        <v>5839663</v>
      </c>
      <c r="F27" s="197">
        <v>6457010</v>
      </c>
      <c r="G27" s="197">
        <v>6689570</v>
      </c>
      <c r="H27" s="197">
        <v>6403412</v>
      </c>
      <c r="I27" s="198">
        <f t="shared" ref="I27:I34" si="9">IFERROR(H27/G27-1,"-")</f>
        <v>-4.2776740507984856E-2</v>
      </c>
      <c r="J27" s="214">
        <f t="shared" si="6"/>
        <v>9.6537933781452701E-2</v>
      </c>
      <c r="K27" s="197">
        <f t="shared" si="7"/>
        <v>-286158</v>
      </c>
      <c r="L27" s="197">
        <f t="shared" si="8"/>
        <v>563749</v>
      </c>
      <c r="M27" s="198">
        <f t="shared" ref="M27:M34" si="10">H27/H$8</f>
        <v>0.1830679371635078</v>
      </c>
      <c r="N27" s="199"/>
    </row>
    <row r="28" spans="1:14" s="74" customFormat="1" x14ac:dyDescent="0.25">
      <c r="B28" s="196" t="s">
        <v>118</v>
      </c>
      <c r="C28" s="197">
        <v>510569</v>
      </c>
      <c r="D28" s="197">
        <v>851193</v>
      </c>
      <c r="E28" s="197">
        <v>1420539</v>
      </c>
      <c r="F28" s="197">
        <v>1496166</v>
      </c>
      <c r="G28" s="197">
        <v>1483358</v>
      </c>
      <c r="H28" s="197">
        <v>1371271</v>
      </c>
      <c r="I28" s="198">
        <f t="shared" si="9"/>
        <v>-7.556301310944491E-2</v>
      </c>
      <c r="J28" s="214">
        <f t="shared" si="6"/>
        <v>-3.4682609910745121E-2</v>
      </c>
      <c r="K28" s="197">
        <f t="shared" si="7"/>
        <v>-112087</v>
      </c>
      <c r="L28" s="197">
        <f t="shared" si="8"/>
        <v>-49268</v>
      </c>
      <c r="M28" s="198">
        <f t="shared" si="10"/>
        <v>3.9203436115330469E-2</v>
      </c>
      <c r="N28" s="199"/>
    </row>
    <row r="29" spans="1:14" x14ac:dyDescent="0.25">
      <c r="A29" s="1"/>
      <c r="B29" s="196" t="s">
        <v>121</v>
      </c>
      <c r="C29" s="197">
        <v>173273</v>
      </c>
      <c r="D29" s="197">
        <v>321437</v>
      </c>
      <c r="E29" s="197">
        <v>466813</v>
      </c>
      <c r="F29" s="197">
        <v>535892</v>
      </c>
      <c r="G29" s="197">
        <v>462244</v>
      </c>
      <c r="H29" s="197">
        <v>396257</v>
      </c>
      <c r="I29" s="198">
        <f t="shared" si="9"/>
        <v>-0.14275361064719061</v>
      </c>
      <c r="J29" s="214">
        <f t="shared" si="6"/>
        <v>-0.1511440341207293</v>
      </c>
      <c r="K29" s="197">
        <f t="shared" si="7"/>
        <v>-65987</v>
      </c>
      <c r="L29" s="197">
        <f t="shared" si="8"/>
        <v>-70556</v>
      </c>
      <c r="M29" s="198">
        <f t="shared" si="10"/>
        <v>1.1328640352455864E-2</v>
      </c>
      <c r="N29" s="103"/>
    </row>
    <row r="30" spans="1:14" x14ac:dyDescent="0.25">
      <c r="A30" s="1"/>
      <c r="B30" s="196" t="s">
        <v>128</v>
      </c>
      <c r="C30" s="197">
        <v>134940</v>
      </c>
      <c r="D30" s="197">
        <v>321774</v>
      </c>
      <c r="E30" s="197">
        <v>583899</v>
      </c>
      <c r="F30" s="197">
        <v>553144</v>
      </c>
      <c r="G30" s="197">
        <v>562616</v>
      </c>
      <c r="H30" s="197">
        <v>539721</v>
      </c>
      <c r="I30" s="198">
        <f t="shared" si="9"/>
        <v>-4.0693830250117302E-2</v>
      </c>
      <c r="J30" s="214">
        <f t="shared" si="6"/>
        <v>-7.5660345367948856E-2</v>
      </c>
      <c r="K30" s="197">
        <f t="shared" si="7"/>
        <v>-22895</v>
      </c>
      <c r="L30" s="197">
        <f t="shared" si="8"/>
        <v>-44178</v>
      </c>
      <c r="M30" s="198">
        <f t="shared" si="10"/>
        <v>1.5430150381363184E-2</v>
      </c>
      <c r="N30" s="103"/>
    </row>
    <row r="31" spans="1:14" x14ac:dyDescent="0.25">
      <c r="A31" s="1"/>
      <c r="B31" s="196" t="s">
        <v>124</v>
      </c>
      <c r="C31" s="197">
        <v>241515</v>
      </c>
      <c r="D31" s="197">
        <v>414396</v>
      </c>
      <c r="E31" s="197">
        <v>639629</v>
      </c>
      <c r="F31" s="197">
        <v>620048</v>
      </c>
      <c r="G31" s="197">
        <v>632422</v>
      </c>
      <c r="H31" s="197">
        <v>602571</v>
      </c>
      <c r="I31" s="198">
        <f t="shared" si="9"/>
        <v>-4.7201077761368171E-2</v>
      </c>
      <c r="J31" s="214">
        <f t="shared" si="6"/>
        <v>-5.7936710186686335E-2</v>
      </c>
      <c r="K31" s="197">
        <f t="shared" si="7"/>
        <v>-29851</v>
      </c>
      <c r="L31" s="197">
        <f t="shared" si="8"/>
        <v>-37058</v>
      </c>
      <c r="M31" s="198">
        <f t="shared" si="10"/>
        <v>1.7226976799954784E-2</v>
      </c>
      <c r="N31" s="103"/>
    </row>
    <row r="32" spans="1:14" x14ac:dyDescent="0.25">
      <c r="A32" s="1"/>
      <c r="B32" s="196" t="s">
        <v>133</v>
      </c>
      <c r="C32" s="197">
        <v>95128</v>
      </c>
      <c r="D32" s="197">
        <v>58069</v>
      </c>
      <c r="E32" s="197">
        <v>177706</v>
      </c>
      <c r="F32" s="197">
        <v>184397</v>
      </c>
      <c r="G32" s="197">
        <v>184792</v>
      </c>
      <c r="H32" s="197">
        <v>177006</v>
      </c>
      <c r="I32" s="198">
        <f t="shared" si="9"/>
        <v>-4.2133858608597752E-2</v>
      </c>
      <c r="J32" s="214">
        <f t="shared" si="6"/>
        <v>-3.9390904077520883E-3</v>
      </c>
      <c r="K32" s="197">
        <f t="shared" si="7"/>
        <v>-7786</v>
      </c>
      <c r="L32" s="197">
        <f t="shared" si="8"/>
        <v>-700</v>
      </c>
      <c r="M32" s="198">
        <f t="shared" si="10"/>
        <v>5.0604464128754896E-3</v>
      </c>
      <c r="N32" s="103"/>
    </row>
    <row r="33" spans="1:14" x14ac:dyDescent="0.25">
      <c r="A33" s="195" t="s">
        <v>148</v>
      </c>
      <c r="B33" s="196" t="s">
        <v>136</v>
      </c>
      <c r="C33" s="197">
        <v>106598</v>
      </c>
      <c r="D33" s="197">
        <v>43884</v>
      </c>
      <c r="E33" s="197">
        <v>147837</v>
      </c>
      <c r="F33" s="197">
        <v>187523</v>
      </c>
      <c r="G33" s="197">
        <v>166807</v>
      </c>
      <c r="H33" s="197">
        <v>155413</v>
      </c>
      <c r="I33" s="198">
        <f t="shared" si="9"/>
        <v>-6.8306485938839479E-2</v>
      </c>
      <c r="J33" s="214">
        <f t="shared" si="6"/>
        <v>5.124562863153348E-2</v>
      </c>
      <c r="K33" s="197">
        <f t="shared" si="7"/>
        <v>-11394</v>
      </c>
      <c r="L33" s="197">
        <f t="shared" si="8"/>
        <v>7576</v>
      </c>
      <c r="M33" s="198">
        <f t="shared" si="10"/>
        <v>4.4431214668667635E-3</v>
      </c>
      <c r="N33" s="103"/>
    </row>
    <row r="34" spans="1:14" x14ac:dyDescent="0.25">
      <c r="A34" s="200" t="s">
        <v>149</v>
      </c>
      <c r="B34" s="201" t="s">
        <v>149</v>
      </c>
      <c r="C34" s="202">
        <f t="shared" ref="C34:H34" si="11">C26-SUM(C27:C33)</f>
        <v>748095</v>
      </c>
      <c r="D34" s="202">
        <f t="shared" si="11"/>
        <v>1251344</v>
      </c>
      <c r="E34" s="202">
        <f t="shared" si="11"/>
        <v>2432177</v>
      </c>
      <c r="F34" s="202">
        <f t="shared" si="11"/>
        <v>2739388</v>
      </c>
      <c r="G34" s="202">
        <f t="shared" si="11"/>
        <v>2915411</v>
      </c>
      <c r="H34" s="202">
        <f t="shared" si="11"/>
        <v>2814324</v>
      </c>
      <c r="I34" s="203">
        <f t="shared" si="9"/>
        <v>-3.4673327362762962E-2</v>
      </c>
      <c r="J34" s="215">
        <f t="shared" si="6"/>
        <v>0.15712137726818409</v>
      </c>
      <c r="K34" s="202">
        <f>H34-G34</f>
        <v>-101087</v>
      </c>
      <c r="L34" s="202">
        <f t="shared" si="8"/>
        <v>382147</v>
      </c>
      <c r="M34" s="203">
        <f t="shared" si="10"/>
        <v>8.0459056701294857E-2</v>
      </c>
      <c r="N34" s="103"/>
    </row>
    <row r="35" spans="1:14" s="179" customFormat="1" x14ac:dyDescent="0.25"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4" x14ac:dyDescent="0.25">
      <c r="A36" s="1">
        <v>3</v>
      </c>
      <c r="B36" s="189" t="s">
        <v>73</v>
      </c>
      <c r="C36" s="211">
        <v>2858440</v>
      </c>
      <c r="D36" s="211">
        <v>3367162</v>
      </c>
      <c r="E36" s="211">
        <v>8870774</v>
      </c>
      <c r="F36" s="211">
        <v>9740327</v>
      </c>
      <c r="G36" s="211">
        <v>10013119</v>
      </c>
      <c r="H36" s="211">
        <v>9994134</v>
      </c>
      <c r="I36" s="212">
        <f>IFERROR(H36/G36-1,"-")</f>
        <v>-1.8960126210424422E-3</v>
      </c>
      <c r="J36" s="212">
        <f>IFERROR(H36/E36-1,"-")</f>
        <v>0.12663607482278327</v>
      </c>
      <c r="K36" s="211">
        <f>H36-G36</f>
        <v>-18985</v>
      </c>
      <c r="L36" s="211">
        <f>H36-E36</f>
        <v>1123360</v>
      </c>
      <c r="M36" s="212">
        <f>H36/H$8</f>
        <v>0.28572353225369174</v>
      </c>
      <c r="N36" s="103"/>
    </row>
    <row r="37" spans="1:14" x14ac:dyDescent="0.25">
      <c r="A37" s="1" t="s">
        <v>101</v>
      </c>
      <c r="B37" s="192" t="s">
        <v>102</v>
      </c>
      <c r="C37" s="193">
        <v>241430</v>
      </c>
      <c r="D37" s="193">
        <v>350874</v>
      </c>
      <c r="E37" s="193">
        <v>513766</v>
      </c>
      <c r="F37" s="193">
        <v>578106</v>
      </c>
      <c r="G37" s="193">
        <v>549885</v>
      </c>
      <c r="H37" s="193">
        <v>574109</v>
      </c>
      <c r="I37" s="194">
        <f>IFERROR(H37/G37-1,"-")</f>
        <v>4.40528474135502E-2</v>
      </c>
      <c r="J37" s="213">
        <f t="shared" ref="J37:J48" si="12">IFERROR(H37/E37-1,"-")</f>
        <v>0.11745230318861122</v>
      </c>
      <c r="K37" s="193">
        <f t="shared" ref="K37:K47" si="13">H37-G37</f>
        <v>24224</v>
      </c>
      <c r="L37" s="193">
        <f t="shared" ref="L37:L48" si="14">H37-E37</f>
        <v>60343</v>
      </c>
      <c r="M37" s="194">
        <f>H37/H$8</f>
        <v>1.6413273163901416E-2</v>
      </c>
      <c r="N37" s="103"/>
    </row>
    <row r="38" spans="1:14" x14ac:dyDescent="0.25">
      <c r="A38" s="195" t="s">
        <v>108</v>
      </c>
      <c r="B38" s="196" t="s">
        <v>108</v>
      </c>
      <c r="C38" s="197">
        <v>92534</v>
      </c>
      <c r="D38" s="197">
        <v>131066</v>
      </c>
      <c r="E38" s="197">
        <v>155656</v>
      </c>
      <c r="F38" s="197">
        <v>219792</v>
      </c>
      <c r="G38" s="197">
        <v>237231</v>
      </c>
      <c r="H38" s="197">
        <v>221651</v>
      </c>
      <c r="I38" s="198">
        <f>IFERROR(H38/G38-1,"-")</f>
        <v>-6.5674384882245529E-2</v>
      </c>
      <c r="J38" s="214">
        <f t="shared" si="12"/>
        <v>0.42397980161381499</v>
      </c>
      <c r="K38" s="197">
        <f t="shared" si="13"/>
        <v>-15580</v>
      </c>
      <c r="L38" s="197">
        <f t="shared" si="14"/>
        <v>65995</v>
      </c>
      <c r="M38" s="198">
        <f>H38/H$8</f>
        <v>6.3368078362330375E-3</v>
      </c>
      <c r="N38" s="103"/>
    </row>
    <row r="39" spans="1:14" x14ac:dyDescent="0.25">
      <c r="A39" s="195" t="s">
        <v>105</v>
      </c>
      <c r="B39" s="196" t="s">
        <v>105</v>
      </c>
      <c r="C39" s="197">
        <v>148896</v>
      </c>
      <c r="D39" s="197">
        <v>219808</v>
      </c>
      <c r="E39" s="197">
        <v>358110</v>
      </c>
      <c r="F39" s="197">
        <v>358314</v>
      </c>
      <c r="G39" s="197">
        <v>312654</v>
      </c>
      <c r="H39" s="197">
        <v>352458</v>
      </c>
      <c r="I39" s="198">
        <f>IFERROR(H39/G39-1,"-")</f>
        <v>0.12731006160164271</v>
      </c>
      <c r="J39" s="214">
        <f t="shared" si="12"/>
        <v>-1.5782860015079114E-2</v>
      </c>
      <c r="K39" s="197">
        <f t="shared" si="13"/>
        <v>39804</v>
      </c>
      <c r="L39" s="197">
        <f t="shared" si="14"/>
        <v>-5652</v>
      </c>
      <c r="M39" s="198">
        <f>H39/H$8</f>
        <v>1.007646532766838E-2</v>
      </c>
      <c r="N39" s="103"/>
    </row>
    <row r="40" spans="1:14" x14ac:dyDescent="0.25">
      <c r="A40" s="1"/>
      <c r="B40" s="192" t="s">
        <v>112</v>
      </c>
      <c r="C40" s="193">
        <v>2617010</v>
      </c>
      <c r="D40" s="193">
        <v>3016288</v>
      </c>
      <c r="E40" s="193">
        <v>8357008</v>
      </c>
      <c r="F40" s="193">
        <v>9162221</v>
      </c>
      <c r="G40" s="193">
        <v>9463234</v>
      </c>
      <c r="H40" s="193">
        <v>9420025</v>
      </c>
      <c r="I40" s="194">
        <f>IFERROR(H40/G40-1,"-")</f>
        <v>-4.5659866383944703E-3</v>
      </c>
      <c r="J40" s="213">
        <f t="shared" si="12"/>
        <v>0.12720066799026641</v>
      </c>
      <c r="K40" s="193">
        <f t="shared" si="13"/>
        <v>-43209</v>
      </c>
      <c r="L40" s="193">
        <f t="shared" si="14"/>
        <v>1063017</v>
      </c>
      <c r="M40" s="194">
        <f>H40/H$8</f>
        <v>0.26931025908979034</v>
      </c>
      <c r="N40" s="103"/>
    </row>
    <row r="41" spans="1:14" s="74" customFormat="1" x14ac:dyDescent="0.25">
      <c r="B41" s="196" t="s">
        <v>115</v>
      </c>
      <c r="C41" s="197">
        <v>1173619</v>
      </c>
      <c r="D41" s="197">
        <v>1066343</v>
      </c>
      <c r="E41" s="197">
        <v>4256430</v>
      </c>
      <c r="F41" s="197">
        <v>4628132</v>
      </c>
      <c r="G41" s="197">
        <v>4858902</v>
      </c>
      <c r="H41" s="197">
        <v>4850627</v>
      </c>
      <c r="I41" s="198">
        <f t="shared" ref="I41:I48" si="15">IFERROR(H41/G41-1,"-")</f>
        <v>-1.7030596624504346E-3</v>
      </c>
      <c r="J41" s="214">
        <f t="shared" si="12"/>
        <v>0.13959985245851581</v>
      </c>
      <c r="K41" s="197">
        <f t="shared" si="13"/>
        <v>-8275</v>
      </c>
      <c r="L41" s="197">
        <f t="shared" si="14"/>
        <v>594197</v>
      </c>
      <c r="M41" s="198">
        <f t="shared" ref="M41:M48" si="16">H41/H$8</f>
        <v>0.13867517486608927</v>
      </c>
      <c r="N41" s="199"/>
    </row>
    <row r="42" spans="1:14" s="74" customFormat="1" x14ac:dyDescent="0.25">
      <c r="B42" s="196" t="s">
        <v>118</v>
      </c>
      <c r="C42" s="197">
        <v>139836</v>
      </c>
      <c r="D42" s="197">
        <v>174981</v>
      </c>
      <c r="E42" s="197">
        <v>311196</v>
      </c>
      <c r="F42" s="197">
        <v>358364</v>
      </c>
      <c r="G42" s="197">
        <v>358116</v>
      </c>
      <c r="H42" s="197">
        <v>376020</v>
      </c>
      <c r="I42" s="198">
        <f t="shared" si="15"/>
        <v>4.9994973695673961E-2</v>
      </c>
      <c r="J42" s="214">
        <f t="shared" si="12"/>
        <v>0.2083060193575752</v>
      </c>
      <c r="K42" s="197">
        <f t="shared" si="13"/>
        <v>17904</v>
      </c>
      <c r="L42" s="197">
        <f t="shared" si="14"/>
        <v>64824</v>
      </c>
      <c r="M42" s="198">
        <f t="shared" si="16"/>
        <v>1.0750082258055894E-2</v>
      </c>
      <c r="N42" s="199"/>
    </row>
    <row r="43" spans="1:14" x14ac:dyDescent="0.25">
      <c r="A43" s="1"/>
      <c r="B43" s="196" t="s">
        <v>121</v>
      </c>
      <c r="C43" s="197">
        <v>67848</v>
      </c>
      <c r="D43" s="197">
        <v>127385</v>
      </c>
      <c r="E43" s="197">
        <v>198903</v>
      </c>
      <c r="F43" s="197">
        <v>247768</v>
      </c>
      <c r="G43" s="197">
        <v>245648</v>
      </c>
      <c r="H43" s="197">
        <v>247430</v>
      </c>
      <c r="I43" s="198">
        <f t="shared" si="15"/>
        <v>7.2542825506416442E-3</v>
      </c>
      <c r="J43" s="214">
        <f t="shared" si="12"/>
        <v>0.24397319296340436</v>
      </c>
      <c r="K43" s="197">
        <f t="shared" si="13"/>
        <v>1782</v>
      </c>
      <c r="L43" s="197">
        <f t="shared" si="14"/>
        <v>48527</v>
      </c>
      <c r="M43" s="198">
        <f t="shared" si="16"/>
        <v>7.0738068536534485E-3</v>
      </c>
      <c r="N43" s="103"/>
    </row>
    <row r="44" spans="1:14" x14ac:dyDescent="0.25">
      <c r="A44" s="1"/>
      <c r="B44" s="196" t="s">
        <v>128</v>
      </c>
      <c r="C44" s="197">
        <v>124287</v>
      </c>
      <c r="D44" s="197">
        <v>239923</v>
      </c>
      <c r="E44" s="197">
        <v>477050</v>
      </c>
      <c r="F44" s="197">
        <v>501092</v>
      </c>
      <c r="G44" s="197">
        <v>499671</v>
      </c>
      <c r="H44" s="197">
        <v>464546</v>
      </c>
      <c r="I44" s="198">
        <f t="shared" si="15"/>
        <v>-7.029625493574776E-2</v>
      </c>
      <c r="J44" s="214">
        <f t="shared" si="12"/>
        <v>-2.621108898438318E-2</v>
      </c>
      <c r="K44" s="197">
        <f t="shared" si="13"/>
        <v>-35125</v>
      </c>
      <c r="L44" s="197">
        <f t="shared" si="14"/>
        <v>-12504</v>
      </c>
      <c r="M44" s="198">
        <f t="shared" si="16"/>
        <v>1.328096301433656E-2</v>
      </c>
      <c r="N44" s="103"/>
    </row>
    <row r="45" spans="1:14" x14ac:dyDescent="0.25">
      <c r="A45" s="1"/>
      <c r="B45" s="196" t="s">
        <v>124</v>
      </c>
      <c r="C45" s="197">
        <v>131712</v>
      </c>
      <c r="D45" s="197">
        <v>184201</v>
      </c>
      <c r="E45" s="197">
        <v>318686</v>
      </c>
      <c r="F45" s="197">
        <v>374926</v>
      </c>
      <c r="G45" s="197">
        <v>372782</v>
      </c>
      <c r="H45" s="197">
        <v>338874</v>
      </c>
      <c r="I45" s="198">
        <f t="shared" si="15"/>
        <v>-9.0959327435337523E-2</v>
      </c>
      <c r="J45" s="214">
        <f t="shared" si="12"/>
        <v>6.3347621169427049E-2</v>
      </c>
      <c r="K45" s="197">
        <f t="shared" si="13"/>
        <v>-33908</v>
      </c>
      <c r="L45" s="197">
        <f t="shared" si="14"/>
        <v>20188</v>
      </c>
      <c r="M45" s="198">
        <f t="shared" si="16"/>
        <v>9.6881106726143095E-3</v>
      </c>
      <c r="N45" s="103"/>
    </row>
    <row r="46" spans="1:14" x14ac:dyDescent="0.25">
      <c r="A46" s="1"/>
      <c r="B46" s="196" t="s">
        <v>133</v>
      </c>
      <c r="C46" s="197">
        <v>86739</v>
      </c>
      <c r="D46" s="197">
        <v>81833</v>
      </c>
      <c r="E46" s="197">
        <v>185630</v>
      </c>
      <c r="F46" s="197">
        <v>188338</v>
      </c>
      <c r="G46" s="197">
        <v>187108</v>
      </c>
      <c r="H46" s="197">
        <v>188541</v>
      </c>
      <c r="I46" s="198">
        <f t="shared" si="15"/>
        <v>7.6586784103298555E-3</v>
      </c>
      <c r="J46" s="214">
        <f t="shared" si="12"/>
        <v>1.5681732478586508E-2</v>
      </c>
      <c r="K46" s="197">
        <f t="shared" si="13"/>
        <v>1433</v>
      </c>
      <c r="L46" s="197">
        <f t="shared" si="14"/>
        <v>2911</v>
      </c>
      <c r="M46" s="198">
        <f t="shared" si="16"/>
        <v>5.3902219536623485E-3</v>
      </c>
      <c r="N46" s="103"/>
    </row>
    <row r="47" spans="1:14" x14ac:dyDescent="0.25">
      <c r="A47" s="195" t="s">
        <v>148</v>
      </c>
      <c r="B47" s="196" t="s">
        <v>136</v>
      </c>
      <c r="C47" s="197">
        <v>150036</v>
      </c>
      <c r="D47" s="197">
        <v>88248</v>
      </c>
      <c r="E47" s="197">
        <v>187724</v>
      </c>
      <c r="F47" s="197">
        <v>224522</v>
      </c>
      <c r="G47" s="197">
        <v>217369</v>
      </c>
      <c r="H47" s="197">
        <v>187855</v>
      </c>
      <c r="I47" s="198">
        <f t="shared" si="15"/>
        <v>-0.13577833085674595</v>
      </c>
      <c r="J47" s="214">
        <f t="shared" si="12"/>
        <v>6.9783298885606193E-4</v>
      </c>
      <c r="K47" s="197">
        <f t="shared" si="13"/>
        <v>-29514</v>
      </c>
      <c r="L47" s="197">
        <f t="shared" si="14"/>
        <v>131</v>
      </c>
      <c r="M47" s="198">
        <f t="shared" si="16"/>
        <v>5.3706098148691289E-3</v>
      </c>
      <c r="N47" s="103"/>
    </row>
    <row r="48" spans="1:14" x14ac:dyDescent="0.25">
      <c r="A48" s="200" t="s">
        <v>149</v>
      </c>
      <c r="B48" s="201" t="s">
        <v>149</v>
      </c>
      <c r="C48" s="202">
        <f t="shared" ref="C48:H48" si="17">C40-SUM(C41:C47)</f>
        <v>742933</v>
      </c>
      <c r="D48" s="202">
        <f t="shared" si="17"/>
        <v>1053374</v>
      </c>
      <c r="E48" s="202">
        <f t="shared" si="17"/>
        <v>2421389</v>
      </c>
      <c r="F48" s="202">
        <f t="shared" si="17"/>
        <v>2639079</v>
      </c>
      <c r="G48" s="202">
        <f t="shared" si="17"/>
        <v>2723638</v>
      </c>
      <c r="H48" s="202">
        <f t="shared" si="17"/>
        <v>2766132</v>
      </c>
      <c r="I48" s="203">
        <f t="shared" si="15"/>
        <v>1.5601926540898647E-2</v>
      </c>
      <c r="J48" s="215">
        <f t="shared" si="12"/>
        <v>0.14237406711602318</v>
      </c>
      <c r="K48" s="202">
        <f>H48-G48</f>
        <v>42494</v>
      </c>
      <c r="L48" s="202">
        <f t="shared" si="14"/>
        <v>344743</v>
      </c>
      <c r="M48" s="203">
        <f t="shared" si="16"/>
        <v>7.9081289656509401E-2</v>
      </c>
      <c r="N48" s="103"/>
    </row>
    <row r="49" spans="1:14" s="179" customFormat="1" x14ac:dyDescent="0.25"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4" x14ac:dyDescent="0.25">
      <c r="A50" s="1">
        <v>3</v>
      </c>
      <c r="B50" s="189" t="s">
        <v>73</v>
      </c>
      <c r="C50" s="211">
        <v>65275</v>
      </c>
      <c r="D50" s="211">
        <v>98762</v>
      </c>
      <c r="E50" s="211">
        <v>168339</v>
      </c>
      <c r="F50" s="211">
        <v>182130</v>
      </c>
      <c r="G50" s="211">
        <v>192892</v>
      </c>
      <c r="H50" s="211">
        <v>197469</v>
      </c>
      <c r="I50" s="212">
        <f>IFERROR(H50/G50-1,"-")</f>
        <v>2.3728303921365379E-2</v>
      </c>
      <c r="J50" s="212">
        <f>IFERROR(H50/E50-1,"-")</f>
        <v>0.1730436797177124</v>
      </c>
      <c r="K50" s="211">
        <f>H50-G50</f>
        <v>4577</v>
      </c>
      <c r="L50" s="211">
        <f>H50-E50</f>
        <v>29130</v>
      </c>
      <c r="M50" s="212">
        <f>H50/H$8</f>
        <v>5.6454656492102529E-3</v>
      </c>
      <c r="N50" s="103"/>
    </row>
    <row r="51" spans="1:14" x14ac:dyDescent="0.25">
      <c r="A51" s="1" t="s">
        <v>101</v>
      </c>
      <c r="B51" s="192" t="s">
        <v>102</v>
      </c>
      <c r="C51" s="193">
        <v>6950</v>
      </c>
      <c r="D51" s="193">
        <v>17286</v>
      </c>
      <c r="E51" s="193">
        <v>21218</v>
      </c>
      <c r="F51" s="193">
        <v>40330</v>
      </c>
      <c r="G51" s="193">
        <v>27801</v>
      </c>
      <c r="H51" s="193">
        <v>27015</v>
      </c>
      <c r="I51" s="194">
        <f>IFERROR(H51/G51-1,"-")</f>
        <v>-2.8272364303442377E-2</v>
      </c>
      <c r="J51" s="213">
        <f t="shared" ref="J51:J62" si="18">IFERROR(H51/E51-1,"-")</f>
        <v>0.27321142426241862</v>
      </c>
      <c r="K51" s="193">
        <f t="shared" ref="K51:K61" si="19">H51-G51</f>
        <v>-786</v>
      </c>
      <c r="L51" s="193">
        <f t="shared" ref="L51:L62" si="20">H51-E51</f>
        <v>5797</v>
      </c>
      <c r="M51" s="194">
        <f>H51/H$8</f>
        <v>7.7233517419653195E-4</v>
      </c>
      <c r="N51" s="103"/>
    </row>
    <row r="52" spans="1:14" x14ac:dyDescent="0.25">
      <c r="A52" s="195" t="s">
        <v>108</v>
      </c>
      <c r="B52" s="196" t="s">
        <v>108</v>
      </c>
      <c r="C52" s="197">
        <v>5003</v>
      </c>
      <c r="D52" s="197">
        <v>6990</v>
      </c>
      <c r="E52" s="197">
        <v>6990</v>
      </c>
      <c r="F52" s="197">
        <v>25259</v>
      </c>
      <c r="G52" s="197">
        <v>15307</v>
      </c>
      <c r="H52" s="197">
        <v>13767</v>
      </c>
      <c r="I52" s="198">
        <f>IFERROR(H52/G52-1,"-")</f>
        <v>-0.10060756516626379</v>
      </c>
      <c r="J52" s="214">
        <f t="shared" si="18"/>
        <v>0.96952789699570818</v>
      </c>
      <c r="K52" s="197">
        <f t="shared" si="19"/>
        <v>-1540</v>
      </c>
      <c r="L52" s="197">
        <f t="shared" si="20"/>
        <v>6777</v>
      </c>
      <c r="M52" s="198">
        <f>H52/H$8</f>
        <v>3.9358646467383513E-4</v>
      </c>
      <c r="N52" s="103"/>
    </row>
    <row r="53" spans="1:14" x14ac:dyDescent="0.25">
      <c r="A53" s="195" t="s">
        <v>105</v>
      </c>
      <c r="B53" s="196" t="s">
        <v>105</v>
      </c>
      <c r="C53" s="197">
        <v>1947</v>
      </c>
      <c r="D53" s="197">
        <v>10296</v>
      </c>
      <c r="E53" s="197">
        <v>14228</v>
      </c>
      <c r="F53" s="197">
        <v>15071</v>
      </c>
      <c r="G53" s="197">
        <v>12494</v>
      </c>
      <c r="H53" s="197">
        <v>13248</v>
      </c>
      <c r="I53" s="198">
        <f>IFERROR(H53/G53-1,"-")</f>
        <v>6.0348967504402218E-2</v>
      </c>
      <c r="J53" s="214">
        <f t="shared" si="18"/>
        <v>-6.8878268203542259E-2</v>
      </c>
      <c r="K53" s="197">
        <f t="shared" si="19"/>
        <v>754</v>
      </c>
      <c r="L53" s="197">
        <f t="shared" si="20"/>
        <v>-980</v>
      </c>
      <c r="M53" s="198">
        <f>H53/H$8</f>
        <v>3.7874870952269688E-4</v>
      </c>
      <c r="N53" s="103"/>
    </row>
    <row r="54" spans="1:14" x14ac:dyDescent="0.25">
      <c r="A54" s="1"/>
      <c r="B54" s="192" t="s">
        <v>112</v>
      </c>
      <c r="C54" s="193">
        <v>58325</v>
      </c>
      <c r="D54" s="193">
        <v>81476</v>
      </c>
      <c r="E54" s="193">
        <v>147121</v>
      </c>
      <c r="F54" s="193">
        <v>141800</v>
      </c>
      <c r="G54" s="193">
        <v>165091</v>
      </c>
      <c r="H54" s="193">
        <v>170454</v>
      </c>
      <c r="I54" s="194">
        <f>IFERROR(H54/G54-1,"-")</f>
        <v>3.2485114270311533E-2</v>
      </c>
      <c r="J54" s="213">
        <f t="shared" si="18"/>
        <v>0.15859734504251599</v>
      </c>
      <c r="K54" s="193">
        <f t="shared" si="19"/>
        <v>5363</v>
      </c>
      <c r="L54" s="193">
        <f t="shared" si="20"/>
        <v>23333</v>
      </c>
      <c r="M54" s="194">
        <f>H54/H$8</f>
        <v>4.8731304750137209E-3</v>
      </c>
      <c r="N54" s="103"/>
    </row>
    <row r="55" spans="1:14" s="74" customFormat="1" x14ac:dyDescent="0.25">
      <c r="B55" s="196" t="s">
        <v>115</v>
      </c>
      <c r="C55" s="197">
        <v>19771</v>
      </c>
      <c r="D55" s="197">
        <v>20693</v>
      </c>
      <c r="E55" s="197">
        <v>65122</v>
      </c>
      <c r="F55" s="197">
        <v>55484</v>
      </c>
      <c r="G55" s="197">
        <v>69307</v>
      </c>
      <c r="H55" s="197">
        <v>68352</v>
      </c>
      <c r="I55" s="198">
        <f t="shared" ref="I55:I62" si="21">IFERROR(H55/G55-1,"-")</f>
        <v>-1.3779271935013826E-2</v>
      </c>
      <c r="J55" s="214">
        <f t="shared" si="18"/>
        <v>4.9599213783360518E-2</v>
      </c>
      <c r="K55" s="197">
        <f t="shared" si="19"/>
        <v>-955</v>
      </c>
      <c r="L55" s="197">
        <f t="shared" si="20"/>
        <v>3230</v>
      </c>
      <c r="M55" s="198">
        <f t="shared" ref="M55:M62" si="22">H55/H$8</f>
        <v>1.9541237766678272E-3</v>
      </c>
      <c r="N55" s="199"/>
    </row>
    <row r="56" spans="1:14" s="74" customFormat="1" x14ac:dyDescent="0.25">
      <c r="B56" s="196" t="s">
        <v>118</v>
      </c>
      <c r="C56" s="197">
        <v>18669</v>
      </c>
      <c r="D56" s="197">
        <v>31230</v>
      </c>
      <c r="E56" s="197">
        <v>34084</v>
      </c>
      <c r="F56" s="197">
        <v>34465</v>
      </c>
      <c r="G56" s="197">
        <v>35877</v>
      </c>
      <c r="H56" s="197">
        <v>40468</v>
      </c>
      <c r="I56" s="198">
        <f t="shared" si="21"/>
        <v>0.12796499149873175</v>
      </c>
      <c r="J56" s="214">
        <f t="shared" si="18"/>
        <v>0.18730195986386566</v>
      </c>
      <c r="K56" s="197">
        <f t="shared" si="19"/>
        <v>4591</v>
      </c>
      <c r="L56" s="197">
        <f t="shared" si="20"/>
        <v>6384</v>
      </c>
      <c r="M56" s="198">
        <f t="shared" si="22"/>
        <v>1.1569446540583104E-3</v>
      </c>
      <c r="N56" s="199"/>
    </row>
    <row r="57" spans="1:14" x14ac:dyDescent="0.25">
      <c r="A57" s="1"/>
      <c r="B57" s="196" t="s">
        <v>121</v>
      </c>
      <c r="C57" s="197">
        <v>1519</v>
      </c>
      <c r="D57" s="197">
        <v>3873</v>
      </c>
      <c r="E57" s="197">
        <v>6397</v>
      </c>
      <c r="F57" s="197">
        <v>6784</v>
      </c>
      <c r="G57" s="197">
        <v>6789</v>
      </c>
      <c r="H57" s="197">
        <v>7322</v>
      </c>
      <c r="I57" s="198">
        <f t="shared" si="21"/>
        <v>7.850935336573861E-2</v>
      </c>
      <c r="J57" s="214">
        <f t="shared" si="18"/>
        <v>0.14459903079568548</v>
      </c>
      <c r="K57" s="197">
        <f t="shared" si="19"/>
        <v>533</v>
      </c>
      <c r="L57" s="197">
        <f t="shared" si="20"/>
        <v>925</v>
      </c>
      <c r="M57" s="198">
        <f t="shared" si="22"/>
        <v>2.0932956303783111E-4</v>
      </c>
      <c r="N57" s="103"/>
    </row>
    <row r="58" spans="1:14" x14ac:dyDescent="0.25">
      <c r="A58" s="1"/>
      <c r="B58" s="196" t="s">
        <v>128</v>
      </c>
      <c r="C58" s="197">
        <v>1082</v>
      </c>
      <c r="D58" s="197">
        <v>2191</v>
      </c>
      <c r="E58" s="197">
        <v>3053</v>
      </c>
      <c r="F58" s="197">
        <v>2811</v>
      </c>
      <c r="G58" s="197">
        <v>4663</v>
      </c>
      <c r="H58" s="197">
        <v>4996</v>
      </c>
      <c r="I58" s="198">
        <f t="shared" si="21"/>
        <v>7.1413253270426802E-2</v>
      </c>
      <c r="J58" s="214">
        <f t="shared" si="18"/>
        <v>0.63642319030461847</v>
      </c>
      <c r="K58" s="197">
        <f t="shared" si="19"/>
        <v>333</v>
      </c>
      <c r="L58" s="197">
        <f t="shared" si="20"/>
        <v>1943</v>
      </c>
      <c r="M58" s="198">
        <f t="shared" si="22"/>
        <v>1.4283126153195904E-4</v>
      </c>
      <c r="N58" s="103"/>
    </row>
    <row r="59" spans="1:14" x14ac:dyDescent="0.25">
      <c r="A59" s="1"/>
      <c r="B59" s="196" t="s">
        <v>124</v>
      </c>
      <c r="C59" s="197">
        <v>1095</v>
      </c>
      <c r="D59" s="197">
        <v>1459</v>
      </c>
      <c r="E59" s="197">
        <v>2254</v>
      </c>
      <c r="F59" s="197">
        <v>2628</v>
      </c>
      <c r="G59" s="197">
        <v>2985</v>
      </c>
      <c r="H59" s="197">
        <v>3168</v>
      </c>
      <c r="I59" s="198">
        <f t="shared" si="21"/>
        <v>6.1306532663316649E-2</v>
      </c>
      <c r="J59" s="214">
        <f t="shared" si="18"/>
        <v>0.40550133096716956</v>
      </c>
      <c r="K59" s="197">
        <f t="shared" si="19"/>
        <v>183</v>
      </c>
      <c r="L59" s="197">
        <f t="shared" si="20"/>
        <v>914</v>
      </c>
      <c r="M59" s="198">
        <f t="shared" si="22"/>
        <v>9.0570343581514471E-5</v>
      </c>
      <c r="N59" s="103"/>
    </row>
    <row r="60" spans="1:14" x14ac:dyDescent="0.25">
      <c r="A60" s="1"/>
      <c r="B60" s="196" t="s">
        <v>133</v>
      </c>
      <c r="C60" s="197">
        <v>713</v>
      </c>
      <c r="D60" s="197">
        <v>445</v>
      </c>
      <c r="E60" s="197">
        <v>554</v>
      </c>
      <c r="F60" s="197">
        <v>804</v>
      </c>
      <c r="G60" s="197">
        <v>604</v>
      </c>
      <c r="H60" s="197">
        <v>842</v>
      </c>
      <c r="I60" s="198">
        <f t="shared" si="21"/>
        <v>0.39403973509933765</v>
      </c>
      <c r="J60" s="214">
        <f t="shared" si="18"/>
        <v>0.5198555956678701</v>
      </c>
      <c r="K60" s="197">
        <f t="shared" si="19"/>
        <v>238</v>
      </c>
      <c r="L60" s="197">
        <f t="shared" si="20"/>
        <v>288</v>
      </c>
      <c r="M60" s="198">
        <f t="shared" si="22"/>
        <v>2.4072042075642418E-5</v>
      </c>
      <c r="N60" s="103"/>
    </row>
    <row r="61" spans="1:14" x14ac:dyDescent="0.25">
      <c r="A61" s="195" t="s">
        <v>148</v>
      </c>
      <c r="B61" s="196" t="s">
        <v>136</v>
      </c>
      <c r="C61" s="197">
        <v>1531</v>
      </c>
      <c r="D61" s="197">
        <v>432</v>
      </c>
      <c r="E61" s="197">
        <v>418</v>
      </c>
      <c r="F61" s="197">
        <v>635</v>
      </c>
      <c r="G61" s="197">
        <v>647</v>
      </c>
      <c r="H61" s="197">
        <v>1265</v>
      </c>
      <c r="I61" s="198">
        <f t="shared" si="21"/>
        <v>0.95517774343122097</v>
      </c>
      <c r="J61" s="214">
        <f t="shared" si="18"/>
        <v>2.0263157894736841</v>
      </c>
      <c r="K61" s="197">
        <f t="shared" si="19"/>
        <v>618</v>
      </c>
      <c r="L61" s="197">
        <f t="shared" si="20"/>
        <v>847</v>
      </c>
      <c r="M61" s="198">
        <f t="shared" si="22"/>
        <v>3.6165241360674181E-5</v>
      </c>
      <c r="N61" s="103"/>
    </row>
    <row r="62" spans="1:14" x14ac:dyDescent="0.25">
      <c r="A62" s="200" t="s">
        <v>149</v>
      </c>
      <c r="B62" s="201" t="s">
        <v>149</v>
      </c>
      <c r="C62" s="202">
        <f t="shared" ref="C62:H62" si="23">C54-SUM(C55:C61)</f>
        <v>13945</v>
      </c>
      <c r="D62" s="202">
        <f t="shared" si="23"/>
        <v>21153</v>
      </c>
      <c r="E62" s="202">
        <f t="shared" si="23"/>
        <v>35239</v>
      </c>
      <c r="F62" s="202">
        <f t="shared" si="23"/>
        <v>38189</v>
      </c>
      <c r="G62" s="202">
        <f t="shared" si="23"/>
        <v>44219</v>
      </c>
      <c r="H62" s="202">
        <f t="shared" si="23"/>
        <v>44041</v>
      </c>
      <c r="I62" s="203">
        <f t="shared" si="21"/>
        <v>-4.0254189375608096E-3</v>
      </c>
      <c r="J62" s="215">
        <f t="shared" si="18"/>
        <v>0.24978007321433648</v>
      </c>
      <c r="K62" s="202">
        <f>H62-G62</f>
        <v>-178</v>
      </c>
      <c r="L62" s="202">
        <f t="shared" si="20"/>
        <v>8802</v>
      </c>
      <c r="M62" s="203">
        <f t="shared" si="22"/>
        <v>1.2590935926999618E-3</v>
      </c>
      <c r="N62" s="103"/>
    </row>
    <row r="63" spans="1:14" s="179" customFormat="1" x14ac:dyDescent="0.25"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</row>
    <row r="64" spans="1:14" x14ac:dyDescent="0.25">
      <c r="A64" s="1">
        <v>3</v>
      </c>
      <c r="B64" s="189" t="s">
        <v>73</v>
      </c>
      <c r="C64" s="211">
        <v>295880</v>
      </c>
      <c r="D64" s="211">
        <v>419370</v>
      </c>
      <c r="E64" s="211">
        <v>1014697</v>
      </c>
      <c r="F64" s="211">
        <v>988170</v>
      </c>
      <c r="G64" s="211">
        <v>1361415</v>
      </c>
      <c r="H64" s="211">
        <v>1103359</v>
      </c>
      <c r="I64" s="212">
        <f>IFERROR(H64/G64-1,"-")</f>
        <v>-0.1895498433615026</v>
      </c>
      <c r="J64" s="212">
        <f>IFERROR(H64/E64-1,"-")</f>
        <v>8.7377808350670216E-2</v>
      </c>
      <c r="K64" s="211">
        <f>H64-G64</f>
        <v>-258056</v>
      </c>
      <c r="L64" s="211">
        <f>H64-E64</f>
        <v>88662</v>
      </c>
      <c r="M64" s="212">
        <f>H64/H$8</f>
        <v>3.1544066831993754E-2</v>
      </c>
      <c r="N64" s="103"/>
    </row>
    <row r="65" spans="1:14" x14ac:dyDescent="0.25">
      <c r="A65" s="1" t="s">
        <v>101</v>
      </c>
      <c r="B65" s="192" t="s">
        <v>102</v>
      </c>
      <c r="C65" s="193">
        <v>84704</v>
      </c>
      <c r="D65" s="193">
        <v>83752</v>
      </c>
      <c r="E65" s="193">
        <v>119256</v>
      </c>
      <c r="F65" s="193">
        <v>161549</v>
      </c>
      <c r="G65" s="193">
        <v>256345</v>
      </c>
      <c r="H65" s="193">
        <v>183698</v>
      </c>
      <c r="I65" s="194">
        <f>IFERROR(H65/G65-1,"-")</f>
        <v>-0.2833954241354425</v>
      </c>
      <c r="J65" s="213">
        <f t="shared" ref="J65:J76" si="24">IFERROR(H65/E65-1,"-")</f>
        <v>0.54036694170523925</v>
      </c>
      <c r="K65" s="193">
        <f t="shared" ref="K65:K75" si="25">H65-G65</f>
        <v>-72647</v>
      </c>
      <c r="L65" s="193">
        <f t="shared" ref="L65:L76" si="26">H65-E65</f>
        <v>64442</v>
      </c>
      <c r="M65" s="194">
        <f>H65/H$8</f>
        <v>5.251764828041996E-3</v>
      </c>
      <c r="N65" s="103"/>
    </row>
    <row r="66" spans="1:14" x14ac:dyDescent="0.25">
      <c r="A66" s="195" t="s">
        <v>108</v>
      </c>
      <c r="B66" s="196" t="s">
        <v>108</v>
      </c>
      <c r="C66" s="197">
        <v>23458</v>
      </c>
      <c r="D66" s="197">
        <v>59324</v>
      </c>
      <c r="E66" s="197">
        <v>72718</v>
      </c>
      <c r="F66" s="197">
        <v>83853</v>
      </c>
      <c r="G66" s="197">
        <v>124261</v>
      </c>
      <c r="H66" s="197">
        <v>45282</v>
      </c>
      <c r="I66" s="198">
        <f>IFERROR(H66/G66-1,"-")</f>
        <v>-0.63558960574918921</v>
      </c>
      <c r="J66" s="214">
        <f t="shared" si="24"/>
        <v>-0.37729310487087109</v>
      </c>
      <c r="K66" s="197">
        <f t="shared" si="25"/>
        <v>-78979</v>
      </c>
      <c r="L66" s="197">
        <f t="shared" si="26"/>
        <v>-27436</v>
      </c>
      <c r="M66" s="198">
        <f>H66/H$8</f>
        <v>1.2945726950941094E-3</v>
      </c>
      <c r="N66" s="103"/>
    </row>
    <row r="67" spans="1:14" x14ac:dyDescent="0.25">
      <c r="A67" s="195" t="s">
        <v>105</v>
      </c>
      <c r="B67" s="196" t="s">
        <v>105</v>
      </c>
      <c r="C67" s="197">
        <v>61246</v>
      </c>
      <c r="D67" s="197">
        <v>24428</v>
      </c>
      <c r="E67" s="197">
        <v>46538</v>
      </c>
      <c r="F67" s="197">
        <v>77696</v>
      </c>
      <c r="G67" s="197">
        <v>132084</v>
      </c>
      <c r="H67" s="197">
        <v>138416</v>
      </c>
      <c r="I67" s="198">
        <f>IFERROR(H67/G67-1,"-")</f>
        <v>4.7939190212289207E-2</v>
      </c>
      <c r="J67" s="214">
        <f t="shared" si="24"/>
        <v>1.9742575959431004</v>
      </c>
      <c r="K67" s="197">
        <f t="shared" si="25"/>
        <v>6332</v>
      </c>
      <c r="L67" s="197">
        <f t="shared" si="26"/>
        <v>91878</v>
      </c>
      <c r="M67" s="198">
        <f>H67/H$8</f>
        <v>3.9571921329478871E-3</v>
      </c>
      <c r="N67" s="103"/>
    </row>
    <row r="68" spans="1:14" x14ac:dyDescent="0.25">
      <c r="A68" s="1"/>
      <c r="B68" s="192" t="s">
        <v>112</v>
      </c>
      <c r="C68" s="193">
        <v>211176</v>
      </c>
      <c r="D68" s="193">
        <v>335618</v>
      </c>
      <c r="E68" s="193">
        <v>895441</v>
      </c>
      <c r="F68" s="193">
        <v>826621</v>
      </c>
      <c r="G68" s="193">
        <v>1105070</v>
      </c>
      <c r="H68" s="193">
        <v>919661</v>
      </c>
      <c r="I68" s="194">
        <f>IFERROR(H68/G68-1,"-")</f>
        <v>-0.16778032160858591</v>
      </c>
      <c r="J68" s="213">
        <f t="shared" si="24"/>
        <v>2.704812489041708E-2</v>
      </c>
      <c r="K68" s="193">
        <f t="shared" si="25"/>
        <v>-185409</v>
      </c>
      <c r="L68" s="193">
        <f t="shared" si="26"/>
        <v>24220</v>
      </c>
      <c r="M68" s="194">
        <f>H68/H$8</f>
        <v>2.6292302003951759E-2</v>
      </c>
      <c r="N68" s="103"/>
    </row>
    <row r="69" spans="1:14" s="74" customFormat="1" x14ac:dyDescent="0.25">
      <c r="B69" s="196" t="s">
        <v>115</v>
      </c>
      <c r="C69" s="197">
        <v>94120</v>
      </c>
      <c r="D69" s="197">
        <v>85414</v>
      </c>
      <c r="E69" s="197">
        <v>399420</v>
      </c>
      <c r="F69" s="197">
        <v>314964</v>
      </c>
      <c r="G69" s="197">
        <v>454766</v>
      </c>
      <c r="H69" s="197">
        <v>443504</v>
      </c>
      <c r="I69" s="198">
        <f t="shared" ref="I69:I76" si="27">IFERROR(H69/G69-1,"-")</f>
        <v>-2.4764384320727584E-2</v>
      </c>
      <c r="J69" s="214">
        <f t="shared" si="24"/>
        <v>0.11037003655300182</v>
      </c>
      <c r="K69" s="197">
        <f t="shared" si="25"/>
        <v>-11262</v>
      </c>
      <c r="L69" s="197">
        <f t="shared" si="26"/>
        <v>44084</v>
      </c>
      <c r="M69" s="198">
        <f t="shared" ref="M69:M76" si="28">H69/H$8</f>
        <v>1.2679390675434341E-2</v>
      </c>
      <c r="N69" s="199"/>
    </row>
    <row r="70" spans="1:14" s="74" customFormat="1" x14ac:dyDescent="0.25">
      <c r="B70" s="196" t="s">
        <v>118</v>
      </c>
      <c r="C70" s="197">
        <v>27344</v>
      </c>
      <c r="D70" s="197">
        <v>36140</v>
      </c>
      <c r="E70" s="197">
        <v>56705</v>
      </c>
      <c r="F70" s="197">
        <v>89781</v>
      </c>
      <c r="G70" s="197">
        <v>78559</v>
      </c>
      <c r="H70" s="197">
        <v>77139</v>
      </c>
      <c r="I70" s="198">
        <f t="shared" si="27"/>
        <v>-1.8075586501864804E-2</v>
      </c>
      <c r="J70" s="214">
        <f t="shared" si="24"/>
        <v>0.36035622960938185</v>
      </c>
      <c r="K70" s="197">
        <f t="shared" si="25"/>
        <v>-1420</v>
      </c>
      <c r="L70" s="197">
        <f t="shared" si="26"/>
        <v>20434</v>
      </c>
      <c r="M70" s="198">
        <f t="shared" si="28"/>
        <v>2.2053364057873876E-3</v>
      </c>
      <c r="N70" s="199"/>
    </row>
    <row r="71" spans="1:14" x14ac:dyDescent="0.25">
      <c r="A71" s="1"/>
      <c r="B71" s="196" t="s">
        <v>121</v>
      </c>
      <c r="C71" s="197">
        <v>21566</v>
      </c>
      <c r="D71" s="197">
        <v>44372</v>
      </c>
      <c r="E71" s="197">
        <v>126795</v>
      </c>
      <c r="F71" s="197">
        <v>98989</v>
      </c>
      <c r="G71" s="197">
        <v>131979</v>
      </c>
      <c r="H71" s="197">
        <v>66336</v>
      </c>
      <c r="I71" s="198">
        <f t="shared" si="27"/>
        <v>-0.49737458231991449</v>
      </c>
      <c r="J71" s="214">
        <f t="shared" si="24"/>
        <v>-0.47682479593043892</v>
      </c>
      <c r="K71" s="197">
        <f t="shared" si="25"/>
        <v>-65643</v>
      </c>
      <c r="L71" s="197">
        <f t="shared" si="26"/>
        <v>-60459</v>
      </c>
      <c r="M71" s="198">
        <f t="shared" si="28"/>
        <v>1.8964881034795908E-3</v>
      </c>
      <c r="N71" s="103"/>
    </row>
    <row r="72" spans="1:14" x14ac:dyDescent="0.25">
      <c r="A72" s="1"/>
      <c r="B72" s="196" t="s">
        <v>128</v>
      </c>
      <c r="C72" s="197">
        <v>3914</v>
      </c>
      <c r="D72" s="197">
        <v>28426</v>
      </c>
      <c r="E72" s="197">
        <v>25157</v>
      </c>
      <c r="F72" s="197">
        <v>25283</v>
      </c>
      <c r="G72" s="197">
        <v>47499</v>
      </c>
      <c r="H72" s="197">
        <v>39716</v>
      </c>
      <c r="I72" s="198">
        <f t="shared" si="27"/>
        <v>-0.16385608118065642</v>
      </c>
      <c r="J72" s="214">
        <f t="shared" si="24"/>
        <v>0.57872560321182975</v>
      </c>
      <c r="K72" s="197">
        <f t="shared" si="25"/>
        <v>-7783</v>
      </c>
      <c r="L72" s="197">
        <f t="shared" si="26"/>
        <v>14559</v>
      </c>
      <c r="M72" s="198">
        <f t="shared" si="28"/>
        <v>1.1354456331071428E-3</v>
      </c>
      <c r="N72" s="103"/>
    </row>
    <row r="73" spans="1:14" x14ac:dyDescent="0.25">
      <c r="A73" s="1"/>
      <c r="B73" s="196" t="s">
        <v>124</v>
      </c>
      <c r="C73" s="197">
        <v>8571</v>
      </c>
      <c r="D73" s="197">
        <v>16869</v>
      </c>
      <c r="E73" s="197">
        <v>22926</v>
      </c>
      <c r="F73" s="197">
        <v>14330</v>
      </c>
      <c r="G73" s="197">
        <v>27574</v>
      </c>
      <c r="H73" s="197">
        <v>19817</v>
      </c>
      <c r="I73" s="198">
        <f t="shared" si="27"/>
        <v>-0.28131573221150363</v>
      </c>
      <c r="J73" s="214">
        <f t="shared" si="24"/>
        <v>-0.13561022419959867</v>
      </c>
      <c r="K73" s="197">
        <f t="shared" si="25"/>
        <v>-7757</v>
      </c>
      <c r="L73" s="197">
        <f t="shared" si="26"/>
        <v>-3109</v>
      </c>
      <c r="M73" s="198">
        <f t="shared" si="28"/>
        <v>5.6655066248575514E-4</v>
      </c>
      <c r="N73" s="103"/>
    </row>
    <row r="74" spans="1:14" x14ac:dyDescent="0.25">
      <c r="A74" s="1"/>
      <c r="B74" s="196" t="s">
        <v>133</v>
      </c>
      <c r="C74" s="197">
        <v>5541</v>
      </c>
      <c r="D74" s="197">
        <v>14404</v>
      </c>
      <c r="E74" s="197">
        <v>20957</v>
      </c>
      <c r="F74" s="197">
        <v>26631</v>
      </c>
      <c r="G74" s="197">
        <v>24320</v>
      </c>
      <c r="H74" s="197">
        <v>16244</v>
      </c>
      <c r="I74" s="198">
        <f t="shared" si="27"/>
        <v>-0.33207236842105259</v>
      </c>
      <c r="J74" s="214">
        <f t="shared" si="24"/>
        <v>-0.22488905854845631</v>
      </c>
      <c r="K74" s="197">
        <f t="shared" si="25"/>
        <v>-8076</v>
      </c>
      <c r="L74" s="197">
        <f t="shared" si="26"/>
        <v>-4713</v>
      </c>
      <c r="M74" s="198">
        <f t="shared" si="28"/>
        <v>4.6440172384410388E-4</v>
      </c>
      <c r="N74" s="103"/>
    </row>
    <row r="75" spans="1:14" x14ac:dyDescent="0.25">
      <c r="A75" s="195" t="s">
        <v>148</v>
      </c>
      <c r="B75" s="196" t="s">
        <v>136</v>
      </c>
      <c r="C75" s="197">
        <v>5018</v>
      </c>
      <c r="D75" s="197">
        <v>1659</v>
      </c>
      <c r="E75" s="197">
        <v>6100</v>
      </c>
      <c r="F75" s="197">
        <v>7510</v>
      </c>
      <c r="G75" s="197">
        <v>21506</v>
      </c>
      <c r="H75" s="197">
        <v>24372</v>
      </c>
      <c r="I75" s="198">
        <f t="shared" si="27"/>
        <v>0.13326513531107609</v>
      </c>
      <c r="J75" s="214">
        <f t="shared" si="24"/>
        <v>2.9954098360655736</v>
      </c>
      <c r="K75" s="197">
        <f t="shared" si="25"/>
        <v>2866</v>
      </c>
      <c r="L75" s="197">
        <f t="shared" si="26"/>
        <v>18272</v>
      </c>
      <c r="M75" s="198">
        <f t="shared" si="28"/>
        <v>6.9677412050778739E-4</v>
      </c>
      <c r="N75" s="103"/>
    </row>
    <row r="76" spans="1:14" x14ac:dyDescent="0.25">
      <c r="A76" s="200" t="s">
        <v>149</v>
      </c>
      <c r="B76" s="201" t="s">
        <v>149</v>
      </c>
      <c r="C76" s="202">
        <f t="shared" ref="C76:H76" si="29">C68-SUM(C69:C75)</f>
        <v>45102</v>
      </c>
      <c r="D76" s="202">
        <f t="shared" si="29"/>
        <v>108334</v>
      </c>
      <c r="E76" s="202">
        <f t="shared" si="29"/>
        <v>237381</v>
      </c>
      <c r="F76" s="202">
        <f t="shared" si="29"/>
        <v>249133</v>
      </c>
      <c r="G76" s="202">
        <f t="shared" si="29"/>
        <v>318867</v>
      </c>
      <c r="H76" s="202">
        <f t="shared" si="29"/>
        <v>232533</v>
      </c>
      <c r="I76" s="203">
        <f t="shared" si="27"/>
        <v>-0.27075238265483725</v>
      </c>
      <c r="J76" s="215">
        <f t="shared" si="24"/>
        <v>-2.042286450895392E-2</v>
      </c>
      <c r="K76" s="202">
        <f>H76-G76</f>
        <v>-86334</v>
      </c>
      <c r="L76" s="202">
        <f t="shared" si="26"/>
        <v>-4848</v>
      </c>
      <c r="M76" s="203">
        <f t="shared" si="28"/>
        <v>6.6479146793056512E-3</v>
      </c>
      <c r="N76" s="103"/>
    </row>
    <row r="77" spans="1:14" s="179" customFormat="1" x14ac:dyDescent="0.25"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</row>
    <row r="78" spans="1:14" x14ac:dyDescent="0.25">
      <c r="A78" s="1">
        <v>3</v>
      </c>
      <c r="B78" s="189" t="s">
        <v>73</v>
      </c>
      <c r="C78" s="211">
        <v>1546641</v>
      </c>
      <c r="D78" s="211">
        <v>1967362</v>
      </c>
      <c r="E78" s="211">
        <v>4353970</v>
      </c>
      <c r="F78" s="211">
        <v>5136286</v>
      </c>
      <c r="G78" s="211">
        <v>5762502</v>
      </c>
      <c r="H78" s="211">
        <v>5666416</v>
      </c>
      <c r="I78" s="212">
        <f>IFERROR(H78/G78-1,"-")</f>
        <v>-1.6674354299573313E-2</v>
      </c>
      <c r="J78" s="212">
        <f>IFERROR(H78/E78-1,"-")</f>
        <v>0.30143661991240189</v>
      </c>
      <c r="K78" s="211">
        <f>H78-G78</f>
        <v>-96086</v>
      </c>
      <c r="L78" s="211">
        <f>H78-E78</f>
        <v>1312446</v>
      </c>
      <c r="M78" s="212">
        <f>H78/H$8</f>
        <v>0.16199786742291378</v>
      </c>
      <c r="N78" s="103"/>
    </row>
    <row r="79" spans="1:14" x14ac:dyDescent="0.25">
      <c r="A79" s="1" t="s">
        <v>101</v>
      </c>
      <c r="B79" s="192" t="s">
        <v>102</v>
      </c>
      <c r="C79" s="193">
        <v>472177</v>
      </c>
      <c r="D79" s="193">
        <v>765462</v>
      </c>
      <c r="E79" s="193">
        <v>1657965</v>
      </c>
      <c r="F79" s="193">
        <v>1646973</v>
      </c>
      <c r="G79" s="193">
        <v>1680920</v>
      </c>
      <c r="H79" s="193">
        <v>1716393</v>
      </c>
      <c r="I79" s="194">
        <f>IFERROR(H79/G79-1,"-")</f>
        <v>2.1103324369987853E-2</v>
      </c>
      <c r="J79" s="213">
        <f t="shared" ref="J79:J90" si="30">IFERROR(H79/E79-1,"-")</f>
        <v>3.5240792175950553E-2</v>
      </c>
      <c r="K79" s="193">
        <f t="shared" ref="K79:K89" si="31">H79-G79</f>
        <v>35473</v>
      </c>
      <c r="L79" s="193">
        <f t="shared" ref="L79:L90" si="32">H79-E79</f>
        <v>58428</v>
      </c>
      <c r="M79" s="194">
        <f>H79/H$8</f>
        <v>4.9070171632230541E-2</v>
      </c>
      <c r="N79" s="103"/>
    </row>
    <row r="80" spans="1:14" x14ac:dyDescent="0.25">
      <c r="A80" s="195" t="s">
        <v>108</v>
      </c>
      <c r="B80" s="196" t="s">
        <v>108</v>
      </c>
      <c r="C80" s="197">
        <v>71537</v>
      </c>
      <c r="D80" s="197">
        <v>181910</v>
      </c>
      <c r="E80" s="197">
        <v>249240</v>
      </c>
      <c r="F80" s="197">
        <v>256845</v>
      </c>
      <c r="G80" s="197">
        <v>287499</v>
      </c>
      <c r="H80" s="197">
        <v>239589</v>
      </c>
      <c r="I80" s="198">
        <f>IFERROR(H80/G80-1,"-")</f>
        <v>-0.16664405789237524</v>
      </c>
      <c r="J80" s="214">
        <f t="shared" si="30"/>
        <v>-3.8721714010592212E-2</v>
      </c>
      <c r="K80" s="197">
        <f t="shared" si="31"/>
        <v>-47910</v>
      </c>
      <c r="L80" s="197">
        <f t="shared" si="32"/>
        <v>-9651</v>
      </c>
      <c r="M80" s="198">
        <f>H80/H$8</f>
        <v>6.8496395354644794E-3</v>
      </c>
      <c r="N80" s="103"/>
    </row>
    <row r="81" spans="1:14" x14ac:dyDescent="0.25">
      <c r="A81" s="195" t="s">
        <v>105</v>
      </c>
      <c r="B81" s="196" t="s">
        <v>105</v>
      </c>
      <c r="C81" s="197">
        <v>400640</v>
      </c>
      <c r="D81" s="197">
        <v>583552</v>
      </c>
      <c r="E81" s="197">
        <v>1408725</v>
      </c>
      <c r="F81" s="197">
        <v>1390128</v>
      </c>
      <c r="G81" s="197">
        <v>1393421</v>
      </c>
      <c r="H81" s="197">
        <v>1476804</v>
      </c>
      <c r="I81" s="198">
        <f>IFERROR(H81/G81-1,"-")</f>
        <v>5.9840493289537111E-2</v>
      </c>
      <c r="J81" s="214">
        <f t="shared" si="30"/>
        <v>4.8326678379385646E-2</v>
      </c>
      <c r="K81" s="197">
        <f t="shared" si="31"/>
        <v>83383</v>
      </c>
      <c r="L81" s="197">
        <f t="shared" si="32"/>
        <v>68079</v>
      </c>
      <c r="M81" s="198">
        <f>H81/H$8</f>
        <v>4.2220532096766065E-2</v>
      </c>
      <c r="N81" s="103"/>
    </row>
    <row r="82" spans="1:14" x14ac:dyDescent="0.25">
      <c r="A82" s="1"/>
      <c r="B82" s="192" t="s">
        <v>112</v>
      </c>
      <c r="C82" s="193">
        <v>1074464</v>
      </c>
      <c r="D82" s="193">
        <v>1201900</v>
      </c>
      <c r="E82" s="193">
        <v>2696005</v>
      </c>
      <c r="F82" s="193">
        <v>3489313</v>
      </c>
      <c r="G82" s="193">
        <v>4081582</v>
      </c>
      <c r="H82" s="193">
        <v>3950023</v>
      </c>
      <c r="I82" s="194">
        <f>IFERROR(H82/G82-1,"-")</f>
        <v>-3.2232355003525615E-2</v>
      </c>
      <c r="J82" s="213">
        <f t="shared" si="30"/>
        <v>0.46513934506798016</v>
      </c>
      <c r="K82" s="193">
        <f t="shared" si="31"/>
        <v>-131559</v>
      </c>
      <c r="L82" s="193">
        <f t="shared" si="32"/>
        <v>1254018</v>
      </c>
      <c r="M82" s="194">
        <f>H82/H$8</f>
        <v>0.11292769579068325</v>
      </c>
      <c r="N82" s="103"/>
    </row>
    <row r="83" spans="1:14" s="74" customFormat="1" x14ac:dyDescent="0.25">
      <c r="B83" s="196" t="s">
        <v>115</v>
      </c>
      <c r="C83" s="197">
        <v>163077</v>
      </c>
      <c r="D83" s="197">
        <v>114301</v>
      </c>
      <c r="E83" s="197">
        <v>504044</v>
      </c>
      <c r="F83" s="197">
        <v>669954</v>
      </c>
      <c r="G83" s="197">
        <v>788206</v>
      </c>
      <c r="H83" s="197">
        <v>772586</v>
      </c>
      <c r="I83" s="198">
        <f t="shared" ref="I83:I90" si="33">IFERROR(H83/G83-1,"-")</f>
        <v>-1.9817154398723225E-2</v>
      </c>
      <c r="J83" s="214">
        <f t="shared" si="30"/>
        <v>0.53277491647554576</v>
      </c>
      <c r="K83" s="197">
        <f t="shared" si="31"/>
        <v>-15620</v>
      </c>
      <c r="L83" s="197">
        <f t="shared" si="32"/>
        <v>268542</v>
      </c>
      <c r="M83" s="198">
        <f t="shared" ref="M83:M90" si="34">H83/H$8</f>
        <v>2.2087556649705787E-2</v>
      </c>
      <c r="N83" s="199"/>
    </row>
    <row r="84" spans="1:14" s="74" customFormat="1" x14ac:dyDescent="0.25">
      <c r="B84" s="196" t="s">
        <v>118</v>
      </c>
      <c r="C84" s="197">
        <v>445011</v>
      </c>
      <c r="D84" s="197">
        <v>478237</v>
      </c>
      <c r="E84" s="197">
        <v>1014024</v>
      </c>
      <c r="F84" s="197">
        <v>1213964</v>
      </c>
      <c r="G84" s="197">
        <v>1379633</v>
      </c>
      <c r="H84" s="197">
        <v>1283316</v>
      </c>
      <c r="I84" s="198">
        <f t="shared" si="33"/>
        <v>-6.9813493878444488E-2</v>
      </c>
      <c r="J84" s="214">
        <f t="shared" si="30"/>
        <v>0.26556767887150601</v>
      </c>
      <c r="K84" s="197">
        <f t="shared" si="31"/>
        <v>-96317</v>
      </c>
      <c r="L84" s="197">
        <f t="shared" si="32"/>
        <v>269292</v>
      </c>
      <c r="M84" s="198">
        <f t="shared" si="34"/>
        <v>3.6688879748628417E-2</v>
      </c>
      <c r="N84" s="199"/>
    </row>
    <row r="85" spans="1:14" x14ac:dyDescent="0.25">
      <c r="A85" s="1"/>
      <c r="B85" s="196" t="s">
        <v>121</v>
      </c>
      <c r="C85" s="197">
        <v>48969</v>
      </c>
      <c r="D85" s="197">
        <v>105849</v>
      </c>
      <c r="E85" s="197">
        <v>179405</v>
      </c>
      <c r="F85" s="197">
        <v>274030</v>
      </c>
      <c r="G85" s="197">
        <v>384632</v>
      </c>
      <c r="H85" s="197">
        <v>380202</v>
      </c>
      <c r="I85" s="198">
        <f t="shared" si="33"/>
        <v>-1.1517502443894378E-2</v>
      </c>
      <c r="J85" s="214">
        <f t="shared" si="30"/>
        <v>1.1192385942420779</v>
      </c>
      <c r="K85" s="197">
        <f t="shared" si="31"/>
        <v>-4430</v>
      </c>
      <c r="L85" s="197">
        <f t="shared" si="32"/>
        <v>200797</v>
      </c>
      <c r="M85" s="198">
        <f t="shared" si="34"/>
        <v>1.0869641972973158E-2</v>
      </c>
      <c r="N85" s="103"/>
    </row>
    <row r="86" spans="1:14" x14ac:dyDescent="0.25">
      <c r="A86" s="1"/>
      <c r="B86" s="196" t="s">
        <v>128</v>
      </c>
      <c r="C86" s="197">
        <v>15102</v>
      </c>
      <c r="D86" s="197">
        <v>38224</v>
      </c>
      <c r="E86" s="197">
        <v>75513</v>
      </c>
      <c r="F86" s="197">
        <v>91057</v>
      </c>
      <c r="G86" s="197">
        <v>134723</v>
      </c>
      <c r="H86" s="197">
        <v>119140</v>
      </c>
      <c r="I86" s="198">
        <f t="shared" si="33"/>
        <v>-0.1156669610979566</v>
      </c>
      <c r="J86" s="214">
        <f t="shared" si="30"/>
        <v>0.57774158091984162</v>
      </c>
      <c r="K86" s="197">
        <f t="shared" si="31"/>
        <v>-15583</v>
      </c>
      <c r="L86" s="197">
        <f t="shared" si="32"/>
        <v>43627</v>
      </c>
      <c r="M86" s="198">
        <f t="shared" si="34"/>
        <v>3.4061081863325862E-3</v>
      </c>
      <c r="N86" s="103"/>
    </row>
    <row r="87" spans="1:14" x14ac:dyDescent="0.25">
      <c r="A87" s="1"/>
      <c r="B87" s="196" t="s">
        <v>124</v>
      </c>
      <c r="C87" s="197">
        <v>14962</v>
      </c>
      <c r="D87" s="197">
        <v>33300</v>
      </c>
      <c r="E87" s="197">
        <v>33738</v>
      </c>
      <c r="F87" s="197">
        <v>46238</v>
      </c>
      <c r="G87" s="197">
        <v>58968</v>
      </c>
      <c r="H87" s="197">
        <v>65101</v>
      </c>
      <c r="I87" s="198">
        <f t="shared" si="33"/>
        <v>0.10400556233889557</v>
      </c>
      <c r="J87" s="214">
        <f t="shared" si="30"/>
        <v>0.92960460015412893</v>
      </c>
      <c r="K87" s="197">
        <f t="shared" si="31"/>
        <v>6133</v>
      </c>
      <c r="L87" s="197">
        <f t="shared" si="32"/>
        <v>31363</v>
      </c>
      <c r="M87" s="198">
        <f t="shared" si="34"/>
        <v>1.8611805358270748E-3</v>
      </c>
      <c r="N87" s="103"/>
    </row>
    <row r="88" spans="1:14" x14ac:dyDescent="0.25">
      <c r="A88" s="1"/>
      <c r="B88" s="196" t="s">
        <v>133</v>
      </c>
      <c r="C88" s="197">
        <v>30460</v>
      </c>
      <c r="D88" s="197">
        <v>20871</v>
      </c>
      <c r="E88" s="197">
        <v>63463</v>
      </c>
      <c r="F88" s="197">
        <v>74920</v>
      </c>
      <c r="G88" s="197">
        <v>68668</v>
      </c>
      <c r="H88" s="197">
        <v>71595</v>
      </c>
      <c r="I88" s="198">
        <f t="shared" si="33"/>
        <v>4.2625385914836667E-2</v>
      </c>
      <c r="J88" s="214">
        <f t="shared" si="30"/>
        <v>0.12813765501158159</v>
      </c>
      <c r="K88" s="197">
        <f t="shared" si="31"/>
        <v>2927</v>
      </c>
      <c r="L88" s="197">
        <f t="shared" si="32"/>
        <v>8132</v>
      </c>
      <c r="M88" s="198">
        <f t="shared" si="34"/>
        <v>2.0468383045197376E-3</v>
      </c>
      <c r="N88" s="103"/>
    </row>
    <row r="89" spans="1:14" x14ac:dyDescent="0.25">
      <c r="A89" s="195" t="s">
        <v>148</v>
      </c>
      <c r="B89" s="196" t="s">
        <v>136</v>
      </c>
      <c r="C89" s="197">
        <v>50030</v>
      </c>
      <c r="D89" s="197">
        <v>22441</v>
      </c>
      <c r="E89" s="197">
        <v>59972</v>
      </c>
      <c r="F89" s="197">
        <v>81787</v>
      </c>
      <c r="G89" s="197">
        <v>80097</v>
      </c>
      <c r="H89" s="197">
        <v>67552</v>
      </c>
      <c r="I89" s="198">
        <f t="shared" si="33"/>
        <v>-0.15662259510343712</v>
      </c>
      <c r="J89" s="214">
        <f t="shared" si="30"/>
        <v>0.12639231641432658</v>
      </c>
      <c r="K89" s="197">
        <f t="shared" si="31"/>
        <v>-12545</v>
      </c>
      <c r="L89" s="197">
        <f t="shared" si="32"/>
        <v>7580</v>
      </c>
      <c r="M89" s="198">
        <f t="shared" si="34"/>
        <v>1.9312524777836066E-3</v>
      </c>
      <c r="N89" s="103"/>
    </row>
    <row r="90" spans="1:14" x14ac:dyDescent="0.25">
      <c r="A90" s="200" t="s">
        <v>149</v>
      </c>
      <c r="B90" s="201" t="s">
        <v>149</v>
      </c>
      <c r="C90" s="202">
        <f t="shared" ref="C90:H90" si="35">C82-SUM(C83:C89)</f>
        <v>306853</v>
      </c>
      <c r="D90" s="202">
        <f t="shared" si="35"/>
        <v>388677</v>
      </c>
      <c r="E90" s="202">
        <f t="shared" si="35"/>
        <v>765846</v>
      </c>
      <c r="F90" s="202">
        <f t="shared" si="35"/>
        <v>1037363</v>
      </c>
      <c r="G90" s="202">
        <f t="shared" si="35"/>
        <v>1186655</v>
      </c>
      <c r="H90" s="202">
        <f t="shared" si="35"/>
        <v>1190531</v>
      </c>
      <c r="I90" s="203">
        <f t="shared" si="33"/>
        <v>3.2663242475698961E-3</v>
      </c>
      <c r="J90" s="215">
        <f t="shared" si="30"/>
        <v>0.55453054530545298</v>
      </c>
      <c r="K90" s="202">
        <f>H90-G90</f>
        <v>3876</v>
      </c>
      <c r="L90" s="202">
        <f t="shared" si="32"/>
        <v>424685</v>
      </c>
      <c r="M90" s="203">
        <f t="shared" si="34"/>
        <v>3.4036237914912879E-2</v>
      </c>
      <c r="N90" s="103"/>
    </row>
    <row r="91" spans="1:14" s="179" customFormat="1" x14ac:dyDescent="0.25"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4" x14ac:dyDescent="0.25">
      <c r="A92" s="1">
        <v>3</v>
      </c>
      <c r="B92" s="189" t="s">
        <v>73</v>
      </c>
      <c r="C92" s="211">
        <v>59047</v>
      </c>
      <c r="D92" s="211">
        <v>83402</v>
      </c>
      <c r="E92" s="211">
        <v>137757</v>
      </c>
      <c r="F92" s="211">
        <v>148334</v>
      </c>
      <c r="G92" s="211">
        <v>152300</v>
      </c>
      <c r="H92" s="211">
        <v>152519</v>
      </c>
      <c r="I92" s="212">
        <f>IFERROR(H92/G92-1,"-")</f>
        <v>1.4379514116875658E-3</v>
      </c>
      <c r="J92" s="212">
        <f>IFERROR(H92/E92-1,"-")</f>
        <v>0.10715970876253111</v>
      </c>
      <c r="K92" s="211">
        <f>H92-G92</f>
        <v>219</v>
      </c>
      <c r="L92" s="211">
        <f>H92-E92</f>
        <v>14762</v>
      </c>
      <c r="M92" s="212">
        <f>H92/H$8</f>
        <v>4.3603845431530947E-3</v>
      </c>
      <c r="N92" s="103"/>
    </row>
    <row r="93" spans="1:14" x14ac:dyDescent="0.25">
      <c r="A93" s="1" t="s">
        <v>101</v>
      </c>
      <c r="B93" s="192" t="s">
        <v>102</v>
      </c>
      <c r="C93" s="193">
        <v>31800</v>
      </c>
      <c r="D93" s="193">
        <v>42063</v>
      </c>
      <c r="E93" s="193">
        <v>70951</v>
      </c>
      <c r="F93" s="193">
        <v>72432</v>
      </c>
      <c r="G93" s="193">
        <v>71061</v>
      </c>
      <c r="H93" s="193">
        <v>73935</v>
      </c>
      <c r="I93" s="194">
        <f>IFERROR(H93/G93-1,"-")</f>
        <v>4.0444125469666803E-2</v>
      </c>
      <c r="J93" s="213">
        <f t="shared" ref="J93:J104" si="36">IFERROR(H93/E93-1,"-")</f>
        <v>4.2057194401770248E-2</v>
      </c>
      <c r="K93" s="193">
        <f t="shared" ref="K93:K103" si="37">H93-G93</f>
        <v>2874</v>
      </c>
      <c r="L93" s="193">
        <f t="shared" ref="L93:L104" si="38">H93-E93</f>
        <v>2984</v>
      </c>
      <c r="M93" s="194">
        <f>H93/H$8</f>
        <v>2.1137368537560834E-3</v>
      </c>
      <c r="N93" s="103"/>
    </row>
    <row r="94" spans="1:14" x14ac:dyDescent="0.25">
      <c r="A94" s="195" t="s">
        <v>108</v>
      </c>
      <c r="B94" s="196" t="s">
        <v>108</v>
      </c>
      <c r="C94" s="197">
        <v>15549</v>
      </c>
      <c r="D94" s="197">
        <v>20037</v>
      </c>
      <c r="E94" s="197">
        <v>30228</v>
      </c>
      <c r="F94" s="197">
        <v>19606</v>
      </c>
      <c r="G94" s="197">
        <v>21646</v>
      </c>
      <c r="H94" s="197">
        <v>26636</v>
      </c>
      <c r="I94" s="198">
        <f>IFERROR(H94/G94-1,"-")</f>
        <v>0.23052758015337704</v>
      </c>
      <c r="J94" s="214">
        <f t="shared" si="36"/>
        <v>-0.11883022363371709</v>
      </c>
      <c r="K94" s="197">
        <f t="shared" si="37"/>
        <v>4990</v>
      </c>
      <c r="L94" s="197">
        <f t="shared" si="38"/>
        <v>-3592</v>
      </c>
      <c r="M94" s="198">
        <f>H94/H$8</f>
        <v>7.6149989635013236E-4</v>
      </c>
      <c r="N94" s="103"/>
    </row>
    <row r="95" spans="1:14" x14ac:dyDescent="0.25">
      <c r="A95" s="195" t="s">
        <v>105</v>
      </c>
      <c r="B95" s="196" t="s">
        <v>105</v>
      </c>
      <c r="C95" s="197">
        <v>16251</v>
      </c>
      <c r="D95" s="197">
        <v>22026</v>
      </c>
      <c r="E95" s="197">
        <v>40723</v>
      </c>
      <c r="F95" s="197">
        <v>52826</v>
      </c>
      <c r="G95" s="197">
        <v>49415</v>
      </c>
      <c r="H95" s="197">
        <v>47299</v>
      </c>
      <c r="I95" s="198">
        <f>IFERROR(H95/G95-1,"-")</f>
        <v>-4.2821005767479492E-2</v>
      </c>
      <c r="J95" s="214">
        <f t="shared" si="36"/>
        <v>0.16148122682513577</v>
      </c>
      <c r="K95" s="197">
        <f t="shared" si="37"/>
        <v>-2116</v>
      </c>
      <c r="L95" s="197">
        <f t="shared" si="38"/>
        <v>6576</v>
      </c>
      <c r="M95" s="198">
        <f>H95/H$8</f>
        <v>1.3522369574059511E-3</v>
      </c>
      <c r="N95" s="103"/>
    </row>
    <row r="96" spans="1:14" x14ac:dyDescent="0.25">
      <c r="A96" s="1"/>
      <c r="B96" s="192" t="s">
        <v>112</v>
      </c>
      <c r="C96" s="193">
        <v>27247</v>
      </c>
      <c r="D96" s="193">
        <v>41339</v>
      </c>
      <c r="E96" s="193">
        <v>66806</v>
      </c>
      <c r="F96" s="193">
        <v>75902</v>
      </c>
      <c r="G96" s="193">
        <v>81239</v>
      </c>
      <c r="H96" s="193">
        <v>78584</v>
      </c>
      <c r="I96" s="194">
        <f>IFERROR(H96/G96-1,"-")</f>
        <v>-3.2681347628601976E-2</v>
      </c>
      <c r="J96" s="213">
        <f t="shared" si="36"/>
        <v>0.17630152980271241</v>
      </c>
      <c r="K96" s="193">
        <f t="shared" si="37"/>
        <v>-2655</v>
      </c>
      <c r="L96" s="193">
        <f t="shared" si="38"/>
        <v>11778</v>
      </c>
      <c r="M96" s="194">
        <f>H96/H$8</f>
        <v>2.2466476893970118E-3</v>
      </c>
      <c r="N96" s="103"/>
    </row>
    <row r="97" spans="1:14" s="74" customFormat="1" x14ac:dyDescent="0.25">
      <c r="B97" s="196" t="s">
        <v>115</v>
      </c>
      <c r="C97" s="197">
        <v>5019</v>
      </c>
      <c r="D97" s="197">
        <v>3494</v>
      </c>
      <c r="E97" s="197">
        <v>9249</v>
      </c>
      <c r="F97" s="197">
        <v>11177</v>
      </c>
      <c r="G97" s="197">
        <v>12296</v>
      </c>
      <c r="H97" s="197">
        <v>9734</v>
      </c>
      <c r="I97" s="198">
        <f t="shared" ref="I97:I104" si="39">IFERROR(H97/G97-1,"-")</f>
        <v>-0.20836044242029927</v>
      </c>
      <c r="J97" s="214">
        <f t="shared" si="36"/>
        <v>5.2438101416369287E-2</v>
      </c>
      <c r="K97" s="197">
        <f t="shared" si="37"/>
        <v>-2562</v>
      </c>
      <c r="L97" s="197">
        <f t="shared" si="38"/>
        <v>485</v>
      </c>
      <c r="M97" s="198">
        <f t="shared" ref="M97:M104" si="40">H97/H$8</f>
        <v>2.7828652917375688E-4</v>
      </c>
      <c r="N97" s="199"/>
    </row>
    <row r="98" spans="1:14" s="74" customFormat="1" x14ac:dyDescent="0.25">
      <c r="B98" s="196" t="s">
        <v>118</v>
      </c>
      <c r="C98" s="197">
        <v>7473</v>
      </c>
      <c r="D98" s="197">
        <v>15393</v>
      </c>
      <c r="E98" s="197">
        <v>21050</v>
      </c>
      <c r="F98" s="197">
        <v>22639</v>
      </c>
      <c r="G98" s="197">
        <v>25055</v>
      </c>
      <c r="H98" s="197">
        <v>23641</v>
      </c>
      <c r="I98" s="198">
        <f t="shared" si="39"/>
        <v>-5.64358411494712E-2</v>
      </c>
      <c r="J98" s="214">
        <f t="shared" si="36"/>
        <v>0.12308788598574827</v>
      </c>
      <c r="K98" s="197">
        <f t="shared" si="37"/>
        <v>-1414</v>
      </c>
      <c r="L98" s="197">
        <f t="shared" si="38"/>
        <v>2591</v>
      </c>
      <c r="M98" s="198">
        <f t="shared" si="40"/>
        <v>6.7587547115233063E-4</v>
      </c>
      <c r="N98" s="199"/>
    </row>
    <row r="99" spans="1:14" x14ac:dyDescent="0.25">
      <c r="A99" s="1"/>
      <c r="B99" s="196" t="s">
        <v>121</v>
      </c>
      <c r="C99" s="197">
        <v>4658</v>
      </c>
      <c r="D99" s="197">
        <v>7148</v>
      </c>
      <c r="E99" s="197">
        <v>7881</v>
      </c>
      <c r="F99" s="197">
        <v>8902</v>
      </c>
      <c r="G99" s="197">
        <v>9750</v>
      </c>
      <c r="H99" s="197">
        <v>9685</v>
      </c>
      <c r="I99" s="198">
        <f t="shared" si="39"/>
        <v>-6.6666666666667096E-3</v>
      </c>
      <c r="J99" s="214">
        <f t="shared" si="36"/>
        <v>0.22890496129932747</v>
      </c>
      <c r="K99" s="197">
        <f t="shared" si="37"/>
        <v>-65</v>
      </c>
      <c r="L99" s="197">
        <f t="shared" si="38"/>
        <v>1804</v>
      </c>
      <c r="M99" s="198">
        <f t="shared" si="40"/>
        <v>2.7688566211709839E-4</v>
      </c>
      <c r="N99" s="103"/>
    </row>
    <row r="100" spans="1:14" x14ac:dyDescent="0.25">
      <c r="A100" s="1"/>
      <c r="B100" s="196" t="s">
        <v>128</v>
      </c>
      <c r="C100" s="197">
        <v>940</v>
      </c>
      <c r="D100" s="197">
        <v>1385</v>
      </c>
      <c r="E100" s="197">
        <v>4981</v>
      </c>
      <c r="F100" s="197">
        <v>3623</v>
      </c>
      <c r="G100" s="197">
        <v>3800</v>
      </c>
      <c r="H100" s="197">
        <v>2844</v>
      </c>
      <c r="I100" s="198">
        <f t="shared" si="39"/>
        <v>-0.25157894736842101</v>
      </c>
      <c r="J100" s="214">
        <f t="shared" si="36"/>
        <v>-0.42903031519775148</v>
      </c>
      <c r="K100" s="197">
        <f t="shared" si="37"/>
        <v>-956</v>
      </c>
      <c r="L100" s="197">
        <f t="shared" si="38"/>
        <v>-2137</v>
      </c>
      <c r="M100" s="198">
        <f t="shared" si="40"/>
        <v>8.1307467533405029E-5</v>
      </c>
      <c r="N100" s="103"/>
    </row>
    <row r="101" spans="1:14" x14ac:dyDescent="0.25">
      <c r="A101" s="1"/>
      <c r="B101" s="196" t="s">
        <v>124</v>
      </c>
      <c r="C101" s="197">
        <v>788</v>
      </c>
      <c r="D101" s="197">
        <v>1315</v>
      </c>
      <c r="E101" s="197">
        <v>1892</v>
      </c>
      <c r="F101" s="197">
        <v>1812</v>
      </c>
      <c r="G101" s="197">
        <v>2358</v>
      </c>
      <c r="H101" s="197">
        <v>2832</v>
      </c>
      <c r="I101" s="198">
        <f t="shared" si="39"/>
        <v>0.20101781170483468</v>
      </c>
      <c r="J101" s="214">
        <f t="shared" si="36"/>
        <v>0.49682875264270621</v>
      </c>
      <c r="K101" s="197">
        <f t="shared" si="37"/>
        <v>474</v>
      </c>
      <c r="L101" s="197">
        <f t="shared" si="38"/>
        <v>940</v>
      </c>
      <c r="M101" s="198">
        <f t="shared" si="40"/>
        <v>8.0964398050141723E-5</v>
      </c>
      <c r="N101" s="103"/>
    </row>
    <row r="102" spans="1:14" x14ac:dyDescent="0.25">
      <c r="A102" s="1"/>
      <c r="B102" s="196" t="s">
        <v>133</v>
      </c>
      <c r="C102" s="197">
        <v>599</v>
      </c>
      <c r="D102" s="197">
        <v>275</v>
      </c>
      <c r="E102" s="197">
        <v>817</v>
      </c>
      <c r="F102" s="197">
        <v>420</v>
      </c>
      <c r="G102" s="197">
        <v>782</v>
      </c>
      <c r="H102" s="197">
        <v>445</v>
      </c>
      <c r="I102" s="198">
        <f t="shared" si="39"/>
        <v>-0.43094629156010233</v>
      </c>
      <c r="J102" s="214">
        <f t="shared" si="36"/>
        <v>-0.45532435740514077</v>
      </c>
      <c r="K102" s="197">
        <f t="shared" si="37"/>
        <v>-337</v>
      </c>
      <c r="L102" s="197">
        <f t="shared" si="38"/>
        <v>-372</v>
      </c>
      <c r="M102" s="198">
        <f t="shared" si="40"/>
        <v>1.2722160004347834E-5</v>
      </c>
      <c r="N102" s="103"/>
    </row>
    <row r="103" spans="1:14" x14ac:dyDescent="0.25">
      <c r="A103" s="195" t="s">
        <v>148</v>
      </c>
      <c r="B103" s="196" t="s">
        <v>136</v>
      </c>
      <c r="C103" s="197">
        <v>259</v>
      </c>
      <c r="D103" s="197">
        <v>259</v>
      </c>
      <c r="E103" s="197">
        <v>385</v>
      </c>
      <c r="F103" s="197">
        <v>950</v>
      </c>
      <c r="G103" s="197">
        <v>1244</v>
      </c>
      <c r="H103" s="197">
        <v>740</v>
      </c>
      <c r="I103" s="198">
        <f t="shared" si="39"/>
        <v>-0.40514469453376201</v>
      </c>
      <c r="J103" s="214">
        <f t="shared" si="36"/>
        <v>0.92207792207792205</v>
      </c>
      <c r="K103" s="197">
        <f t="shared" si="37"/>
        <v>-504</v>
      </c>
      <c r="L103" s="197">
        <f t="shared" si="38"/>
        <v>355</v>
      </c>
      <c r="M103" s="198">
        <f t="shared" si="40"/>
        <v>2.1155951467904264E-5</v>
      </c>
      <c r="N103" s="103"/>
    </row>
    <row r="104" spans="1:14" x14ac:dyDescent="0.25">
      <c r="A104" s="200" t="s">
        <v>149</v>
      </c>
      <c r="B104" s="201" t="s">
        <v>149</v>
      </c>
      <c r="C104" s="202">
        <f t="shared" ref="C104:H104" si="41">C96-SUM(C97:C103)</f>
        <v>7511</v>
      </c>
      <c r="D104" s="202">
        <f t="shared" si="41"/>
        <v>12070</v>
      </c>
      <c r="E104" s="202">
        <f t="shared" si="41"/>
        <v>20551</v>
      </c>
      <c r="F104" s="202">
        <f t="shared" si="41"/>
        <v>26379</v>
      </c>
      <c r="G104" s="202">
        <f t="shared" si="41"/>
        <v>25954</v>
      </c>
      <c r="H104" s="202">
        <f t="shared" si="41"/>
        <v>28663</v>
      </c>
      <c r="I104" s="203">
        <f t="shared" si="39"/>
        <v>0.10437697464745321</v>
      </c>
      <c r="J104" s="215">
        <f t="shared" si="36"/>
        <v>0.39472531750279782</v>
      </c>
      <c r="K104" s="202">
        <f>H104-G104</f>
        <v>2709</v>
      </c>
      <c r="L104" s="202">
        <f t="shared" si="38"/>
        <v>8112</v>
      </c>
      <c r="M104" s="203">
        <f t="shared" si="40"/>
        <v>8.194500498980269E-4</v>
      </c>
      <c r="N104" s="103"/>
    </row>
    <row r="105" spans="1:14" s="179" customFormat="1" x14ac:dyDescent="0.25"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</row>
    <row r="106" spans="1:14" x14ac:dyDescent="0.25">
      <c r="A106" s="1">
        <v>3</v>
      </c>
      <c r="B106" s="189" t="s">
        <v>73</v>
      </c>
      <c r="C106" s="211">
        <v>442013</v>
      </c>
      <c r="D106" s="211">
        <v>749212</v>
      </c>
      <c r="E106" s="211">
        <v>1316064</v>
      </c>
      <c r="F106" s="211">
        <v>1447168</v>
      </c>
      <c r="G106" s="211">
        <v>1453294</v>
      </c>
      <c r="H106" s="211">
        <v>1411233</v>
      </c>
      <c r="I106" s="212">
        <f>IFERROR(H106/G106-1,"-")</f>
        <v>-2.8941838334156755E-2</v>
      </c>
      <c r="J106" s="212">
        <f>IFERROR(H106/E106-1,"-")</f>
        <v>7.2313352542125564E-2</v>
      </c>
      <c r="K106" s="211">
        <f>H106-G106</f>
        <v>-42061</v>
      </c>
      <c r="L106" s="211">
        <f>H106-E106</f>
        <v>95169</v>
      </c>
      <c r="M106" s="212">
        <f>H106/H$8</f>
        <v>4.0345914672844513E-2</v>
      </c>
      <c r="N106" s="103"/>
    </row>
    <row r="107" spans="1:14" x14ac:dyDescent="0.25">
      <c r="A107" s="1" t="s">
        <v>101</v>
      </c>
      <c r="B107" s="192" t="s">
        <v>102</v>
      </c>
      <c r="C107" s="193">
        <v>125264</v>
      </c>
      <c r="D107" s="193">
        <v>199003</v>
      </c>
      <c r="E107" s="193">
        <v>220579</v>
      </c>
      <c r="F107" s="193">
        <v>219096</v>
      </c>
      <c r="G107" s="193">
        <v>207819</v>
      </c>
      <c r="H107" s="193">
        <v>216184</v>
      </c>
      <c r="I107" s="194">
        <f>IFERROR(H107/G107-1,"-")</f>
        <v>4.0251372588646861E-2</v>
      </c>
      <c r="J107" s="213">
        <f t="shared" ref="J107:J118" si="42">IFERROR(H107/E107-1,"-")</f>
        <v>-1.9924834186391238E-2</v>
      </c>
      <c r="K107" s="193">
        <f t="shared" ref="K107:K117" si="43">H107-G107</f>
        <v>8365</v>
      </c>
      <c r="L107" s="193">
        <f t="shared" ref="L107:L118" si="44">H107-E107</f>
        <v>-4395</v>
      </c>
      <c r="M107" s="194">
        <f>H107/H$8</f>
        <v>6.1805110974829935E-3</v>
      </c>
      <c r="N107" s="103"/>
    </row>
    <row r="108" spans="1:14" x14ac:dyDescent="0.25">
      <c r="A108" s="195" t="s">
        <v>108</v>
      </c>
      <c r="B108" s="196" t="s">
        <v>108</v>
      </c>
      <c r="C108" s="197">
        <v>16702</v>
      </c>
      <c r="D108" s="197">
        <v>106031</v>
      </c>
      <c r="E108" s="197">
        <v>75504</v>
      </c>
      <c r="F108" s="197">
        <v>57419</v>
      </c>
      <c r="G108" s="197">
        <v>59079</v>
      </c>
      <c r="H108" s="197">
        <v>76236</v>
      </c>
      <c r="I108" s="198">
        <f>IFERROR(H108/G108-1,"-")</f>
        <v>0.29040775910221917</v>
      </c>
      <c r="J108" s="214">
        <f t="shared" si="42"/>
        <v>9.694850603941596E-3</v>
      </c>
      <c r="K108" s="197">
        <f t="shared" si="43"/>
        <v>17157</v>
      </c>
      <c r="L108" s="197">
        <f t="shared" si="44"/>
        <v>732</v>
      </c>
      <c r="M108" s="198">
        <f>H108/H$8</f>
        <v>2.1795204271718234E-3</v>
      </c>
      <c r="N108" s="103"/>
    </row>
    <row r="109" spans="1:14" x14ac:dyDescent="0.25">
      <c r="A109" s="195" t="s">
        <v>105</v>
      </c>
      <c r="B109" s="196" t="s">
        <v>105</v>
      </c>
      <c r="C109" s="197">
        <v>108562</v>
      </c>
      <c r="D109" s="197">
        <v>92972</v>
      </c>
      <c r="E109" s="197">
        <v>145075</v>
      </c>
      <c r="F109" s="197">
        <v>161677</v>
      </c>
      <c r="G109" s="197">
        <v>148740</v>
      </c>
      <c r="H109" s="197">
        <v>139948</v>
      </c>
      <c r="I109" s="198">
        <f>IFERROR(H109/G109-1,"-")</f>
        <v>-5.9109856124781479E-2</v>
      </c>
      <c r="J109" s="214">
        <f t="shared" si="42"/>
        <v>-3.5340341202826142E-2</v>
      </c>
      <c r="K109" s="197">
        <f t="shared" si="43"/>
        <v>-8792</v>
      </c>
      <c r="L109" s="197">
        <f t="shared" si="44"/>
        <v>-5127</v>
      </c>
      <c r="M109" s="198">
        <f>H109/H$8</f>
        <v>4.0009906703111697E-3</v>
      </c>
      <c r="N109" s="103"/>
    </row>
    <row r="110" spans="1:14" x14ac:dyDescent="0.25">
      <c r="A110" s="1"/>
      <c r="B110" s="192" t="s">
        <v>112</v>
      </c>
      <c r="C110" s="193">
        <v>316749</v>
      </c>
      <c r="D110" s="193">
        <v>550209</v>
      </c>
      <c r="E110" s="193">
        <v>1095485</v>
      </c>
      <c r="F110" s="193">
        <v>1228072</v>
      </c>
      <c r="G110" s="193">
        <v>1245475</v>
      </c>
      <c r="H110" s="193">
        <v>1195049</v>
      </c>
      <c r="I110" s="194">
        <f>IFERROR(H110/G110-1,"-")</f>
        <v>-4.048736425861621E-2</v>
      </c>
      <c r="J110" s="213">
        <f t="shared" si="42"/>
        <v>9.0885772055299796E-2</v>
      </c>
      <c r="K110" s="193">
        <f t="shared" si="43"/>
        <v>-50426</v>
      </c>
      <c r="L110" s="193">
        <f t="shared" si="44"/>
        <v>99564</v>
      </c>
      <c r="M110" s="194">
        <f>H110/H$8</f>
        <v>3.4165403575361519E-2</v>
      </c>
      <c r="N110" s="103"/>
    </row>
    <row r="111" spans="1:14" s="74" customFormat="1" x14ac:dyDescent="0.25">
      <c r="B111" s="196" t="s">
        <v>115</v>
      </c>
      <c r="C111" s="197">
        <v>181253</v>
      </c>
      <c r="D111" s="197">
        <v>251557</v>
      </c>
      <c r="E111" s="197">
        <v>673877</v>
      </c>
      <c r="F111" s="197">
        <v>775590</v>
      </c>
      <c r="G111" s="197">
        <v>761721</v>
      </c>
      <c r="H111" s="197">
        <v>693060</v>
      </c>
      <c r="I111" s="198">
        <f t="shared" ref="I111:I118" si="45">IFERROR(H111/G111-1,"-")</f>
        <v>-9.0139302973135882E-2</v>
      </c>
      <c r="J111" s="214">
        <f t="shared" si="42"/>
        <v>2.8466619279186034E-2</v>
      </c>
      <c r="K111" s="197">
        <f t="shared" si="43"/>
        <v>-68661</v>
      </c>
      <c r="L111" s="197">
        <f t="shared" si="44"/>
        <v>19183</v>
      </c>
      <c r="M111" s="198">
        <f t="shared" ref="M111:M118" si="46">H111/H$8</f>
        <v>1.9813978005872607E-2</v>
      </c>
      <c r="N111" s="199"/>
    </row>
    <row r="112" spans="1:14" s="74" customFormat="1" x14ac:dyDescent="0.25">
      <c r="B112" s="196" t="s">
        <v>118</v>
      </c>
      <c r="C112" s="197">
        <v>22554</v>
      </c>
      <c r="D112" s="197">
        <v>57079</v>
      </c>
      <c r="E112" s="197">
        <v>45927</v>
      </c>
      <c r="F112" s="197">
        <v>60304</v>
      </c>
      <c r="G112" s="197">
        <v>60756</v>
      </c>
      <c r="H112" s="197">
        <v>64460</v>
      </c>
      <c r="I112" s="198">
        <f t="shared" si="45"/>
        <v>6.096517216406605E-2</v>
      </c>
      <c r="J112" s="214">
        <f t="shared" si="42"/>
        <v>0.40353169159753532</v>
      </c>
      <c r="K112" s="197">
        <f t="shared" si="43"/>
        <v>3704</v>
      </c>
      <c r="L112" s="197">
        <f t="shared" si="44"/>
        <v>18533</v>
      </c>
      <c r="M112" s="198">
        <f t="shared" si="46"/>
        <v>1.842854907596093E-3</v>
      </c>
      <c r="N112" s="199"/>
    </row>
    <row r="113" spans="1:14" x14ac:dyDescent="0.25">
      <c r="A113" s="1"/>
      <c r="B113" s="196" t="s">
        <v>121</v>
      </c>
      <c r="C113" s="197">
        <v>13883</v>
      </c>
      <c r="D113" s="197">
        <v>67210</v>
      </c>
      <c r="E113" s="197">
        <v>65652</v>
      </c>
      <c r="F113" s="197">
        <v>76293</v>
      </c>
      <c r="G113" s="197">
        <v>85229</v>
      </c>
      <c r="H113" s="197">
        <v>102486</v>
      </c>
      <c r="I113" s="198">
        <f t="shared" si="45"/>
        <v>0.20247802977859641</v>
      </c>
      <c r="J113" s="214">
        <f t="shared" si="42"/>
        <v>0.56104916834216789</v>
      </c>
      <c r="K113" s="197">
        <f t="shared" si="43"/>
        <v>17257</v>
      </c>
      <c r="L113" s="197">
        <f t="shared" si="44"/>
        <v>36834</v>
      </c>
      <c r="M113" s="198">
        <f t="shared" si="46"/>
        <v>2.9299849218103195E-3</v>
      </c>
      <c r="N113" s="103"/>
    </row>
    <row r="114" spans="1:14" x14ac:dyDescent="0.25">
      <c r="A114" s="1"/>
      <c r="B114" s="196" t="s">
        <v>128</v>
      </c>
      <c r="C114" s="197">
        <v>9005</v>
      </c>
      <c r="D114" s="197">
        <v>29461</v>
      </c>
      <c r="E114" s="197">
        <v>41263</v>
      </c>
      <c r="F114" s="197">
        <v>42135</v>
      </c>
      <c r="G114" s="197">
        <v>41377</v>
      </c>
      <c r="H114" s="197">
        <v>42484</v>
      </c>
      <c r="I114" s="198">
        <f t="shared" si="45"/>
        <v>2.6753993764651929E-2</v>
      </c>
      <c r="J114" s="214">
        <f t="shared" si="42"/>
        <v>2.9590674454111454E-2</v>
      </c>
      <c r="K114" s="197">
        <f t="shared" si="43"/>
        <v>1107</v>
      </c>
      <c r="L114" s="197">
        <f t="shared" si="44"/>
        <v>1221</v>
      </c>
      <c r="M114" s="198">
        <f t="shared" si="46"/>
        <v>1.214580327246547E-3</v>
      </c>
      <c r="N114" s="103"/>
    </row>
    <row r="115" spans="1:14" x14ac:dyDescent="0.25">
      <c r="A115" s="1"/>
      <c r="B115" s="196" t="s">
        <v>124</v>
      </c>
      <c r="C115" s="197">
        <v>19818</v>
      </c>
      <c r="D115" s="197">
        <v>36897</v>
      </c>
      <c r="E115" s="197">
        <v>41249</v>
      </c>
      <c r="F115" s="197">
        <v>42266</v>
      </c>
      <c r="G115" s="197">
        <v>33197</v>
      </c>
      <c r="H115" s="197">
        <v>33804</v>
      </c>
      <c r="I115" s="198">
        <f t="shared" si="45"/>
        <v>1.8284784769708073E-2</v>
      </c>
      <c r="J115" s="214">
        <f t="shared" si="42"/>
        <v>-0.18048922398118739</v>
      </c>
      <c r="K115" s="197">
        <f t="shared" si="43"/>
        <v>607</v>
      </c>
      <c r="L115" s="197">
        <f t="shared" si="44"/>
        <v>-7445</v>
      </c>
      <c r="M115" s="198">
        <f t="shared" si="46"/>
        <v>9.6642673435275096E-4</v>
      </c>
      <c r="N115" s="103"/>
    </row>
    <row r="116" spans="1:14" x14ac:dyDescent="0.25">
      <c r="A116" s="1"/>
      <c r="B116" s="196" t="s">
        <v>133</v>
      </c>
      <c r="C116" s="197">
        <v>2343</v>
      </c>
      <c r="D116" s="197">
        <v>2314</v>
      </c>
      <c r="E116" s="197">
        <v>11983</v>
      </c>
      <c r="F116" s="197">
        <v>11780</v>
      </c>
      <c r="G116" s="197">
        <v>11633</v>
      </c>
      <c r="H116" s="197">
        <v>9289</v>
      </c>
      <c r="I116" s="198">
        <f t="shared" si="45"/>
        <v>-0.20149574486374966</v>
      </c>
      <c r="J116" s="214">
        <f t="shared" si="42"/>
        <v>-0.22481849286489197</v>
      </c>
      <c r="K116" s="197">
        <f t="shared" si="43"/>
        <v>-2344</v>
      </c>
      <c r="L116" s="197">
        <f t="shared" si="44"/>
        <v>-2694</v>
      </c>
      <c r="M116" s="198">
        <f t="shared" si="46"/>
        <v>2.6556436916940905E-4</v>
      </c>
      <c r="N116" s="103"/>
    </row>
    <row r="117" spans="1:14" x14ac:dyDescent="0.25">
      <c r="A117" s="195" t="s">
        <v>148</v>
      </c>
      <c r="B117" s="196" t="s">
        <v>136</v>
      </c>
      <c r="C117" s="197">
        <v>7286</v>
      </c>
      <c r="D117" s="197">
        <v>3610</v>
      </c>
      <c r="E117" s="197">
        <v>7507</v>
      </c>
      <c r="F117" s="197">
        <v>7656</v>
      </c>
      <c r="G117" s="197">
        <v>10984</v>
      </c>
      <c r="H117" s="197">
        <v>6717</v>
      </c>
      <c r="I117" s="198">
        <f t="shared" si="45"/>
        <v>-0.38847414420975968</v>
      </c>
      <c r="J117" s="214">
        <f t="shared" si="42"/>
        <v>-0.10523511389369922</v>
      </c>
      <c r="K117" s="197">
        <f t="shared" si="43"/>
        <v>-4267</v>
      </c>
      <c r="L117" s="197">
        <f t="shared" si="44"/>
        <v>-790</v>
      </c>
      <c r="M117" s="198">
        <f t="shared" si="46"/>
        <v>1.9203314325663909E-4</v>
      </c>
      <c r="N117" s="103"/>
    </row>
    <row r="118" spans="1:14" x14ac:dyDescent="0.25">
      <c r="A118" s="200" t="s">
        <v>149</v>
      </c>
      <c r="B118" s="201" t="s">
        <v>149</v>
      </c>
      <c r="C118" s="202">
        <f t="shared" ref="C118:H118" si="47">C110-SUM(C111:C117)</f>
        <v>60607</v>
      </c>
      <c r="D118" s="202">
        <f t="shared" si="47"/>
        <v>102081</v>
      </c>
      <c r="E118" s="202">
        <f t="shared" si="47"/>
        <v>208027</v>
      </c>
      <c r="F118" s="202">
        <f t="shared" si="47"/>
        <v>212048</v>
      </c>
      <c r="G118" s="202">
        <f t="shared" si="47"/>
        <v>240578</v>
      </c>
      <c r="H118" s="202">
        <f t="shared" si="47"/>
        <v>242749</v>
      </c>
      <c r="I118" s="203">
        <f t="shared" si="45"/>
        <v>9.0241002917972324E-3</v>
      </c>
      <c r="J118" s="215">
        <f t="shared" si="42"/>
        <v>0.16691102597259011</v>
      </c>
      <c r="K118" s="202">
        <f>H118-G118</f>
        <v>2171</v>
      </c>
      <c r="L118" s="202">
        <f t="shared" si="44"/>
        <v>34722</v>
      </c>
      <c r="M118" s="203">
        <f t="shared" si="46"/>
        <v>6.9399811660571511E-3</v>
      </c>
      <c r="N118" s="103"/>
    </row>
    <row r="119" spans="1:14" s="179" customFormat="1" x14ac:dyDescent="0.25"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</row>
    <row r="120" spans="1:14" x14ac:dyDescent="0.25">
      <c r="A120" s="1">
        <v>3</v>
      </c>
      <c r="B120" s="189" t="s">
        <v>73</v>
      </c>
      <c r="C120" s="211">
        <v>216673</v>
      </c>
      <c r="D120" s="211">
        <v>359169</v>
      </c>
      <c r="E120" s="211">
        <v>543499</v>
      </c>
      <c r="F120" s="211">
        <v>577841</v>
      </c>
      <c r="G120" s="211">
        <v>583363</v>
      </c>
      <c r="H120" s="211">
        <v>615470</v>
      </c>
      <c r="I120" s="212">
        <f>IFERROR(H120/G120-1,"-")</f>
        <v>5.5037772364719739E-2</v>
      </c>
      <c r="J120" s="212">
        <f>IFERROR(H120/E120-1,"-")</f>
        <v>0.13242158679224802</v>
      </c>
      <c r="K120" s="211">
        <f>H120-G120</f>
        <v>32107</v>
      </c>
      <c r="L120" s="211">
        <f>H120-E120</f>
        <v>71971</v>
      </c>
      <c r="M120" s="212">
        <f>H120/H$8</f>
        <v>1.7595747905339239E-2</v>
      </c>
      <c r="N120" s="103"/>
    </row>
    <row r="121" spans="1:14" x14ac:dyDescent="0.25">
      <c r="A121" s="1" t="s">
        <v>101</v>
      </c>
      <c r="B121" s="192" t="s">
        <v>102</v>
      </c>
      <c r="C121" s="193">
        <v>116562</v>
      </c>
      <c r="D121" s="193">
        <v>206631</v>
      </c>
      <c r="E121" s="193">
        <v>271944</v>
      </c>
      <c r="F121" s="193">
        <v>303323</v>
      </c>
      <c r="G121" s="193">
        <v>307279</v>
      </c>
      <c r="H121" s="193">
        <v>343569</v>
      </c>
      <c r="I121" s="194">
        <f>IFERROR(H121/G121-1,"-")</f>
        <v>0.1181011393554392</v>
      </c>
      <c r="J121" s="213">
        <f t="shared" ref="J121:J132" si="48">IFERROR(H121/E121-1,"-")</f>
        <v>0.26338143147118531</v>
      </c>
      <c r="K121" s="193">
        <f t="shared" ref="K121:K131" si="49">H121-G121</f>
        <v>36290</v>
      </c>
      <c r="L121" s="193">
        <f t="shared" ref="L121:L132" si="50">H121-E121</f>
        <v>71625</v>
      </c>
      <c r="M121" s="194">
        <f>H121/H$8</f>
        <v>9.8223366079410804E-3</v>
      </c>
      <c r="N121" s="103"/>
    </row>
    <row r="122" spans="1:14" x14ac:dyDescent="0.25">
      <c r="A122" s="195" t="s">
        <v>108</v>
      </c>
      <c r="B122" s="196" t="s">
        <v>108</v>
      </c>
      <c r="C122" s="197">
        <v>45374</v>
      </c>
      <c r="D122" s="197">
        <v>96469</v>
      </c>
      <c r="E122" s="197">
        <v>128559</v>
      </c>
      <c r="F122" s="197">
        <v>122170</v>
      </c>
      <c r="G122" s="197">
        <v>132724</v>
      </c>
      <c r="H122" s="197">
        <v>158037</v>
      </c>
      <c r="I122" s="198">
        <f>IFERROR(H122/G122-1,"-")</f>
        <v>0.19071908622404399</v>
      </c>
      <c r="J122" s="214">
        <f t="shared" si="48"/>
        <v>0.2292954985648612</v>
      </c>
      <c r="K122" s="197">
        <f t="shared" si="49"/>
        <v>25313</v>
      </c>
      <c r="L122" s="197">
        <f t="shared" si="50"/>
        <v>29478</v>
      </c>
      <c r="M122" s="198">
        <f>H122/H$8</f>
        <v>4.518139327207008E-3</v>
      </c>
      <c r="N122" s="103"/>
    </row>
    <row r="123" spans="1:14" x14ac:dyDescent="0.25">
      <c r="A123" s="195" t="s">
        <v>105</v>
      </c>
      <c r="B123" s="196" t="s">
        <v>105</v>
      </c>
      <c r="C123" s="197">
        <v>71188</v>
      </c>
      <c r="D123" s="197">
        <v>110162</v>
      </c>
      <c r="E123" s="197">
        <v>143385</v>
      </c>
      <c r="F123" s="197">
        <v>181153</v>
      </c>
      <c r="G123" s="197">
        <v>174555</v>
      </c>
      <c r="H123" s="197">
        <v>185532</v>
      </c>
      <c r="I123" s="198">
        <f>IFERROR(H123/G123-1,"-")</f>
        <v>6.2885623442467953E-2</v>
      </c>
      <c r="J123" s="214">
        <f t="shared" si="48"/>
        <v>0.2939428810545035</v>
      </c>
      <c r="K123" s="197">
        <f t="shared" si="49"/>
        <v>10977</v>
      </c>
      <c r="L123" s="197">
        <f t="shared" si="50"/>
        <v>42147</v>
      </c>
      <c r="M123" s="198">
        <f>H123/H$8</f>
        <v>5.3041972807340724E-3</v>
      </c>
      <c r="N123" s="103"/>
    </row>
    <row r="124" spans="1:14" x14ac:dyDescent="0.25">
      <c r="A124" s="1"/>
      <c r="B124" s="192" t="s">
        <v>112</v>
      </c>
      <c r="C124" s="193">
        <v>100111</v>
      </c>
      <c r="D124" s="193">
        <v>152538</v>
      </c>
      <c r="E124" s="193">
        <v>271555</v>
      </c>
      <c r="F124" s="193">
        <v>274518</v>
      </c>
      <c r="G124" s="193">
        <v>276084</v>
      </c>
      <c r="H124" s="193">
        <v>271901</v>
      </c>
      <c r="I124" s="194">
        <f>IFERROR(H124/G124-1,"-")</f>
        <v>-1.5151185870966755E-2</v>
      </c>
      <c r="J124" s="213">
        <f t="shared" si="48"/>
        <v>1.2741433595404583E-3</v>
      </c>
      <c r="K124" s="193">
        <f t="shared" si="49"/>
        <v>-4183</v>
      </c>
      <c r="L124" s="193">
        <f t="shared" si="50"/>
        <v>346</v>
      </c>
      <c r="M124" s="194">
        <f>H124/H$8</f>
        <v>7.7734112973981582E-3</v>
      </c>
      <c r="N124" s="103"/>
    </row>
    <row r="125" spans="1:14" s="74" customFormat="1" x14ac:dyDescent="0.25">
      <c r="B125" s="196" t="s">
        <v>115</v>
      </c>
      <c r="C125" s="197">
        <v>11431</v>
      </c>
      <c r="D125" s="197">
        <v>11117</v>
      </c>
      <c r="E125" s="197">
        <v>33351</v>
      </c>
      <c r="F125" s="197">
        <v>40285</v>
      </c>
      <c r="G125" s="197">
        <v>36563</v>
      </c>
      <c r="H125" s="197">
        <v>30846</v>
      </c>
      <c r="I125" s="198">
        <f t="shared" ref="I125:I132" si="51">IFERROR(H125/G125-1,"-")</f>
        <v>-0.15636025490249705</v>
      </c>
      <c r="J125" s="214">
        <f t="shared" si="48"/>
        <v>-7.511019159845278E-2</v>
      </c>
      <c r="K125" s="197">
        <f t="shared" si="49"/>
        <v>-5717</v>
      </c>
      <c r="L125" s="197">
        <f t="shared" si="50"/>
        <v>-2505</v>
      </c>
      <c r="M125" s="198">
        <f t="shared" ref="M125:M132" si="52">H125/H$8</f>
        <v>8.8186010672834441E-4</v>
      </c>
      <c r="N125" s="199"/>
    </row>
    <row r="126" spans="1:14" s="74" customFormat="1" x14ac:dyDescent="0.25">
      <c r="B126" s="196" t="s">
        <v>118</v>
      </c>
      <c r="C126" s="197">
        <v>11548</v>
      </c>
      <c r="D126" s="197">
        <v>23428</v>
      </c>
      <c r="E126" s="197">
        <v>34791</v>
      </c>
      <c r="F126" s="197">
        <v>43431</v>
      </c>
      <c r="G126" s="197">
        <v>42207</v>
      </c>
      <c r="H126" s="197">
        <v>43215</v>
      </c>
      <c r="I126" s="198">
        <f t="shared" si="51"/>
        <v>2.3882294406141202E-2</v>
      </c>
      <c r="J126" s="214">
        <f t="shared" si="48"/>
        <v>0.24213158575493665</v>
      </c>
      <c r="K126" s="197">
        <f t="shared" si="49"/>
        <v>1008</v>
      </c>
      <c r="L126" s="197">
        <f t="shared" si="50"/>
        <v>8424</v>
      </c>
      <c r="M126" s="198">
        <f t="shared" si="52"/>
        <v>1.2354789766020036E-3</v>
      </c>
      <c r="N126" s="199"/>
    </row>
    <row r="127" spans="1:14" x14ac:dyDescent="0.25">
      <c r="A127" s="1"/>
      <c r="B127" s="196" t="s">
        <v>121</v>
      </c>
      <c r="C127" s="197">
        <v>7014</v>
      </c>
      <c r="D127" s="197">
        <v>18250</v>
      </c>
      <c r="E127" s="197">
        <v>23874</v>
      </c>
      <c r="F127" s="197">
        <v>26766</v>
      </c>
      <c r="G127" s="197">
        <v>26411</v>
      </c>
      <c r="H127" s="197">
        <v>27334</v>
      </c>
      <c r="I127" s="198">
        <f t="shared" si="51"/>
        <v>3.4947559728900845E-2</v>
      </c>
      <c r="J127" s="214">
        <f t="shared" si="48"/>
        <v>0.14492753623188404</v>
      </c>
      <c r="K127" s="197">
        <f t="shared" si="49"/>
        <v>923</v>
      </c>
      <c r="L127" s="197">
        <f t="shared" si="50"/>
        <v>3460</v>
      </c>
      <c r="M127" s="198">
        <f t="shared" si="52"/>
        <v>7.8145510462661501E-4</v>
      </c>
      <c r="N127" s="103"/>
    </row>
    <row r="128" spans="1:14" x14ac:dyDescent="0.25">
      <c r="A128" s="1"/>
      <c r="B128" s="196" t="s">
        <v>128</v>
      </c>
      <c r="C128" s="197">
        <v>1882</v>
      </c>
      <c r="D128" s="197">
        <v>3678</v>
      </c>
      <c r="E128" s="197">
        <v>6463</v>
      </c>
      <c r="F128" s="197">
        <v>7409</v>
      </c>
      <c r="G128" s="197">
        <v>7428</v>
      </c>
      <c r="H128" s="197">
        <v>8757</v>
      </c>
      <c r="I128" s="198">
        <f t="shared" si="51"/>
        <v>0.17891760904684983</v>
      </c>
      <c r="J128" s="214">
        <f t="shared" si="48"/>
        <v>0.35494352467894164</v>
      </c>
      <c r="K128" s="197">
        <f t="shared" si="49"/>
        <v>1329</v>
      </c>
      <c r="L128" s="197">
        <f t="shared" si="50"/>
        <v>2294</v>
      </c>
      <c r="M128" s="198">
        <f t="shared" si="52"/>
        <v>2.5035495541140222E-4</v>
      </c>
      <c r="N128" s="103"/>
    </row>
    <row r="129" spans="1:14" x14ac:dyDescent="0.25">
      <c r="A129" s="1"/>
      <c r="B129" s="196" t="s">
        <v>124</v>
      </c>
      <c r="C129" s="197">
        <v>1919</v>
      </c>
      <c r="D129" s="197">
        <v>3450</v>
      </c>
      <c r="E129" s="197">
        <v>4851</v>
      </c>
      <c r="F129" s="197">
        <v>6010</v>
      </c>
      <c r="G129" s="197">
        <v>5932</v>
      </c>
      <c r="H129" s="197">
        <v>6825</v>
      </c>
      <c r="I129" s="198">
        <f t="shared" si="51"/>
        <v>0.15053944706675648</v>
      </c>
      <c r="J129" s="214">
        <f t="shared" si="48"/>
        <v>0.40692640692640691</v>
      </c>
      <c r="K129" s="197">
        <f t="shared" si="49"/>
        <v>893</v>
      </c>
      <c r="L129" s="197">
        <f t="shared" si="50"/>
        <v>1974</v>
      </c>
      <c r="M129" s="198">
        <f t="shared" si="52"/>
        <v>1.9512076860600891E-4</v>
      </c>
      <c r="N129" s="103"/>
    </row>
    <row r="130" spans="1:14" x14ac:dyDescent="0.25">
      <c r="A130" s="1"/>
      <c r="B130" s="196" t="s">
        <v>133</v>
      </c>
      <c r="C130" s="197">
        <v>1701</v>
      </c>
      <c r="D130" s="197">
        <v>1442</v>
      </c>
      <c r="E130" s="197">
        <v>2747</v>
      </c>
      <c r="F130" s="197">
        <v>3507</v>
      </c>
      <c r="G130" s="197">
        <v>3870</v>
      </c>
      <c r="H130" s="197">
        <v>3006</v>
      </c>
      <c r="I130" s="198">
        <f t="shared" si="51"/>
        <v>-0.22325581395348837</v>
      </c>
      <c r="J130" s="214">
        <f t="shared" si="48"/>
        <v>9.4284674190025397E-2</v>
      </c>
      <c r="K130" s="197">
        <f t="shared" si="49"/>
        <v>-864</v>
      </c>
      <c r="L130" s="197">
        <f t="shared" si="50"/>
        <v>259</v>
      </c>
      <c r="M130" s="198">
        <f t="shared" si="52"/>
        <v>8.593890555745975E-5</v>
      </c>
      <c r="N130" s="103"/>
    </row>
    <row r="131" spans="1:14" x14ac:dyDescent="0.25">
      <c r="A131" s="195" t="s">
        <v>148</v>
      </c>
      <c r="B131" s="196" t="s">
        <v>136</v>
      </c>
      <c r="C131" s="197">
        <v>2155</v>
      </c>
      <c r="D131" s="197">
        <v>2010</v>
      </c>
      <c r="E131" s="197">
        <v>4022</v>
      </c>
      <c r="F131" s="197">
        <v>4912</v>
      </c>
      <c r="G131" s="197">
        <v>5426</v>
      </c>
      <c r="H131" s="197">
        <v>4655</v>
      </c>
      <c r="I131" s="198">
        <f t="shared" si="51"/>
        <v>-0.14209362329524511</v>
      </c>
      <c r="J131" s="214">
        <f t="shared" si="48"/>
        <v>0.15738438587767289</v>
      </c>
      <c r="K131" s="197">
        <f t="shared" si="49"/>
        <v>-771</v>
      </c>
      <c r="L131" s="197">
        <f t="shared" si="50"/>
        <v>633</v>
      </c>
      <c r="M131" s="198">
        <f t="shared" si="52"/>
        <v>1.3308237038255993E-4</v>
      </c>
      <c r="N131" s="103"/>
    </row>
    <row r="132" spans="1:14" x14ac:dyDescent="0.25">
      <c r="A132" s="200" t="s">
        <v>149</v>
      </c>
      <c r="B132" s="201" t="s">
        <v>149</v>
      </c>
      <c r="C132" s="202">
        <f t="shared" ref="C132:H132" si="53">C124-SUM(C125:C131)</f>
        <v>62461</v>
      </c>
      <c r="D132" s="202">
        <f t="shared" si="53"/>
        <v>89163</v>
      </c>
      <c r="E132" s="202">
        <f t="shared" si="53"/>
        <v>161456</v>
      </c>
      <c r="F132" s="202">
        <f t="shared" si="53"/>
        <v>142198</v>
      </c>
      <c r="G132" s="202">
        <f t="shared" si="53"/>
        <v>148247</v>
      </c>
      <c r="H132" s="202">
        <f t="shared" si="53"/>
        <v>147263</v>
      </c>
      <c r="I132" s="203">
        <f t="shared" si="51"/>
        <v>-6.6375710806964028E-3</v>
      </c>
      <c r="J132" s="215">
        <f t="shared" si="48"/>
        <v>-8.7906302645922141E-2</v>
      </c>
      <c r="K132" s="202">
        <f>H132-G132</f>
        <v>-984</v>
      </c>
      <c r="L132" s="202">
        <f t="shared" si="50"/>
        <v>-14193</v>
      </c>
      <c r="M132" s="203">
        <f t="shared" si="52"/>
        <v>4.2101201094837644E-3</v>
      </c>
      <c r="N132" s="103"/>
    </row>
    <row r="133" spans="1:14" s="179" customFormat="1" x14ac:dyDescent="0.25"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</row>
    <row r="134" spans="1:14" x14ac:dyDescent="0.25">
      <c r="A134" s="1">
        <v>3</v>
      </c>
      <c r="B134" s="189" t="s">
        <v>73</v>
      </c>
      <c r="C134" s="211">
        <v>610766</v>
      </c>
      <c r="D134" s="211">
        <v>774989</v>
      </c>
      <c r="E134" s="211">
        <v>1753173</v>
      </c>
      <c r="F134" s="211">
        <v>1897228</v>
      </c>
      <c r="G134" s="211">
        <v>1991159</v>
      </c>
      <c r="H134" s="211">
        <v>2013195</v>
      </c>
      <c r="I134" s="212">
        <f>IFERROR(H134/G134-1,"-")</f>
        <v>1.1066921325720402E-2</v>
      </c>
      <c r="J134" s="212">
        <f>IFERROR(H134/E134-1,"-")</f>
        <v>0.14831508356562639</v>
      </c>
      <c r="K134" s="211">
        <f>H134-G134</f>
        <v>22036</v>
      </c>
      <c r="L134" s="211">
        <f>H134-E134</f>
        <v>260022</v>
      </c>
      <c r="M134" s="212">
        <f>H134/H$8</f>
        <v>5.7555480696523678E-2</v>
      </c>
      <c r="N134" s="103"/>
    </row>
    <row r="135" spans="1:14" x14ac:dyDescent="0.25">
      <c r="A135" s="1" t="s">
        <v>101</v>
      </c>
      <c r="B135" s="192" t="s">
        <v>102</v>
      </c>
      <c r="C135" s="193">
        <v>77176</v>
      </c>
      <c r="D135" s="193">
        <v>141993</v>
      </c>
      <c r="E135" s="193">
        <v>105275</v>
      </c>
      <c r="F135" s="193">
        <v>121724</v>
      </c>
      <c r="G135" s="193">
        <v>103793</v>
      </c>
      <c r="H135" s="193">
        <v>122657</v>
      </c>
      <c r="I135" s="194">
        <f>IFERROR(H135/G135-1,"-")</f>
        <v>0.18174636054454529</v>
      </c>
      <c r="J135" s="213">
        <f t="shared" ref="J135:J146" si="54">IFERROR(H135/E135-1,"-")</f>
        <v>0.16511042507717888</v>
      </c>
      <c r="K135" s="193">
        <f t="shared" ref="K135:K145" si="55">H135-G135</f>
        <v>18864</v>
      </c>
      <c r="L135" s="193">
        <f t="shared" ref="L135:L146" si="56">H135-E135</f>
        <v>17382</v>
      </c>
      <c r="M135" s="194">
        <f>H135/H$8</f>
        <v>3.5066561340523421E-3</v>
      </c>
      <c r="N135" s="103"/>
    </row>
    <row r="136" spans="1:14" x14ac:dyDescent="0.25">
      <c r="A136" s="195" t="s">
        <v>108</v>
      </c>
      <c r="B136" s="196" t="s">
        <v>108</v>
      </c>
      <c r="C136" s="197">
        <v>51058</v>
      </c>
      <c r="D136" s="197">
        <v>86437</v>
      </c>
      <c r="E136" s="197">
        <v>57602</v>
      </c>
      <c r="F136" s="197">
        <v>67596</v>
      </c>
      <c r="G136" s="197">
        <v>47888</v>
      </c>
      <c r="H136" s="197">
        <v>53311</v>
      </c>
      <c r="I136" s="198">
        <f>IFERROR(H136/G136-1,"-")</f>
        <v>0.11324340126962906</v>
      </c>
      <c r="J136" s="214">
        <f t="shared" si="54"/>
        <v>-7.4493941182597778E-2</v>
      </c>
      <c r="K136" s="197">
        <f t="shared" si="55"/>
        <v>5423</v>
      </c>
      <c r="L136" s="197">
        <f t="shared" si="56"/>
        <v>-4291</v>
      </c>
      <c r="M136" s="198">
        <f>H136/H$8</f>
        <v>1.5241147685208704E-3</v>
      </c>
      <c r="N136" s="103"/>
    </row>
    <row r="137" spans="1:14" x14ac:dyDescent="0.25">
      <c r="A137" s="195" t="s">
        <v>105</v>
      </c>
      <c r="B137" s="196" t="s">
        <v>105</v>
      </c>
      <c r="C137" s="197">
        <v>26118</v>
      </c>
      <c r="D137" s="197">
        <v>55556</v>
      </c>
      <c r="E137" s="197">
        <v>47673</v>
      </c>
      <c r="F137" s="197">
        <v>54128</v>
      </c>
      <c r="G137" s="197">
        <v>55905</v>
      </c>
      <c r="H137" s="197">
        <v>69346</v>
      </c>
      <c r="I137" s="198">
        <f>IFERROR(H137/G137-1,"-")</f>
        <v>0.24042572220731606</v>
      </c>
      <c r="J137" s="214">
        <f t="shared" si="54"/>
        <v>0.4546179178990204</v>
      </c>
      <c r="K137" s="197">
        <f t="shared" si="55"/>
        <v>13441</v>
      </c>
      <c r="L137" s="197">
        <f t="shared" si="56"/>
        <v>21673</v>
      </c>
      <c r="M137" s="198">
        <f>H137/H$8</f>
        <v>1.9825413655314718E-3</v>
      </c>
      <c r="N137" s="103"/>
    </row>
    <row r="138" spans="1:14" x14ac:dyDescent="0.25">
      <c r="A138" s="1"/>
      <c r="B138" s="192" t="s">
        <v>112</v>
      </c>
      <c r="C138" s="193">
        <v>533590</v>
      </c>
      <c r="D138" s="193">
        <v>632996</v>
      </c>
      <c r="E138" s="193">
        <v>1647898</v>
      </c>
      <c r="F138" s="193">
        <v>1775504</v>
      </c>
      <c r="G138" s="193">
        <v>1887366</v>
      </c>
      <c r="H138" s="193">
        <v>1890538</v>
      </c>
      <c r="I138" s="194">
        <f>IFERROR(H138/G138-1,"-")</f>
        <v>1.6806491162817405E-3</v>
      </c>
      <c r="J138" s="213">
        <f t="shared" si="54"/>
        <v>0.14724212299547657</v>
      </c>
      <c r="K138" s="193">
        <f t="shared" si="55"/>
        <v>3172</v>
      </c>
      <c r="L138" s="193">
        <f t="shared" si="56"/>
        <v>242640</v>
      </c>
      <c r="M138" s="194">
        <f>H138/H$8</f>
        <v>5.4048824562471336E-2</v>
      </c>
      <c r="N138" s="103"/>
    </row>
    <row r="139" spans="1:14" s="74" customFormat="1" x14ac:dyDescent="0.25">
      <c r="B139" s="196" t="s">
        <v>115</v>
      </c>
      <c r="C139" s="197">
        <v>226701</v>
      </c>
      <c r="D139" s="197">
        <v>182984</v>
      </c>
      <c r="E139" s="197">
        <v>740061</v>
      </c>
      <c r="F139" s="197">
        <v>747598</v>
      </c>
      <c r="G139" s="197">
        <v>859363</v>
      </c>
      <c r="H139" s="197">
        <v>888724</v>
      </c>
      <c r="I139" s="198">
        <f t="shared" ref="I139:I146" si="57">IFERROR(H139/G139-1,"-")</f>
        <v>3.4166004354388102E-2</v>
      </c>
      <c r="J139" s="214">
        <f t="shared" si="54"/>
        <v>0.20087938696945251</v>
      </c>
      <c r="K139" s="197">
        <f t="shared" si="55"/>
        <v>29361</v>
      </c>
      <c r="L139" s="197">
        <f t="shared" si="56"/>
        <v>148663</v>
      </c>
      <c r="M139" s="198">
        <f t="shared" ref="M139:M146" si="58">H139/H$8</f>
        <v>2.5407840286975337E-2</v>
      </c>
      <c r="N139" s="199"/>
    </row>
    <row r="140" spans="1:14" s="74" customFormat="1" x14ac:dyDescent="0.25">
      <c r="B140" s="196" t="s">
        <v>118</v>
      </c>
      <c r="C140" s="197">
        <v>45672</v>
      </c>
      <c r="D140" s="197">
        <v>69325</v>
      </c>
      <c r="E140" s="197">
        <v>132461</v>
      </c>
      <c r="F140" s="197">
        <v>181835</v>
      </c>
      <c r="G140" s="197">
        <v>190230</v>
      </c>
      <c r="H140" s="197">
        <v>189850</v>
      </c>
      <c r="I140" s="198">
        <f t="shared" si="57"/>
        <v>-1.9975818745728846E-3</v>
      </c>
      <c r="J140" s="214">
        <f t="shared" si="54"/>
        <v>0.43325205154724777</v>
      </c>
      <c r="K140" s="197">
        <f t="shared" si="55"/>
        <v>-380</v>
      </c>
      <c r="L140" s="197">
        <f t="shared" si="56"/>
        <v>57389</v>
      </c>
      <c r="M140" s="198">
        <f t="shared" si="58"/>
        <v>5.4276451164616546E-3</v>
      </c>
      <c r="N140" s="199"/>
    </row>
    <row r="141" spans="1:14" x14ac:dyDescent="0.25">
      <c r="A141" s="1"/>
      <c r="B141" s="196" t="s">
        <v>121</v>
      </c>
      <c r="C141" s="197">
        <v>42455</v>
      </c>
      <c r="D141" s="197">
        <v>94016</v>
      </c>
      <c r="E141" s="197">
        <v>171222</v>
      </c>
      <c r="F141" s="197">
        <v>162480</v>
      </c>
      <c r="G141" s="197">
        <v>166493</v>
      </c>
      <c r="H141" s="197">
        <v>159618</v>
      </c>
      <c r="I141" s="198">
        <f t="shared" si="57"/>
        <v>-4.1293027334482479E-2</v>
      </c>
      <c r="J141" s="214">
        <f t="shared" si="54"/>
        <v>-6.7771664856151714E-2</v>
      </c>
      <c r="K141" s="197">
        <f t="shared" si="55"/>
        <v>-6875</v>
      </c>
      <c r="L141" s="197">
        <f t="shared" si="56"/>
        <v>-11604</v>
      </c>
      <c r="M141" s="198">
        <f t="shared" si="58"/>
        <v>4.5633387316269492E-3</v>
      </c>
      <c r="N141" s="103"/>
    </row>
    <row r="142" spans="1:14" x14ac:dyDescent="0.25">
      <c r="A142" s="1"/>
      <c r="B142" s="196" t="s">
        <v>128</v>
      </c>
      <c r="C142" s="197">
        <v>8958</v>
      </c>
      <c r="D142" s="197">
        <v>22357</v>
      </c>
      <c r="E142" s="197">
        <v>60881</v>
      </c>
      <c r="F142" s="197">
        <v>79292</v>
      </c>
      <c r="G142" s="197">
        <v>59046</v>
      </c>
      <c r="H142" s="197">
        <v>57091</v>
      </c>
      <c r="I142" s="198">
        <f t="shared" si="57"/>
        <v>-3.3109778816515889E-2</v>
      </c>
      <c r="J142" s="214">
        <f t="shared" si="54"/>
        <v>-6.2252591120382395E-2</v>
      </c>
      <c r="K142" s="197">
        <f t="shared" si="55"/>
        <v>-1955</v>
      </c>
      <c r="L142" s="197">
        <f t="shared" si="56"/>
        <v>-3790</v>
      </c>
      <c r="M142" s="198">
        <f t="shared" si="58"/>
        <v>1.6321816557488139E-3</v>
      </c>
      <c r="N142" s="103"/>
    </row>
    <row r="143" spans="1:14" x14ac:dyDescent="0.25">
      <c r="A143" s="1"/>
      <c r="B143" s="196" t="s">
        <v>124</v>
      </c>
      <c r="C143" s="197">
        <v>12571</v>
      </c>
      <c r="D143" s="197">
        <v>20808</v>
      </c>
      <c r="E143" s="197">
        <v>32138</v>
      </c>
      <c r="F143" s="197">
        <v>41049</v>
      </c>
      <c r="G143" s="197">
        <v>42057</v>
      </c>
      <c r="H143" s="197">
        <v>33352</v>
      </c>
      <c r="I143" s="198">
        <f t="shared" si="57"/>
        <v>-0.2069810019735121</v>
      </c>
      <c r="J143" s="214">
        <f t="shared" si="54"/>
        <v>3.7774597050221015E-2</v>
      </c>
      <c r="K143" s="197">
        <f t="shared" si="55"/>
        <v>-8705</v>
      </c>
      <c r="L143" s="197">
        <f t="shared" si="56"/>
        <v>1214</v>
      </c>
      <c r="M143" s="198">
        <f t="shared" si="58"/>
        <v>9.5350445048316616E-4</v>
      </c>
      <c r="N143" s="103"/>
    </row>
    <row r="144" spans="1:14" x14ac:dyDescent="0.25">
      <c r="A144" s="1"/>
      <c r="B144" s="196" t="s">
        <v>133</v>
      </c>
      <c r="C144" s="197">
        <v>15372</v>
      </c>
      <c r="D144" s="197">
        <v>9958</v>
      </c>
      <c r="E144" s="197">
        <v>24691</v>
      </c>
      <c r="F144" s="197">
        <v>28175</v>
      </c>
      <c r="G144" s="197">
        <v>26046</v>
      </c>
      <c r="H144" s="197">
        <v>26684</v>
      </c>
      <c r="I144" s="198">
        <f t="shared" si="57"/>
        <v>2.4495124011364444E-2</v>
      </c>
      <c r="J144" s="214">
        <f t="shared" si="54"/>
        <v>8.0717670406220909E-2</v>
      </c>
      <c r="K144" s="197">
        <f t="shared" si="55"/>
        <v>638</v>
      </c>
      <c r="L144" s="197">
        <f t="shared" si="56"/>
        <v>1993</v>
      </c>
      <c r="M144" s="198">
        <f t="shared" si="58"/>
        <v>7.6287217428318559E-4</v>
      </c>
      <c r="N144" s="103"/>
    </row>
    <row r="145" spans="1:14" x14ac:dyDescent="0.25">
      <c r="A145" s="195" t="s">
        <v>148</v>
      </c>
      <c r="B145" s="196" t="s">
        <v>136</v>
      </c>
      <c r="C145" s="197">
        <v>29519</v>
      </c>
      <c r="D145" s="197">
        <v>6358</v>
      </c>
      <c r="E145" s="197">
        <v>14264</v>
      </c>
      <c r="F145" s="197">
        <v>21389</v>
      </c>
      <c r="G145" s="197">
        <v>19939</v>
      </c>
      <c r="H145" s="197">
        <v>16759</v>
      </c>
      <c r="I145" s="198">
        <f t="shared" si="57"/>
        <v>-0.15948643362254877</v>
      </c>
      <c r="J145" s="214">
        <f t="shared" si="54"/>
        <v>0.17491587212563098</v>
      </c>
      <c r="K145" s="197">
        <f t="shared" si="55"/>
        <v>-3180</v>
      </c>
      <c r="L145" s="197">
        <f t="shared" si="56"/>
        <v>2495</v>
      </c>
      <c r="M145" s="198">
        <f t="shared" si="58"/>
        <v>4.7912512250082101E-4</v>
      </c>
      <c r="N145" s="103"/>
    </row>
    <row r="146" spans="1:14" x14ac:dyDescent="0.25">
      <c r="A146" s="200" t="s">
        <v>149</v>
      </c>
      <c r="B146" s="201" t="s">
        <v>149</v>
      </c>
      <c r="C146" s="202">
        <f t="shared" ref="C146:H146" si="59">C138-SUM(C139:C145)</f>
        <v>152342</v>
      </c>
      <c r="D146" s="202">
        <f t="shared" si="59"/>
        <v>227190</v>
      </c>
      <c r="E146" s="202">
        <f t="shared" si="59"/>
        <v>472180</v>
      </c>
      <c r="F146" s="202">
        <f t="shared" si="59"/>
        <v>513686</v>
      </c>
      <c r="G146" s="202">
        <f t="shared" si="59"/>
        <v>524192</v>
      </c>
      <c r="H146" s="202">
        <f t="shared" si="59"/>
        <v>518460</v>
      </c>
      <c r="I146" s="203">
        <f t="shared" si="57"/>
        <v>-1.0934924607777341E-2</v>
      </c>
      <c r="J146" s="215">
        <f t="shared" si="54"/>
        <v>9.8013469439620415E-2</v>
      </c>
      <c r="K146" s="202">
        <f>H146-G146</f>
        <v>-5732</v>
      </c>
      <c r="L146" s="202">
        <f t="shared" si="56"/>
        <v>46280</v>
      </c>
      <c r="M146" s="203">
        <f t="shared" si="58"/>
        <v>1.4822317024391411E-2</v>
      </c>
      <c r="N146" s="103"/>
    </row>
    <row r="147" spans="1:14" s="179" customFormat="1" x14ac:dyDescent="0.25"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</row>
    <row r="148" spans="1:14" x14ac:dyDescent="0.25">
      <c r="A148" s="1">
        <v>3</v>
      </c>
      <c r="B148" s="189" t="s">
        <v>73</v>
      </c>
      <c r="C148" s="211">
        <v>20711205</v>
      </c>
      <c r="D148" s="211">
        <v>28127038</v>
      </c>
      <c r="E148" s="211">
        <v>63448755</v>
      </c>
      <c r="F148" s="211">
        <v>69765232</v>
      </c>
      <c r="G148" s="211">
        <v>72907219</v>
      </c>
      <c r="H148" s="211">
        <v>70667483</v>
      </c>
      <c r="I148" s="212">
        <f>IFERROR(H148/G148-1,"-")</f>
        <v>-3.0720359804150554E-2</v>
      </c>
      <c r="J148" s="212">
        <f>IFERROR(H148/E148-1,"-")</f>
        <v>0.11377257126637086</v>
      </c>
      <c r="K148" s="211">
        <f>H148-G148</f>
        <v>-2239736</v>
      </c>
      <c r="L148" s="211">
        <f>H148-E148</f>
        <v>7218728</v>
      </c>
      <c r="M148" s="212">
        <f>H148/H$8</f>
        <v>2.0203214063607429</v>
      </c>
      <c r="N148" s="103"/>
    </row>
    <row r="149" spans="1:14" x14ac:dyDescent="0.25">
      <c r="A149" s="1" t="s">
        <v>101</v>
      </c>
      <c r="B149" s="192" t="s">
        <v>102</v>
      </c>
      <c r="C149" s="193">
        <v>3422341</v>
      </c>
      <c r="D149" s="193">
        <v>5821294</v>
      </c>
      <c r="E149" s="193">
        <v>8564381</v>
      </c>
      <c r="F149" s="193">
        <v>8824899</v>
      </c>
      <c r="G149" s="193">
        <v>8719149</v>
      </c>
      <c r="H149" s="193">
        <v>8545405</v>
      </c>
      <c r="I149" s="194">
        <f>IFERROR(H149/G149-1,"-")</f>
        <v>-1.9926715325085054E-2</v>
      </c>
      <c r="J149" s="213">
        <f t="shared" ref="J149:J160" si="60">IFERROR(H149/E149-1,"-")</f>
        <v>-2.2156884426323131E-3</v>
      </c>
      <c r="K149" s="193">
        <f t="shared" ref="K149:K159" si="61">H149-G149</f>
        <v>-173744</v>
      </c>
      <c r="L149" s="193">
        <f t="shared" ref="L149:L160" si="62">H149-E149</f>
        <v>-18976</v>
      </c>
      <c r="M149" s="194">
        <f>H149/H$8</f>
        <v>0.24430563980214381</v>
      </c>
      <c r="N149" s="103"/>
    </row>
    <row r="150" spans="1:14" x14ac:dyDescent="0.25">
      <c r="A150" s="195" t="s">
        <v>108</v>
      </c>
      <c r="B150" s="196" t="s">
        <v>108</v>
      </c>
      <c r="C150" s="197">
        <v>1174894</v>
      </c>
      <c r="D150" s="197">
        <v>2320179</v>
      </c>
      <c r="E150" s="197">
        <v>2587591</v>
      </c>
      <c r="F150" s="197">
        <v>2859516</v>
      </c>
      <c r="G150" s="197">
        <v>2828657</v>
      </c>
      <c r="H150" s="197">
        <v>2518579</v>
      </c>
      <c r="I150" s="198">
        <f>IFERROR(H150/G150-1,"-")</f>
        <v>-0.1096202190650899</v>
      </c>
      <c r="J150" s="214">
        <f t="shared" si="60"/>
        <v>-2.6670366375520671E-2</v>
      </c>
      <c r="K150" s="197">
        <f t="shared" si="61"/>
        <v>-310078</v>
      </c>
      <c r="L150" s="197">
        <f t="shared" si="62"/>
        <v>-69012</v>
      </c>
      <c r="M150" s="198">
        <f>H150/H$8</f>
        <v>7.2003966340652495E-2</v>
      </c>
      <c r="N150" s="103"/>
    </row>
    <row r="151" spans="1:14" x14ac:dyDescent="0.25">
      <c r="A151" s="195" t="s">
        <v>105</v>
      </c>
      <c r="B151" s="196" t="s">
        <v>105</v>
      </c>
      <c r="C151" s="197">
        <v>2247447</v>
      </c>
      <c r="D151" s="197">
        <v>3501115</v>
      </c>
      <c r="E151" s="197">
        <v>5976790</v>
      </c>
      <c r="F151" s="197">
        <v>5965383</v>
      </c>
      <c r="G151" s="197">
        <v>5890492</v>
      </c>
      <c r="H151" s="197">
        <v>6026826</v>
      </c>
      <c r="I151" s="198">
        <f>IFERROR(H151/G151-1,"-")</f>
        <v>2.3144755989822352E-2</v>
      </c>
      <c r="J151" s="214">
        <f t="shared" si="60"/>
        <v>8.3717179288547161E-3</v>
      </c>
      <c r="K151" s="197">
        <f t="shared" si="61"/>
        <v>136334</v>
      </c>
      <c r="L151" s="197">
        <f t="shared" si="62"/>
        <v>50036</v>
      </c>
      <c r="M151" s="198">
        <f>H151/H$8</f>
        <v>0.17230167346149133</v>
      </c>
      <c r="N151" s="103"/>
    </row>
    <row r="152" spans="1:14" x14ac:dyDescent="0.25">
      <c r="A152" s="1"/>
      <c r="B152" s="192" t="s">
        <v>112</v>
      </c>
      <c r="C152" s="193">
        <v>17288864</v>
      </c>
      <c r="D152" s="193">
        <v>22305744</v>
      </c>
      <c r="E152" s="193">
        <v>54884374</v>
      </c>
      <c r="F152" s="193">
        <v>60940333</v>
      </c>
      <c r="G152" s="193">
        <v>64188070</v>
      </c>
      <c r="H152" s="193">
        <v>62122078</v>
      </c>
      <c r="I152" s="194">
        <f>IFERROR(H152/G152-1,"-")</f>
        <v>-3.2186541829346216E-2</v>
      </c>
      <c r="J152" s="213">
        <f t="shared" si="60"/>
        <v>0.13187185117570976</v>
      </c>
      <c r="K152" s="193">
        <f t="shared" si="61"/>
        <v>-2065992</v>
      </c>
      <c r="L152" s="193">
        <f t="shared" si="62"/>
        <v>7237704</v>
      </c>
      <c r="M152" s="194">
        <f>H152/H$8</f>
        <v>1.7760157665585987</v>
      </c>
      <c r="N152" s="103"/>
    </row>
    <row r="153" spans="1:14" s="74" customFormat="1" x14ac:dyDescent="0.25">
      <c r="B153" s="196" t="s">
        <v>115</v>
      </c>
      <c r="C153" s="197">
        <v>6813394</v>
      </c>
      <c r="D153" s="197">
        <v>6741008</v>
      </c>
      <c r="E153" s="197">
        <v>25451634</v>
      </c>
      <c r="F153" s="197">
        <v>27938117</v>
      </c>
      <c r="G153" s="197">
        <v>29499781</v>
      </c>
      <c r="H153" s="197">
        <v>28631782</v>
      </c>
      <c r="I153" s="198">
        <f t="shared" ref="I153:I160" si="63">IFERROR(H153/G153-1,"-")</f>
        <v>-2.9423913350407616E-2</v>
      </c>
      <c r="J153" s="214">
        <f t="shared" si="60"/>
        <v>0.12494867716548175</v>
      </c>
      <c r="K153" s="197">
        <f t="shared" si="61"/>
        <v>-867999</v>
      </c>
      <c r="L153" s="197">
        <f t="shared" si="62"/>
        <v>3180148</v>
      </c>
      <c r="M153" s="198">
        <f t="shared" ref="M153:M160" si="64">H153/H$8</f>
        <v>0.81855755463731739</v>
      </c>
      <c r="N153" s="199"/>
    </row>
    <row r="154" spans="1:14" s="74" customFormat="1" x14ac:dyDescent="0.25">
      <c r="B154" s="196" t="s">
        <v>118</v>
      </c>
      <c r="C154" s="197">
        <v>2607104</v>
      </c>
      <c r="D154" s="197">
        <v>3683805</v>
      </c>
      <c r="E154" s="197">
        <v>6436991</v>
      </c>
      <c r="F154" s="197">
        <v>7317666</v>
      </c>
      <c r="G154" s="197">
        <v>7622147</v>
      </c>
      <c r="H154" s="197">
        <v>7239954</v>
      </c>
      <c r="I154" s="198">
        <f t="shared" si="63"/>
        <v>-5.0142433621393034E-2</v>
      </c>
      <c r="J154" s="214">
        <f t="shared" si="60"/>
        <v>0.12474197959885291</v>
      </c>
      <c r="K154" s="197">
        <f t="shared" si="61"/>
        <v>-382193</v>
      </c>
      <c r="L154" s="197">
        <f t="shared" si="62"/>
        <v>802963</v>
      </c>
      <c r="M154" s="198">
        <f t="shared" si="64"/>
        <v>0.20698393980251262</v>
      </c>
      <c r="N154" s="199"/>
    </row>
    <row r="155" spans="1:14" x14ac:dyDescent="0.25">
      <c r="A155" s="1"/>
      <c r="B155" s="196" t="s">
        <v>121</v>
      </c>
      <c r="C155" s="197">
        <v>804299</v>
      </c>
      <c r="D155" s="197">
        <v>1658166</v>
      </c>
      <c r="E155" s="197">
        <v>2618114</v>
      </c>
      <c r="F155" s="197">
        <v>3092405</v>
      </c>
      <c r="G155" s="197">
        <v>3253645</v>
      </c>
      <c r="H155" s="197">
        <v>3229183</v>
      </c>
      <c r="I155" s="198">
        <f t="shared" si="63"/>
        <v>-7.5183371265150623E-3</v>
      </c>
      <c r="J155" s="214">
        <f t="shared" si="60"/>
        <v>0.23340045544235277</v>
      </c>
      <c r="K155" s="197">
        <f t="shared" si="61"/>
        <v>-24462</v>
      </c>
      <c r="L155" s="197">
        <f t="shared" si="62"/>
        <v>611069</v>
      </c>
      <c r="M155" s="198">
        <f t="shared" si="64"/>
        <v>9.2319511931056072E-2</v>
      </c>
      <c r="N155" s="103"/>
    </row>
    <row r="156" spans="1:14" x14ac:dyDescent="0.25">
      <c r="A156" s="1"/>
      <c r="B156" s="196" t="s">
        <v>128</v>
      </c>
      <c r="C156" s="197">
        <v>607962</v>
      </c>
      <c r="D156" s="197">
        <v>1388524</v>
      </c>
      <c r="E156" s="197">
        <v>2584972</v>
      </c>
      <c r="F156" s="197">
        <v>2649369</v>
      </c>
      <c r="G156" s="197">
        <v>2767450</v>
      </c>
      <c r="H156" s="197">
        <v>2596681</v>
      </c>
      <c r="I156" s="198">
        <f t="shared" si="63"/>
        <v>-6.1706263889139801E-2</v>
      </c>
      <c r="J156" s="214">
        <f t="shared" si="60"/>
        <v>4.5296428742749306E-3</v>
      </c>
      <c r="K156" s="197">
        <f t="shared" si="61"/>
        <v>-170769</v>
      </c>
      <c r="L156" s="197">
        <f t="shared" si="62"/>
        <v>11709</v>
      </c>
      <c r="M156" s="198">
        <f t="shared" si="64"/>
        <v>7.4236834072471766E-2</v>
      </c>
      <c r="N156" s="103"/>
    </row>
    <row r="157" spans="1:14" x14ac:dyDescent="0.25">
      <c r="A157" s="1"/>
      <c r="B157" s="196" t="s">
        <v>124</v>
      </c>
      <c r="C157" s="197">
        <v>898492</v>
      </c>
      <c r="D157" s="197">
        <v>1466706</v>
      </c>
      <c r="E157" s="197">
        <v>2276593</v>
      </c>
      <c r="F157" s="197">
        <v>2362784</v>
      </c>
      <c r="G157" s="197">
        <v>2430554</v>
      </c>
      <c r="H157" s="197">
        <v>2268686</v>
      </c>
      <c r="I157" s="198">
        <f t="shared" si="63"/>
        <v>-6.659716262218407E-2</v>
      </c>
      <c r="J157" s="214">
        <f t="shared" si="60"/>
        <v>-3.4731724115817375E-3</v>
      </c>
      <c r="K157" s="197">
        <f t="shared" si="61"/>
        <v>-161868</v>
      </c>
      <c r="L157" s="197">
        <f t="shared" si="62"/>
        <v>-7907</v>
      </c>
      <c r="M157" s="198">
        <f t="shared" si="64"/>
        <v>6.4859744475559256E-2</v>
      </c>
      <c r="N157" s="103"/>
    </row>
    <row r="158" spans="1:14" x14ac:dyDescent="0.25">
      <c r="A158" s="1"/>
      <c r="B158" s="196" t="s">
        <v>133</v>
      </c>
      <c r="C158" s="197">
        <v>482408</v>
      </c>
      <c r="D158" s="197">
        <v>384691</v>
      </c>
      <c r="E158" s="197">
        <v>984785</v>
      </c>
      <c r="F158" s="197">
        <v>1051351</v>
      </c>
      <c r="G158" s="197">
        <v>1025843</v>
      </c>
      <c r="H158" s="197">
        <v>994861</v>
      </c>
      <c r="I158" s="198">
        <f t="shared" si="63"/>
        <v>-3.0201502569106586E-2</v>
      </c>
      <c r="J158" s="214">
        <f t="shared" si="60"/>
        <v>1.0231674934122692E-2</v>
      </c>
      <c r="K158" s="197">
        <f t="shared" si="61"/>
        <v>-30982</v>
      </c>
      <c r="L158" s="197">
        <f t="shared" si="62"/>
        <v>10076</v>
      </c>
      <c r="M158" s="198">
        <f t="shared" si="64"/>
        <v>2.8442204099068519E-2</v>
      </c>
      <c r="N158" s="103"/>
    </row>
    <row r="159" spans="1:14" x14ac:dyDescent="0.25">
      <c r="A159" s="195" t="s">
        <v>148</v>
      </c>
      <c r="B159" s="196" t="s">
        <v>136</v>
      </c>
      <c r="C159" s="197">
        <v>713110</v>
      </c>
      <c r="D159" s="197">
        <v>345938</v>
      </c>
      <c r="E159" s="197">
        <v>868845</v>
      </c>
      <c r="F159" s="197">
        <v>1092599</v>
      </c>
      <c r="G159" s="197">
        <v>1064019</v>
      </c>
      <c r="H159" s="197">
        <v>943148</v>
      </c>
      <c r="I159" s="198">
        <f t="shared" si="63"/>
        <v>-0.11359853536450004</v>
      </c>
      <c r="J159" s="214">
        <f t="shared" si="60"/>
        <v>8.5519281344773823E-2</v>
      </c>
      <c r="K159" s="197">
        <f t="shared" si="61"/>
        <v>-120871</v>
      </c>
      <c r="L159" s="197">
        <f t="shared" si="62"/>
        <v>74303</v>
      </c>
      <c r="M159" s="198">
        <f t="shared" si="64"/>
        <v>2.6963774750068878E-2</v>
      </c>
      <c r="N159" s="103"/>
    </row>
    <row r="160" spans="1:14" x14ac:dyDescent="0.25">
      <c r="A160" s="200" t="s">
        <v>149</v>
      </c>
      <c r="B160" s="201" t="s">
        <v>149</v>
      </c>
      <c r="C160" s="202">
        <f t="shared" ref="C160:H160" si="65">C152-SUM(C153:C159)</f>
        <v>4362095</v>
      </c>
      <c r="D160" s="202">
        <f t="shared" si="65"/>
        <v>6636906</v>
      </c>
      <c r="E160" s="202">
        <f t="shared" si="65"/>
        <v>13662440</v>
      </c>
      <c r="F160" s="202">
        <f t="shared" si="65"/>
        <v>15436042</v>
      </c>
      <c r="G160" s="202">
        <f t="shared" si="65"/>
        <v>16524631</v>
      </c>
      <c r="H160" s="202">
        <f t="shared" si="65"/>
        <v>16217783</v>
      </c>
      <c r="I160" s="203">
        <f t="shared" si="63"/>
        <v>-1.8569128714583716E-2</v>
      </c>
      <c r="J160" s="215">
        <f t="shared" si="60"/>
        <v>0.18703416080875734</v>
      </c>
      <c r="K160" s="202">
        <f>H160-G160</f>
        <v>-306848</v>
      </c>
      <c r="L160" s="202">
        <f t="shared" si="62"/>
        <v>2555343</v>
      </c>
      <c r="M160" s="203">
        <f t="shared" si="64"/>
        <v>0.46365220279054431</v>
      </c>
      <c r="N160" s="103"/>
    </row>
    <row r="161" spans="2:16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</row>
    <row r="162" spans="2:16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0B2E-7571-42A7-9BFA-282B3049BB8E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FAA3-FE42-4776-83F0-45A37F491D13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233</v>
      </c>
      <c r="E1" t="s">
        <v>233</v>
      </c>
    </row>
    <row r="4" spans="1:13" ht="48.75" customHeight="1" thickBot="1" x14ac:dyDescent="0.3">
      <c r="B4" s="12" t="s">
        <v>288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CONCATENATE("dif ",RIGHT(K7,2),"/",RIGHT(I7,2))</f>
        <v>dif 26/25</v>
      </c>
    </row>
    <row r="9" spans="1:13" x14ac:dyDescent="0.25">
      <c r="A9" s="1" t="s">
        <v>75</v>
      </c>
      <c r="B9" s="145" t="s">
        <v>76</v>
      </c>
      <c r="C9" s="222">
        <v>7.1439975747776883</v>
      </c>
      <c r="D9" s="223">
        <v>-3.6438052656567317</v>
      </c>
      <c r="E9" s="222">
        <v>6.6944336100741069</v>
      </c>
      <c r="F9" s="223">
        <f t="shared" ref="F9:H21" si="3">IFERROR(E9-C9,"-")</f>
        <v>-0.4495639647035814</v>
      </c>
      <c r="G9" s="222">
        <v>5.6493276939587149</v>
      </c>
      <c r="H9" s="223">
        <f t="shared" si="3"/>
        <v>-1.0451059161153919</v>
      </c>
      <c r="I9" s="222">
        <v>6.1282796862320801</v>
      </c>
      <c r="J9" s="223">
        <f t="shared" ref="J9:J21" si="4">IFERROR(I9-G9,"-")</f>
        <v>0.47895199227336516</v>
      </c>
      <c r="K9" s="222">
        <v>5.8205498368064275</v>
      </c>
      <c r="L9" s="223">
        <f t="shared" ref="L9:L16" si="5">IFERROR(K9-I9,"-")</f>
        <v>-0.30772984942565262</v>
      </c>
    </row>
    <row r="10" spans="1:13" x14ac:dyDescent="0.25">
      <c r="A10" s="1" t="s">
        <v>77</v>
      </c>
      <c r="B10" s="145" t="s">
        <v>78</v>
      </c>
      <c r="C10" s="222">
        <v>5.433778974704242</v>
      </c>
      <c r="D10" s="223">
        <v>-2.893119352194085</v>
      </c>
      <c r="E10" s="222">
        <v>6.3448800913589647</v>
      </c>
      <c r="F10" s="223">
        <f t="shared" si="3"/>
        <v>0.91110111665472271</v>
      </c>
      <c r="G10" s="222">
        <v>5.967058630720695</v>
      </c>
      <c r="H10" s="223">
        <f t="shared" si="3"/>
        <v>-0.37782146063826971</v>
      </c>
      <c r="I10" s="222">
        <v>5.8275534140620051</v>
      </c>
      <c r="J10" s="223">
        <f t="shared" si="4"/>
        <v>-0.13950521665868987</v>
      </c>
      <c r="K10" s="222">
        <v>5.8100616643262715</v>
      </c>
      <c r="L10" s="223">
        <f t="shared" si="5"/>
        <v>-1.7491749735733642E-2</v>
      </c>
    </row>
    <row r="11" spans="1:13" x14ac:dyDescent="0.25">
      <c r="A11" s="1" t="s">
        <v>79</v>
      </c>
      <c r="B11" s="145" t="s">
        <v>80</v>
      </c>
      <c r="C11" s="222">
        <v>6.3085224128389594</v>
      </c>
      <c r="D11" s="223">
        <v>-0.10819999518779611</v>
      </c>
      <c r="E11" s="222">
        <v>6.6754663196380992</v>
      </c>
      <c r="F11" s="223">
        <f t="shared" si="3"/>
        <v>0.3669439067991398</v>
      </c>
      <c r="G11" s="222">
        <v>6.3053628992869006</v>
      </c>
      <c r="H11" s="223">
        <f t="shared" si="3"/>
        <v>-0.37010342035119859</v>
      </c>
      <c r="I11" s="222">
        <v>6.0208905641091164</v>
      </c>
      <c r="J11" s="223">
        <f t="shared" si="4"/>
        <v>-0.28447233517778425</v>
      </c>
      <c r="K11" s="222">
        <v>5.830685667562201</v>
      </c>
      <c r="L11" s="223">
        <f t="shared" si="5"/>
        <v>-0.19020489654691541</v>
      </c>
    </row>
    <row r="12" spans="1:13" x14ac:dyDescent="0.25">
      <c r="A12" s="1" t="s">
        <v>81</v>
      </c>
      <c r="B12" s="145" t="s">
        <v>82</v>
      </c>
      <c r="C12" s="222">
        <v>5.8118570448830296</v>
      </c>
      <c r="D12" s="223">
        <v>-1.3402509738549151</v>
      </c>
      <c r="E12" s="222">
        <v>6.111035131207796</v>
      </c>
      <c r="F12" s="223">
        <f t="shared" si="3"/>
        <v>0.29917808632476639</v>
      </c>
      <c r="G12" s="222">
        <v>6.8823199146594805</v>
      </c>
      <c r="H12" s="223">
        <f t="shared" si="3"/>
        <v>0.7712847834516845</v>
      </c>
      <c r="I12" s="222">
        <v>5.601424409193914</v>
      </c>
      <c r="J12" s="223">
        <f t="shared" si="4"/>
        <v>-1.2808955054655664</v>
      </c>
      <c r="K12" s="222">
        <v>5.8238395268098238</v>
      </c>
      <c r="L12" s="223">
        <f t="shared" si="5"/>
        <v>0.22241511761590971</v>
      </c>
    </row>
    <row r="13" spans="1:13" x14ac:dyDescent="0.25">
      <c r="A13" s="1" t="s">
        <v>83</v>
      </c>
      <c r="B13" s="145" t="s">
        <v>84</v>
      </c>
      <c r="C13" s="222">
        <v>5.3957282471626735</v>
      </c>
      <c r="D13" s="223">
        <v>-2.6992567308821611</v>
      </c>
      <c r="E13" s="222">
        <v>5.4464900662251656</v>
      </c>
      <c r="F13" s="223">
        <f t="shared" si="3"/>
        <v>5.0761819062492108E-2</v>
      </c>
      <c r="G13" s="222">
        <v>5.6039879642520321</v>
      </c>
      <c r="H13" s="223">
        <f t="shared" si="3"/>
        <v>0.15749789802686642</v>
      </c>
      <c r="I13" s="222">
        <v>5.2006609142647333</v>
      </c>
      <c r="J13" s="223">
        <f t="shared" si="4"/>
        <v>-0.40332704998729874</v>
      </c>
      <c r="K13" s="222">
        <v>5.3157683024939661</v>
      </c>
      <c r="L13" s="223">
        <f t="shared" si="5"/>
        <v>0.11510738822923283</v>
      </c>
    </row>
    <row r="14" spans="1:13" x14ac:dyDescent="0.25">
      <c r="A14" s="1" t="s">
        <v>85</v>
      </c>
      <c r="B14" s="145" t="s">
        <v>86</v>
      </c>
      <c r="C14" s="222">
        <v>4.8837811900191941</v>
      </c>
      <c r="D14" s="223">
        <v>0.62333297681507549</v>
      </c>
      <c r="E14" s="222">
        <v>4.1083433775277891</v>
      </c>
      <c r="F14" s="223">
        <f t="shared" si="3"/>
        <v>-0.77543781249140498</v>
      </c>
      <c r="G14" s="222">
        <v>4.8911242603550296</v>
      </c>
      <c r="H14" s="223">
        <f t="shared" si="3"/>
        <v>0.78278088282724045</v>
      </c>
      <c r="I14" s="222">
        <v>5.7150620638547522</v>
      </c>
      <c r="J14" s="223">
        <f t="shared" si="4"/>
        <v>0.82393780349972268</v>
      </c>
      <c r="K14" s="222">
        <v>6.0113749466799371</v>
      </c>
      <c r="L14" s="223">
        <f t="shared" si="5"/>
        <v>0.29631288282518486</v>
      </c>
    </row>
    <row r="15" spans="1:13" x14ac:dyDescent="0.25">
      <c r="A15" s="1" t="s">
        <v>87</v>
      </c>
      <c r="B15" s="145" t="s">
        <v>88</v>
      </c>
      <c r="C15" s="222">
        <v>5.606170672978819</v>
      </c>
      <c r="D15" s="223">
        <v>2.8327364569216522</v>
      </c>
      <c r="E15" s="222">
        <v>5.0333040164174729</v>
      </c>
      <c r="F15" s="223">
        <f t="shared" si="3"/>
        <v>-0.57286665656134605</v>
      </c>
      <c r="G15" s="222">
        <v>5.9049370994540711</v>
      </c>
      <c r="H15" s="223">
        <f t="shared" si="3"/>
        <v>0.87163308303659814</v>
      </c>
      <c r="I15" s="222">
        <v>6.1261570106273568</v>
      </c>
      <c r="J15" s="223">
        <f t="shared" si="4"/>
        <v>0.22121991117328577</v>
      </c>
      <c r="K15" s="222">
        <v>5.9277771274727851</v>
      </c>
      <c r="L15" s="223">
        <f t="shared" si="5"/>
        <v>-0.19837988315457178</v>
      </c>
    </row>
    <row r="16" spans="1:13" x14ac:dyDescent="0.25">
      <c r="A16" s="1" t="s">
        <v>89</v>
      </c>
      <c r="B16" s="145" t="s">
        <v>90</v>
      </c>
      <c r="C16" s="222">
        <v>8.4148579849946401</v>
      </c>
      <c r="D16" s="223">
        <v>3.3445818447526294</v>
      </c>
      <c r="E16" s="222">
        <v>6.3387567424175435</v>
      </c>
      <c r="F16" s="223">
        <f t="shared" si="3"/>
        <v>-2.0761012425770966</v>
      </c>
      <c r="G16" s="222">
        <v>6.7142914171656685</v>
      </c>
      <c r="H16" s="223">
        <f t="shared" si="3"/>
        <v>0.37553467474812496</v>
      </c>
      <c r="I16" s="222">
        <v>6.431723969763472</v>
      </c>
      <c r="J16" s="223">
        <f t="shared" si="4"/>
        <v>-0.28256744740219641</v>
      </c>
      <c r="K16" s="222">
        <v>6.1640051101884383</v>
      </c>
      <c r="L16" s="223">
        <f t="shared" si="5"/>
        <v>-0.26771885957503372</v>
      </c>
    </row>
    <row r="17" spans="1:13" x14ac:dyDescent="0.25">
      <c r="A17" s="1" t="s">
        <v>91</v>
      </c>
      <c r="B17" s="145" t="s">
        <v>92</v>
      </c>
      <c r="C17" s="222">
        <v>6.9209328254204214</v>
      </c>
      <c r="D17" s="223">
        <v>1.2819376101094164</v>
      </c>
      <c r="E17" s="222">
        <v>4.0842182350787262</v>
      </c>
      <c r="F17" s="223">
        <f t="shared" si="3"/>
        <v>-2.8367145903416953</v>
      </c>
      <c r="G17" s="222">
        <v>4.7806432748538015</v>
      </c>
      <c r="H17" s="223">
        <f t="shared" si="3"/>
        <v>0.69642503977507531</v>
      </c>
      <c r="I17" s="222">
        <v>5.7615249524367043</v>
      </c>
      <c r="J17" s="223">
        <f t="shared" si="4"/>
        <v>0.98088167758290279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6.51228260133992</v>
      </c>
      <c r="D18" s="223">
        <v>1.0584426423385294</v>
      </c>
      <c r="E18" s="222">
        <v>5.9405797936718345</v>
      </c>
      <c r="F18" s="223">
        <f t="shared" si="3"/>
        <v>-0.57170280766808546</v>
      </c>
      <c r="G18" s="222">
        <v>5.9375076235007116</v>
      </c>
      <c r="H18" s="223">
        <f t="shared" si="3"/>
        <v>-3.0721701711229343E-3</v>
      </c>
      <c r="I18" s="222">
        <v>5.9120315111005013</v>
      </c>
      <c r="J18" s="223">
        <f t="shared" si="4"/>
        <v>-2.5476112400210305E-2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6.6308302557789629</v>
      </c>
      <c r="D19" s="223">
        <v>0.4156852835396041</v>
      </c>
      <c r="E19" s="222">
        <v>5.6851358980562949</v>
      </c>
      <c r="F19" s="223">
        <f t="shared" si="3"/>
        <v>-0.94569435772266797</v>
      </c>
      <c r="G19" s="222">
        <v>5.6613178343546657</v>
      </c>
      <c r="H19" s="223">
        <f t="shared" si="3"/>
        <v>-2.38180637016292E-2</v>
      </c>
      <c r="I19" s="222">
        <v>5.7710475684999665</v>
      </c>
      <c r="J19" s="223">
        <f t="shared" si="4"/>
        <v>0.10972973414530074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6.5736137667304018</v>
      </c>
      <c r="D20" s="223">
        <v>0.48849841857913212</v>
      </c>
      <c r="E20" s="222">
        <v>5.73503041946846</v>
      </c>
      <c r="F20" s="223">
        <f t="shared" si="3"/>
        <v>-0.83858334726194173</v>
      </c>
      <c r="G20" s="222">
        <v>5.5345104333868376</v>
      </c>
      <c r="H20" s="223">
        <f t="shared" si="3"/>
        <v>-0.20051998608162247</v>
      </c>
      <c r="I20" s="222">
        <v>5.6369844848163373</v>
      </c>
      <c r="J20" s="223">
        <f t="shared" si="4"/>
        <v>0.10247405142949972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6.2993357337968714</v>
      </c>
      <c r="D21" s="225">
        <v>0.33424128682372611</v>
      </c>
      <c r="E21" s="224">
        <v>5.690650050677232</v>
      </c>
      <c r="F21" s="225">
        <f t="shared" si="3"/>
        <v>-0.60868568311963944</v>
      </c>
      <c r="G21" s="224">
        <v>5.8718126768338967</v>
      </c>
      <c r="H21" s="225">
        <f t="shared" si="3"/>
        <v>0.18116262615666479</v>
      </c>
      <c r="I21" s="224">
        <v>5.8479032839364837</v>
      </c>
      <c r="J21" s="225">
        <f t="shared" si="4"/>
        <v>-2.3909392897413007E-2</v>
      </c>
      <c r="K21" s="224">
        <v>5.8474441817299621</v>
      </c>
      <c r="L21" s="225">
        <v>-3.5162239865835332E-2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59.25" customHeight="1" thickBot="1" x14ac:dyDescent="0.3">
      <c r="B26" s="12" t="s">
        <v>289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CONCATENATE("dif ",RIGHT(K29,2),"/",RIGHT(I29,2))</f>
        <v>dif 26/25</v>
      </c>
    </row>
    <row r="31" spans="1:13" x14ac:dyDescent="0.25">
      <c r="B31" s="145" t="s">
        <v>76</v>
      </c>
      <c r="C31" s="222">
        <v>5.190523690773067</v>
      </c>
      <c r="D31" s="223">
        <v>-0.41649385308658182</v>
      </c>
      <c r="E31" s="222">
        <v>4.5303193397918911</v>
      </c>
      <c r="F31" s="223">
        <f t="shared" ref="F31:H43" si="9">IFERROR(E31-C31,"-")</f>
        <v>-0.66020435098117591</v>
      </c>
      <c r="G31" s="222">
        <v>4.3015362629510543</v>
      </c>
      <c r="H31" s="223">
        <f t="shared" si="9"/>
        <v>-0.22878307684083676</v>
      </c>
      <c r="I31" s="222">
        <v>4.4570624120131397</v>
      </c>
      <c r="J31" s="223">
        <f t="shared" ref="J31:L43" si="10">IFERROR(I31-G31,"-")</f>
        <v>0.15552614906208539</v>
      </c>
      <c r="K31" s="222">
        <v>3.9199842333464723</v>
      </c>
      <c r="L31" s="223">
        <f t="shared" si="10"/>
        <v>-0.53707817866666741</v>
      </c>
    </row>
    <row r="32" spans="1:13" x14ac:dyDescent="0.25">
      <c r="B32" s="145" t="s">
        <v>78</v>
      </c>
      <c r="C32" s="222">
        <v>3.356354720065386</v>
      </c>
      <c r="D32" s="223">
        <v>0.71736100937356229</v>
      </c>
      <c r="E32" s="222">
        <v>3.19493006993007</v>
      </c>
      <c r="F32" s="223">
        <f t="shared" si="9"/>
        <v>-0.16142465013531604</v>
      </c>
      <c r="G32" s="222">
        <v>3.8014281790716837</v>
      </c>
      <c r="H32" s="223">
        <f t="shared" si="9"/>
        <v>0.60649810914161373</v>
      </c>
      <c r="I32" s="222">
        <v>4.082027168234065</v>
      </c>
      <c r="J32" s="223">
        <f t="shared" si="10"/>
        <v>0.28059898916238124</v>
      </c>
      <c r="K32" s="222">
        <v>4.0437570728027161</v>
      </c>
      <c r="L32" s="223">
        <f t="shared" si="10"/>
        <v>-3.827009543134885E-2</v>
      </c>
    </row>
    <row r="33" spans="2:13" x14ac:dyDescent="0.25">
      <c r="B33" s="145" t="s">
        <v>80</v>
      </c>
      <c r="C33" s="222">
        <v>3.3214643931795385</v>
      </c>
      <c r="D33" s="223">
        <v>0.61464888201620127</v>
      </c>
      <c r="E33" s="222">
        <v>3.9745222929936306</v>
      </c>
      <c r="F33" s="223">
        <f t="shared" si="9"/>
        <v>0.65305789981409212</v>
      </c>
      <c r="G33" s="222">
        <v>4.0634615384615387</v>
      </c>
      <c r="H33" s="223">
        <f t="shared" si="9"/>
        <v>8.8939245467908101E-2</v>
      </c>
      <c r="I33" s="222">
        <v>4.294401544401544</v>
      </c>
      <c r="J33" s="223">
        <f t="shared" si="10"/>
        <v>0.2309400059400053</v>
      </c>
      <c r="K33" s="222">
        <v>3.865546218487395</v>
      </c>
      <c r="L33" s="223">
        <f t="shared" si="10"/>
        <v>-0.42885532591414899</v>
      </c>
    </row>
    <row r="34" spans="2:13" x14ac:dyDescent="0.25">
      <c r="B34" s="145" t="s">
        <v>82</v>
      </c>
      <c r="C34" s="222">
        <v>3.5522642151855637</v>
      </c>
      <c r="D34" s="223">
        <v>0.37358323359047185</v>
      </c>
      <c r="E34" s="222">
        <v>3.982905982905983</v>
      </c>
      <c r="F34" s="223">
        <f>IFERROR(E34-C34,"-")</f>
        <v>0.43064176772041929</v>
      </c>
      <c r="G34" s="222">
        <v>6.1038406827880509</v>
      </c>
      <c r="H34" s="223">
        <f>IFERROR(G34-E34,"-")</f>
        <v>2.120934699882068</v>
      </c>
      <c r="I34" s="222">
        <v>3.906801007556675</v>
      </c>
      <c r="J34" s="223">
        <f>IFERROR(I34-G34,"-")</f>
        <v>-2.1970396752313759</v>
      </c>
      <c r="K34" s="222">
        <v>4.0532623169107858</v>
      </c>
      <c r="L34" s="223">
        <f t="shared" si="10"/>
        <v>0.14646130935411072</v>
      </c>
    </row>
    <row r="35" spans="2:13" x14ac:dyDescent="0.25">
      <c r="B35" s="145" t="s">
        <v>84</v>
      </c>
      <c r="C35" s="222">
        <v>3.2111142139067299</v>
      </c>
      <c r="D35" s="223">
        <v>0.21034320388359973</v>
      </c>
      <c r="E35" s="222">
        <v>3.585343228200371</v>
      </c>
      <c r="F35" s="223">
        <f t="shared" si="9"/>
        <v>0.37422901429364108</v>
      </c>
      <c r="G35" s="222">
        <v>4.1656030965582174</v>
      </c>
      <c r="H35" s="223">
        <f t="shared" si="9"/>
        <v>0.58025986835784638</v>
      </c>
      <c r="I35" s="222">
        <v>3.4609045611345342</v>
      </c>
      <c r="J35" s="223">
        <f t="shared" si="10"/>
        <v>-0.70469853542368321</v>
      </c>
      <c r="K35" s="222">
        <v>3.4186096718480137</v>
      </c>
      <c r="L35" s="223">
        <f t="shared" si="10"/>
        <v>-4.2294889286520476E-2</v>
      </c>
    </row>
    <row r="36" spans="2:13" x14ac:dyDescent="0.25">
      <c r="B36" s="145" t="s">
        <v>86</v>
      </c>
      <c r="C36" s="222">
        <v>2.7494692144373674</v>
      </c>
      <c r="D36" s="223">
        <v>0.85096175175080013</v>
      </c>
      <c r="E36" s="222">
        <v>2.8345461052129308</v>
      </c>
      <c r="F36" s="223">
        <f t="shared" si="9"/>
        <v>8.5076890775563463E-2</v>
      </c>
      <c r="G36" s="222">
        <v>4.0688060538116595</v>
      </c>
      <c r="H36" s="223">
        <f t="shared" si="9"/>
        <v>1.2342599485987287</v>
      </c>
      <c r="I36" s="222">
        <v>4.0372522214627482</v>
      </c>
      <c r="J36" s="223">
        <f t="shared" si="10"/>
        <v>-3.1553832348911293E-2</v>
      </c>
      <c r="K36" s="222">
        <v>3.5489469578783153</v>
      </c>
      <c r="L36" s="223">
        <f t="shared" si="10"/>
        <v>-0.48830526358443294</v>
      </c>
    </row>
    <row r="37" spans="2:13" x14ac:dyDescent="0.25">
      <c r="B37" s="145" t="s">
        <v>88</v>
      </c>
      <c r="C37" s="222">
        <v>3.3948813244361853</v>
      </c>
      <c r="D37" s="223">
        <v>1.0736078077936382</v>
      </c>
      <c r="E37" s="222">
        <v>3.7161437535653166</v>
      </c>
      <c r="F37" s="223">
        <f t="shared" si="9"/>
        <v>0.32126242912913128</v>
      </c>
      <c r="G37" s="222">
        <v>4.9375448671931084</v>
      </c>
      <c r="H37" s="223">
        <f t="shared" si="9"/>
        <v>1.2214011136277918</v>
      </c>
      <c r="I37" s="222">
        <v>4.6951162427835857</v>
      </c>
      <c r="J37" s="223">
        <f t="shared" si="10"/>
        <v>-0.24242862440952262</v>
      </c>
      <c r="K37" s="222">
        <v>4.4762788778877889</v>
      </c>
      <c r="L37" s="223">
        <f t="shared" si="10"/>
        <v>-0.21883736489579686</v>
      </c>
    </row>
    <row r="38" spans="2:13" x14ac:dyDescent="0.25">
      <c r="B38" s="145" t="s">
        <v>90</v>
      </c>
      <c r="C38" s="222">
        <v>5.1111111111111107</v>
      </c>
      <c r="D38" s="223">
        <v>1.7007556242486688</v>
      </c>
      <c r="E38" s="222">
        <v>5.7862292718096615</v>
      </c>
      <c r="F38" s="223">
        <f t="shared" si="9"/>
        <v>0.6751181606985508</v>
      </c>
      <c r="G38" s="222">
        <v>4.0212790039615163</v>
      </c>
      <c r="H38" s="223">
        <f t="shared" si="9"/>
        <v>-1.7649502678481452</v>
      </c>
      <c r="I38" s="222">
        <v>5.3672446208481306</v>
      </c>
      <c r="J38" s="223">
        <f t="shared" si="10"/>
        <v>1.3459656168866143</v>
      </c>
      <c r="K38" s="222">
        <v>4.6992684909238687</v>
      </c>
      <c r="L38" s="223">
        <f t="shared" si="10"/>
        <v>-0.66797612992426192</v>
      </c>
    </row>
    <row r="39" spans="2:13" x14ac:dyDescent="0.25">
      <c r="B39" s="145" t="s">
        <v>92</v>
      </c>
      <c r="C39" s="222">
        <v>5.4221146085552867</v>
      </c>
      <c r="D39" s="223">
        <v>1.5628249910689478</v>
      </c>
      <c r="E39" s="222">
        <v>3.1962110960757779</v>
      </c>
      <c r="F39" s="223">
        <f t="shared" si="9"/>
        <v>-2.2259035124795088</v>
      </c>
      <c r="G39" s="222">
        <v>3.7254203476774008</v>
      </c>
      <c r="H39" s="223">
        <f t="shared" si="9"/>
        <v>0.52920925160162291</v>
      </c>
      <c r="I39" s="222">
        <v>4.463377723970944</v>
      </c>
      <c r="J39" s="223">
        <f t="shared" si="10"/>
        <v>0.73795737629354319</v>
      </c>
      <c r="K39" s="222"/>
      <c r="L39" s="223"/>
    </row>
    <row r="40" spans="2:13" x14ac:dyDescent="0.25">
      <c r="B40" s="145" t="s">
        <v>94</v>
      </c>
      <c r="C40" s="222">
        <v>4.0484003281378182</v>
      </c>
      <c r="D40" s="223">
        <v>0.81859074179507374</v>
      </c>
      <c r="E40" s="222">
        <v>4.9653250773993811</v>
      </c>
      <c r="F40" s="223">
        <f t="shared" si="9"/>
        <v>0.91692474926156287</v>
      </c>
      <c r="G40" s="222">
        <v>3.7469455373783394</v>
      </c>
      <c r="H40" s="223">
        <f t="shared" si="9"/>
        <v>-1.2183795400210418</v>
      </c>
      <c r="I40" s="222">
        <v>4.1060102688009668</v>
      </c>
      <c r="J40" s="223">
        <f t="shared" si="10"/>
        <v>0.3590647314226274</v>
      </c>
      <c r="K40" s="222"/>
      <c r="L40" s="223"/>
    </row>
    <row r="41" spans="2:13" x14ac:dyDescent="0.25">
      <c r="B41" s="145" t="s">
        <v>96</v>
      </c>
      <c r="C41" s="222">
        <v>4.5678866587957501</v>
      </c>
      <c r="D41" s="223">
        <v>1.4640826613747313</v>
      </c>
      <c r="E41" s="222">
        <v>3.7732156561780505</v>
      </c>
      <c r="F41" s="223">
        <f t="shared" si="9"/>
        <v>-0.79467100261769952</v>
      </c>
      <c r="G41" s="222">
        <v>4.0761339092872566</v>
      </c>
      <c r="H41" s="223">
        <f t="shared" si="9"/>
        <v>0.30291825310920606</v>
      </c>
      <c r="I41" s="222">
        <v>4.0661740006718174</v>
      </c>
      <c r="J41" s="223">
        <f t="shared" si="10"/>
        <v>-9.9599086154391614E-3</v>
      </c>
      <c r="K41" s="222"/>
      <c r="L41" s="223"/>
    </row>
    <row r="42" spans="2:13" x14ac:dyDescent="0.25">
      <c r="B42" s="145" t="s">
        <v>98</v>
      </c>
      <c r="C42" s="222">
        <v>5.2474344355758271</v>
      </c>
      <c r="D42" s="223">
        <v>1.1806910523767478</v>
      </c>
      <c r="E42" s="222">
        <v>4.1252729257641922</v>
      </c>
      <c r="F42" s="223">
        <f t="shared" si="9"/>
        <v>-1.1221615098116349</v>
      </c>
      <c r="G42" s="222">
        <v>4.0338561115260143</v>
      </c>
      <c r="H42" s="223">
        <f t="shared" si="9"/>
        <v>-9.1416814238177935E-2</v>
      </c>
      <c r="I42" s="222">
        <v>3.9485466087537588</v>
      </c>
      <c r="J42" s="223">
        <f t="shared" si="10"/>
        <v>-8.5309502772255463E-2</v>
      </c>
      <c r="K42" s="222"/>
      <c r="L42" s="223"/>
    </row>
    <row r="43" spans="2:13" ht="15.75" x14ac:dyDescent="0.25">
      <c r="B43" s="148" t="s">
        <v>32</v>
      </c>
      <c r="C43" s="224">
        <v>3.6835830115830115</v>
      </c>
      <c r="D43" s="225">
        <v>0.50042767731217408</v>
      </c>
      <c r="E43" s="224">
        <v>3.6843797751271468</v>
      </c>
      <c r="F43" s="225">
        <f t="shared" si="9"/>
        <v>7.9676354413527051E-4</v>
      </c>
      <c r="G43" s="224">
        <v>4.1809923016701465</v>
      </c>
      <c r="H43" s="225">
        <f t="shared" si="9"/>
        <v>0.4966125265429997</v>
      </c>
      <c r="I43" s="224">
        <v>4.2767210672129998</v>
      </c>
      <c r="J43" s="225">
        <f t="shared" si="10"/>
        <v>9.5728765542853367E-2</v>
      </c>
      <c r="K43" s="224">
        <v>4.0628477713348561</v>
      </c>
      <c r="L43" s="225">
        <v>-0.26516197576735667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290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CONCATENATE("dif ",RIGHT(K51,2),"/",RIGHT(I51,2))</f>
        <v>dif 26/25</v>
      </c>
    </row>
    <row r="53" spans="1:13" x14ac:dyDescent="0.25">
      <c r="A53" s="1">
        <v>1</v>
      </c>
      <c r="B53" s="145" t="s">
        <v>76</v>
      </c>
      <c r="C53" s="222">
        <v>5.7173366834170851</v>
      </c>
      <c r="D53" s="223">
        <v>-1.1576633165829149</v>
      </c>
      <c r="E53" s="222">
        <v>6.9343065693430654</v>
      </c>
      <c r="F53" s="223">
        <f t="shared" ref="F53:H65" si="14">IFERROR(E53-C53,"-")</f>
        <v>1.2169698859259803</v>
      </c>
      <c r="G53" s="222">
        <v>5.8929313929313931</v>
      </c>
      <c r="H53" s="223">
        <f t="shared" si="14"/>
        <v>-1.0413751764116723</v>
      </c>
      <c r="I53" s="222">
        <v>5.0063805104408354</v>
      </c>
      <c r="J53" s="223">
        <f t="shared" ref="J53:L65" si="15">IFERROR(I53-G53,"-")</f>
        <v>-0.88655088249055769</v>
      </c>
      <c r="K53" s="222">
        <v>4.8635634028892456</v>
      </c>
      <c r="L53" s="223">
        <f t="shared" si="15"/>
        <v>-0.14281710755158983</v>
      </c>
    </row>
    <row r="54" spans="1:13" x14ac:dyDescent="0.25">
      <c r="A54" s="1">
        <v>2</v>
      </c>
      <c r="B54" s="145" t="s">
        <v>78</v>
      </c>
      <c r="C54" s="222">
        <v>4.3866213151927438</v>
      </c>
      <c r="D54" s="223">
        <v>-1.8911564625850339</v>
      </c>
      <c r="E54" s="222">
        <v>4.2623456790123457</v>
      </c>
      <c r="F54" s="223">
        <f t="shared" si="14"/>
        <v>-0.12427563618039805</v>
      </c>
      <c r="G54" s="222">
        <v>4.3759946949602124</v>
      </c>
      <c r="H54" s="223">
        <f t="shared" si="14"/>
        <v>0.11364901594786669</v>
      </c>
      <c r="I54" s="222">
        <v>4.4253915910964547</v>
      </c>
      <c r="J54" s="223">
        <f t="shared" si="15"/>
        <v>4.9396896136242319E-2</v>
      </c>
      <c r="K54" s="222">
        <v>4.8350434096290451</v>
      </c>
      <c r="L54" s="223">
        <f t="shared" si="15"/>
        <v>0.40965181853259036</v>
      </c>
    </row>
    <row r="55" spans="1:13" x14ac:dyDescent="0.25">
      <c r="A55" s="1">
        <v>3</v>
      </c>
      <c r="B55" s="145" t="s">
        <v>80</v>
      </c>
      <c r="C55" s="222">
        <v>3.9177545691906004</v>
      </c>
      <c r="D55" s="223">
        <v>-3.3222454308093998</v>
      </c>
      <c r="E55" s="222">
        <v>4.0708661417322833</v>
      </c>
      <c r="F55" s="223">
        <f t="shared" si="14"/>
        <v>0.15311157254168295</v>
      </c>
      <c r="G55" s="222">
        <v>4.780533168009919</v>
      </c>
      <c r="H55" s="223">
        <f t="shared" si="14"/>
        <v>0.70966702627763567</v>
      </c>
      <c r="I55" s="222">
        <v>4.3775587566338139</v>
      </c>
      <c r="J55" s="223">
        <f t="shared" si="15"/>
        <v>-0.40297441137610512</v>
      </c>
      <c r="K55" s="222">
        <v>4.1847935548841892</v>
      </c>
      <c r="L55" s="223">
        <f t="shared" si="15"/>
        <v>-0.19276520174962464</v>
      </c>
    </row>
    <row r="56" spans="1:13" x14ac:dyDescent="0.25">
      <c r="A56" s="1">
        <v>4</v>
      </c>
      <c r="B56" s="145" t="s">
        <v>82</v>
      </c>
      <c r="C56" s="222">
        <v>4.6966292134831464</v>
      </c>
      <c r="D56" s="223">
        <v>-14.77395902181097</v>
      </c>
      <c r="E56" s="222">
        <v>4.6390532544378695</v>
      </c>
      <c r="F56" s="223">
        <f>IFERROR(E56-C56,"-")</f>
        <v>-5.7575959045276903E-2</v>
      </c>
      <c r="G56" s="222">
        <v>6.2548842801322513</v>
      </c>
      <c r="H56" s="223">
        <f>IFERROR(G56-E56,"-")</f>
        <v>1.6158310256943818</v>
      </c>
      <c r="I56" s="222">
        <v>4.3886435331230285</v>
      </c>
      <c r="J56" s="223">
        <f>IFERROR(I56-G56,"-")</f>
        <v>-1.8662407470092228</v>
      </c>
      <c r="K56" s="222">
        <v>5.2636419374616796</v>
      </c>
      <c r="L56" s="223">
        <f t="shared" si="15"/>
        <v>0.87499840433865117</v>
      </c>
    </row>
    <row r="57" spans="1:13" x14ac:dyDescent="0.25">
      <c r="A57" s="1">
        <v>5</v>
      </c>
      <c r="B57" s="145" t="s">
        <v>84</v>
      </c>
      <c r="C57" s="222">
        <v>4.0926966292134832</v>
      </c>
      <c r="D57" s="223">
        <v>1.8601384896785995</v>
      </c>
      <c r="E57" s="222">
        <v>3.8256189451022604</v>
      </c>
      <c r="F57" s="223">
        <f t="shared" si="14"/>
        <v>-0.26707768411122279</v>
      </c>
      <c r="G57" s="222">
        <v>6.3711133400200604</v>
      </c>
      <c r="H57" s="223">
        <f t="shared" si="14"/>
        <v>2.5454943949177999</v>
      </c>
      <c r="I57" s="222">
        <v>4.7421434327155518</v>
      </c>
      <c r="J57" s="223">
        <f t="shared" si="15"/>
        <v>-1.6289699073045085</v>
      </c>
      <c r="K57" s="222">
        <v>4.2381391064025795</v>
      </c>
      <c r="L57" s="223">
        <f t="shared" si="15"/>
        <v>-0.50400432631297232</v>
      </c>
    </row>
    <row r="58" spans="1:13" x14ac:dyDescent="0.25">
      <c r="A58" s="1">
        <v>6</v>
      </c>
      <c r="B58" s="145" t="s">
        <v>86</v>
      </c>
      <c r="C58" s="222">
        <v>4.3195876288659791</v>
      </c>
      <c r="D58" s="223">
        <v>-1.6330190062051111</v>
      </c>
      <c r="E58" s="222">
        <v>4.8683574879227054</v>
      </c>
      <c r="F58" s="223">
        <f t="shared" si="14"/>
        <v>0.54876985905672626</v>
      </c>
      <c r="G58" s="222">
        <v>5.9084321475625821</v>
      </c>
      <c r="H58" s="223">
        <f t="shared" si="14"/>
        <v>1.0400746596398767</v>
      </c>
      <c r="I58" s="222">
        <v>5.10387323943662</v>
      </c>
      <c r="J58" s="223">
        <f t="shared" si="15"/>
        <v>-0.80455890812596209</v>
      </c>
      <c r="K58" s="222">
        <v>4.938384299406664</v>
      </c>
      <c r="L58" s="223">
        <f t="shared" si="15"/>
        <v>-0.16548894002995596</v>
      </c>
    </row>
    <row r="59" spans="1:13" x14ac:dyDescent="0.25">
      <c r="A59" s="1">
        <v>7</v>
      </c>
      <c r="B59" s="145" t="s">
        <v>88</v>
      </c>
      <c r="C59" s="222">
        <v>6.3602875112309079</v>
      </c>
      <c r="D59" s="223">
        <v>3.2960673277446695</v>
      </c>
      <c r="E59" s="222">
        <v>6.7598447032723241</v>
      </c>
      <c r="F59" s="223">
        <f t="shared" si="14"/>
        <v>0.39955719204141626</v>
      </c>
      <c r="G59" s="222">
        <v>6.2042961608775133</v>
      </c>
      <c r="H59" s="223">
        <f t="shared" si="14"/>
        <v>-0.55554854239481077</v>
      </c>
      <c r="I59" s="222">
        <v>6.0305182846619312</v>
      </c>
      <c r="J59" s="223">
        <f t="shared" si="15"/>
        <v>-0.17377787621558216</v>
      </c>
      <c r="K59" s="222">
        <v>5.3807769591426657</v>
      </c>
      <c r="L59" s="223">
        <f t="shared" si="15"/>
        <v>-0.64974132551926544</v>
      </c>
    </row>
    <row r="60" spans="1:13" x14ac:dyDescent="0.25">
      <c r="A60" s="1">
        <v>8</v>
      </c>
      <c r="B60" s="145" t="s">
        <v>90</v>
      </c>
      <c r="C60" s="222">
        <v>7.6011342155009451</v>
      </c>
      <c r="D60" s="223">
        <v>2.1471112269951984</v>
      </c>
      <c r="E60" s="222">
        <v>6.1051990251827783</v>
      </c>
      <c r="F60" s="223">
        <f t="shared" si="14"/>
        <v>-1.4959351903181668</v>
      </c>
      <c r="G60" s="222">
        <v>5.8572443181818183</v>
      </c>
      <c r="H60" s="223">
        <f t="shared" si="14"/>
        <v>-0.24795470700096001</v>
      </c>
      <c r="I60" s="222">
        <v>6.2784356926466538</v>
      </c>
      <c r="J60" s="223">
        <f t="shared" si="15"/>
        <v>0.42119137446483546</v>
      </c>
      <c r="K60" s="222">
        <v>6.0793376173999008</v>
      </c>
      <c r="L60" s="223">
        <f t="shared" si="15"/>
        <v>-0.19909807524675305</v>
      </c>
    </row>
    <row r="61" spans="1:13" x14ac:dyDescent="0.25">
      <c r="A61" s="1">
        <v>9</v>
      </c>
      <c r="B61" s="145" t="s">
        <v>92</v>
      </c>
      <c r="C61" s="222">
        <v>5.7415036045314105</v>
      </c>
      <c r="D61" s="223">
        <v>-0.46093541985883313</v>
      </c>
      <c r="E61" s="222">
        <v>5.4869009584664541</v>
      </c>
      <c r="F61" s="223">
        <f t="shared" si="14"/>
        <v>-0.25460264606495642</v>
      </c>
      <c r="G61" s="222">
        <v>5.5717141429285357</v>
      </c>
      <c r="H61" s="223">
        <f t="shared" si="14"/>
        <v>8.4813184462081637E-2</v>
      </c>
      <c r="I61" s="222">
        <v>5.6177442189712128</v>
      </c>
      <c r="J61" s="223">
        <f t="shared" si="15"/>
        <v>4.6030076042677059E-2</v>
      </c>
      <c r="K61" s="222"/>
      <c r="L61" s="223"/>
    </row>
    <row r="62" spans="1:13" x14ac:dyDescent="0.25">
      <c r="A62" s="1">
        <v>10</v>
      </c>
      <c r="B62" s="145" t="s">
        <v>94</v>
      </c>
      <c r="C62" s="222">
        <v>4.4811946902654869</v>
      </c>
      <c r="D62" s="223">
        <v>-5.6057321209967981E-3</v>
      </c>
      <c r="E62" s="222">
        <v>5.1779999999999999</v>
      </c>
      <c r="F62" s="223">
        <f t="shared" si="14"/>
        <v>0.69680530973451305</v>
      </c>
      <c r="G62" s="222">
        <v>5.2609383236689506</v>
      </c>
      <c r="H62" s="223">
        <f t="shared" si="14"/>
        <v>8.2938323668950709E-2</v>
      </c>
      <c r="I62" s="222">
        <v>5.0487030174695606</v>
      </c>
      <c r="J62" s="223">
        <f t="shared" si="15"/>
        <v>-0.21223530619939002</v>
      </c>
      <c r="K62" s="222"/>
      <c r="L62" s="223"/>
    </row>
    <row r="63" spans="1:13" x14ac:dyDescent="0.25">
      <c r="A63" s="1">
        <v>11</v>
      </c>
      <c r="B63" s="145" t="s">
        <v>96</v>
      </c>
      <c r="C63" s="222">
        <v>5.1796322489391793</v>
      </c>
      <c r="D63" s="223">
        <v>0.73333595264288309</v>
      </c>
      <c r="E63" s="222">
        <v>5.3680851063829786</v>
      </c>
      <c r="F63" s="223">
        <f t="shared" si="14"/>
        <v>0.18845285744379936</v>
      </c>
      <c r="G63" s="222">
        <v>4.7133526850507979</v>
      </c>
      <c r="H63" s="223">
        <f t="shared" si="14"/>
        <v>-0.65473242133218079</v>
      </c>
      <c r="I63" s="222">
        <v>4.6799742433998714</v>
      </c>
      <c r="J63" s="223">
        <f t="shared" si="15"/>
        <v>-3.3378441650926405E-2</v>
      </c>
      <c r="K63" s="222"/>
      <c r="L63" s="223"/>
    </row>
    <row r="64" spans="1:13" x14ac:dyDescent="0.25">
      <c r="A64" s="1">
        <v>12</v>
      </c>
      <c r="B64" s="145" t="s">
        <v>98</v>
      </c>
      <c r="C64" s="222">
        <v>4.8375499334221042</v>
      </c>
      <c r="D64" s="223">
        <v>0.87216519183815411</v>
      </c>
      <c r="E64" s="222">
        <v>4.6484089723526347</v>
      </c>
      <c r="F64" s="223">
        <f t="shared" si="14"/>
        <v>-0.18914096106946943</v>
      </c>
      <c r="G64" s="222">
        <v>4.6817111459968599</v>
      </c>
      <c r="H64" s="223">
        <f t="shared" si="14"/>
        <v>3.3302173644225164E-2</v>
      </c>
      <c r="I64" s="222">
        <v>4.6791907514450868</v>
      </c>
      <c r="J64" s="223">
        <f t="shared" si="15"/>
        <v>-2.5203945517731086E-3</v>
      </c>
      <c r="K64" s="222"/>
      <c r="L64" s="223"/>
    </row>
    <row r="65" spans="1:13" ht="15.75" x14ac:dyDescent="0.25">
      <c r="B65" s="148" t="s">
        <v>32</v>
      </c>
      <c r="C65" s="224">
        <v>5.1497178267124042</v>
      </c>
      <c r="D65" s="225">
        <v>4.7668000076850348E-4</v>
      </c>
      <c r="E65" s="224">
        <v>5.3776301218161686</v>
      </c>
      <c r="F65" s="225">
        <f t="shared" si="14"/>
        <v>0.22791229510376443</v>
      </c>
      <c r="G65" s="224">
        <v>5.5614315789473681</v>
      </c>
      <c r="H65" s="225">
        <f t="shared" si="14"/>
        <v>0.18380145713119944</v>
      </c>
      <c r="I65" s="224">
        <v>5.2323278143191958</v>
      </c>
      <c r="J65" s="225">
        <f t="shared" si="15"/>
        <v>-0.32910376462817226</v>
      </c>
      <c r="K65" s="224">
        <v>5.1225176900251084</v>
      </c>
      <c r="L65" s="225">
        <v>-0.17999235537488101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291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 t="shared" ref="C73" si="16">E73-1</f>
        <v>2022</v>
      </c>
      <c r="D73" s="140"/>
      <c r="E73" s="139">
        <f t="shared" ref="E73" si="17">G73-1</f>
        <v>2023</v>
      </c>
      <c r="F73" s="140"/>
      <c r="G73" s="139">
        <f t="shared" ref="G73" si="18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CONCATENATE("dif ",RIGHT(K73,2),"/",RIGHT(I73,2))</f>
        <v>dif 26/25</v>
      </c>
    </row>
    <row r="75" spans="1:13" x14ac:dyDescent="0.25">
      <c r="A75" s="1">
        <v>1</v>
      </c>
      <c r="B75" s="145" t="s">
        <v>76</v>
      </c>
      <c r="C75" s="222">
        <v>4.8436724565756828</v>
      </c>
      <c r="D75" s="223">
        <v>-0.74529551495456658</v>
      </c>
      <c r="E75" s="222">
        <v>3.9419383653416702</v>
      </c>
      <c r="F75" s="223">
        <f t="shared" ref="F75:H77" si="19">IFERROR(E75-C75,"-")</f>
        <v>-0.9017340912340126</v>
      </c>
      <c r="G75" s="222">
        <v>3.4681545998911267</v>
      </c>
      <c r="H75" s="223">
        <f t="shared" si="19"/>
        <v>-0.47378376545054346</v>
      </c>
      <c r="I75" s="222">
        <v>2.13022113022113</v>
      </c>
      <c r="J75" s="223">
        <f t="shared" ref="J75:J77" si="20">IFERROR(I75-G75,"-")</f>
        <v>-1.3379334696699967</v>
      </c>
      <c r="K75" s="222">
        <v>3.0092951200619673</v>
      </c>
      <c r="L75" s="223">
        <f t="shared" ref="L75:L82" si="21">IFERROR(K75-I75,"-")</f>
        <v>0.87907398984083729</v>
      </c>
    </row>
    <row r="76" spans="1:13" x14ac:dyDescent="0.25">
      <c r="A76" s="1">
        <v>2</v>
      </c>
      <c r="B76" s="145" t="s">
        <v>78</v>
      </c>
      <c r="C76" s="222">
        <v>2.7757188498402554</v>
      </c>
      <c r="D76" s="223">
        <v>0.22102129514270086</v>
      </c>
      <c r="E76" s="222">
        <v>3.0188391038696536</v>
      </c>
      <c r="F76" s="223">
        <f t="shared" si="19"/>
        <v>0.24312025402939819</v>
      </c>
      <c r="G76" s="222">
        <v>3.3952180028129395</v>
      </c>
      <c r="H76" s="223">
        <f t="shared" si="19"/>
        <v>0.37637889894328591</v>
      </c>
      <c r="I76" s="222">
        <v>3.4878744650499285</v>
      </c>
      <c r="J76" s="223">
        <f t="shared" si="20"/>
        <v>9.2656462236988979E-2</v>
      </c>
      <c r="K76" s="222">
        <v>3.3193641618497112</v>
      </c>
      <c r="L76" s="223">
        <f t="shared" si="21"/>
        <v>-0.16851030320021732</v>
      </c>
    </row>
    <row r="77" spans="1:13" x14ac:dyDescent="0.25">
      <c r="A77" s="1">
        <v>3</v>
      </c>
      <c r="B77" s="145" t="s">
        <v>80</v>
      </c>
      <c r="C77" s="222">
        <v>2.949511400651466</v>
      </c>
      <c r="D77" s="223">
        <v>0.31027466839147788</v>
      </c>
      <c r="E77" s="222">
        <v>3.5666666666666669</v>
      </c>
      <c r="F77" s="223">
        <f t="shared" si="19"/>
        <v>0.61715526601520088</v>
      </c>
      <c r="G77" s="222">
        <v>1.5867237687366167</v>
      </c>
      <c r="H77" s="223">
        <f t="shared" si="19"/>
        <v>-1.9799428979300502</v>
      </c>
      <c r="I77" s="222">
        <v>4.1487383798140769</v>
      </c>
      <c r="J77" s="223">
        <f t="shared" si="20"/>
        <v>2.5620146110774602</v>
      </c>
      <c r="K77" s="222">
        <v>3.3488182559087205</v>
      </c>
      <c r="L77" s="223">
        <f t="shared" si="21"/>
        <v>-0.79992012390535638</v>
      </c>
    </row>
    <row r="78" spans="1:13" x14ac:dyDescent="0.25">
      <c r="A78" s="1">
        <v>4</v>
      </c>
      <c r="B78" s="145" t="s">
        <v>82</v>
      </c>
      <c r="C78" s="222">
        <v>3.1860674157303372</v>
      </c>
      <c r="D78" s="223">
        <v>0.22258645224937368</v>
      </c>
      <c r="E78" s="222">
        <v>2.2769230769230768</v>
      </c>
      <c r="F78" s="223">
        <f>IFERROR(E78-C78,"-")</f>
        <v>-0.90914433880726042</v>
      </c>
      <c r="G78" s="222">
        <v>3.4308510638297873</v>
      </c>
      <c r="H78" s="223">
        <f>IFERROR(G78-E78,"-")</f>
        <v>1.1539279869067105</v>
      </c>
      <c r="I78" s="222">
        <v>1.9975000000000001</v>
      </c>
      <c r="J78" s="223">
        <f>IFERROR(I78-G78,"-")</f>
        <v>-1.4333510638297873</v>
      </c>
      <c r="K78" s="222">
        <v>3.1238229755178906</v>
      </c>
      <c r="L78" s="223">
        <f t="shared" si="21"/>
        <v>1.1263229755178905</v>
      </c>
    </row>
    <row r="79" spans="1:13" x14ac:dyDescent="0.25">
      <c r="A79" s="1">
        <v>5</v>
      </c>
      <c r="B79" s="145" t="s">
        <v>84</v>
      </c>
      <c r="C79" s="222">
        <v>2.9923318229348204</v>
      </c>
      <c r="D79" s="223">
        <v>-3.4781414704732949E-2</v>
      </c>
      <c r="E79" s="222">
        <v>2.087248322147651</v>
      </c>
      <c r="F79" s="223">
        <f t="shared" ref="F79:H87" si="22">IFERROR(E79-C79,"-")</f>
        <v>-0.90508350078716937</v>
      </c>
      <c r="G79" s="222">
        <v>3.5842696629213484</v>
      </c>
      <c r="H79" s="223">
        <f t="shared" si="22"/>
        <v>1.4970213407736974</v>
      </c>
      <c r="I79" s="222">
        <v>2.2986111111111112</v>
      </c>
      <c r="J79" s="223">
        <f t="shared" ref="J79:J87" si="23">IFERROR(I79-G79,"-")</f>
        <v>-1.2856585518102372</v>
      </c>
      <c r="K79" s="222">
        <v>2.6956521739130435</v>
      </c>
      <c r="L79" s="223">
        <f t="shared" si="21"/>
        <v>0.3970410628019323</v>
      </c>
    </row>
    <row r="80" spans="1:13" x14ac:dyDescent="0.25">
      <c r="A80" s="1">
        <v>6</v>
      </c>
      <c r="B80" s="145" t="s">
        <v>86</v>
      </c>
      <c r="C80" s="222">
        <v>2.6085145765849145</v>
      </c>
      <c r="D80" s="223">
        <v>1.1855017917044253</v>
      </c>
      <c r="E80" s="222">
        <v>2.3338784004756952</v>
      </c>
      <c r="F80" s="223">
        <f t="shared" si="22"/>
        <v>-0.27463617610921931</v>
      </c>
      <c r="G80" s="222">
        <v>3.5717337130651479</v>
      </c>
      <c r="H80" s="223">
        <f t="shared" si="22"/>
        <v>1.2378553125894527</v>
      </c>
      <c r="I80" s="222">
        <v>2.5499181669394435</v>
      </c>
      <c r="J80" s="223">
        <f t="shared" si="23"/>
        <v>-1.0218155461257044</v>
      </c>
      <c r="K80" s="222">
        <v>2.5124276472591078</v>
      </c>
      <c r="L80" s="223">
        <f t="shared" si="21"/>
        <v>-3.7490519680335677E-2</v>
      </c>
    </row>
    <row r="81" spans="1:13" x14ac:dyDescent="0.25">
      <c r="A81" s="1">
        <v>7</v>
      </c>
      <c r="B81" s="145" t="s">
        <v>88</v>
      </c>
      <c r="C81" s="222">
        <v>3.087171359313817</v>
      </c>
      <c r="D81" s="223">
        <v>0.80713062611626096</v>
      </c>
      <c r="E81" s="222">
        <v>2.927894283251939</v>
      </c>
      <c r="F81" s="223">
        <f t="shared" si="22"/>
        <v>-0.15927707606187802</v>
      </c>
      <c r="G81" s="222">
        <v>3.5454545454545454</v>
      </c>
      <c r="H81" s="223">
        <f t="shared" si="22"/>
        <v>0.6175602622026064</v>
      </c>
      <c r="I81" s="222">
        <v>2.7488496932515338</v>
      </c>
      <c r="J81" s="223">
        <f t="shared" si="23"/>
        <v>-0.79660485220301158</v>
      </c>
      <c r="K81" s="222">
        <v>3.0257787325456498</v>
      </c>
      <c r="L81" s="223">
        <f t="shared" si="21"/>
        <v>0.27692903929411594</v>
      </c>
    </row>
    <row r="82" spans="1:13" x14ac:dyDescent="0.25">
      <c r="A82" s="1">
        <v>8</v>
      </c>
      <c r="B82" s="145" t="s">
        <v>90</v>
      </c>
      <c r="C82" s="222">
        <v>2.5079051383399209</v>
      </c>
      <c r="D82" s="223">
        <v>-0.31214798251001286</v>
      </c>
      <c r="E82" s="222">
        <v>3.2692307692307692</v>
      </c>
      <c r="F82" s="223">
        <f t="shared" si="22"/>
        <v>0.76132563089084826</v>
      </c>
      <c r="G82" s="222">
        <v>3.1623193221465358</v>
      </c>
      <c r="H82" s="223">
        <f t="shared" si="22"/>
        <v>-0.10691144708423339</v>
      </c>
      <c r="I82" s="222">
        <v>2.5051903114186853</v>
      </c>
      <c r="J82" s="223">
        <f t="shared" si="23"/>
        <v>-0.65712901072785046</v>
      </c>
      <c r="K82" s="222">
        <v>3.0254796163069546</v>
      </c>
      <c r="L82" s="223">
        <f t="shared" si="21"/>
        <v>0.5202893048882693</v>
      </c>
    </row>
    <row r="83" spans="1:13" x14ac:dyDescent="0.25">
      <c r="A83" s="1">
        <v>9</v>
      </c>
      <c r="B83" s="145" t="s">
        <v>92</v>
      </c>
      <c r="C83" s="222">
        <v>4.2649253731343286</v>
      </c>
      <c r="D83" s="223">
        <v>1.3171075363221845</v>
      </c>
      <c r="E83" s="222">
        <v>2.7053265781185813</v>
      </c>
      <c r="F83" s="223">
        <f t="shared" si="22"/>
        <v>-1.5595987950157473</v>
      </c>
      <c r="G83" s="222">
        <v>2.989037273270879</v>
      </c>
      <c r="H83" s="223">
        <f t="shared" si="22"/>
        <v>0.28371069515229763</v>
      </c>
      <c r="I83" s="222">
        <v>2.39915611814346</v>
      </c>
      <c r="J83" s="223">
        <f t="shared" si="23"/>
        <v>-0.58988115512741901</v>
      </c>
      <c r="K83" s="222"/>
      <c r="L83" s="223"/>
    </row>
    <row r="84" spans="1:13" x14ac:dyDescent="0.25">
      <c r="A84" s="1">
        <v>10</v>
      </c>
      <c r="B84" s="145" t="s">
        <v>94</v>
      </c>
      <c r="C84" s="222">
        <v>2.8063492063492061</v>
      </c>
      <c r="D84" s="223">
        <v>-9.4810373993146069E-2</v>
      </c>
      <c r="E84" s="222">
        <v>2.1913043478260867</v>
      </c>
      <c r="F84" s="223">
        <f t="shared" si="22"/>
        <v>-0.61504485852311941</v>
      </c>
      <c r="G84" s="222">
        <v>2.7673942701227832</v>
      </c>
      <c r="H84" s="223">
        <f t="shared" si="22"/>
        <v>0.57608992229669642</v>
      </c>
      <c r="I84" s="222">
        <v>2.8537271448663852</v>
      </c>
      <c r="J84" s="223">
        <f t="shared" si="23"/>
        <v>8.6332874743602073E-2</v>
      </c>
      <c r="K84" s="222"/>
      <c r="L84" s="223"/>
    </row>
    <row r="85" spans="1:13" x14ac:dyDescent="0.25">
      <c r="A85" s="1">
        <v>11</v>
      </c>
      <c r="B85" s="145" t="s">
        <v>96</v>
      </c>
      <c r="C85" s="222">
        <v>1.4785714285714286</v>
      </c>
      <c r="D85" s="223">
        <v>-0.90817436766991655</v>
      </c>
      <c r="E85" s="222">
        <v>2.8733493397358942</v>
      </c>
      <c r="F85" s="223">
        <f t="shared" si="22"/>
        <v>1.3947779111644656</v>
      </c>
      <c r="G85" s="222">
        <v>3.6986242476354256</v>
      </c>
      <c r="H85" s="223">
        <f t="shared" si="22"/>
        <v>0.8252749078995314</v>
      </c>
      <c r="I85" s="222">
        <v>3.3967696629213484</v>
      </c>
      <c r="J85" s="223">
        <f t="shared" si="23"/>
        <v>-0.30185458471407722</v>
      </c>
      <c r="K85" s="222"/>
      <c r="L85" s="223"/>
    </row>
    <row r="86" spans="1:13" x14ac:dyDescent="0.25">
      <c r="A86" s="1">
        <v>12</v>
      </c>
      <c r="B86" s="145" t="s">
        <v>98</v>
      </c>
      <c r="C86" s="222">
        <v>7.6904761904761907</v>
      </c>
      <c r="D86" s="223">
        <v>-1.7042242703533024</v>
      </c>
      <c r="E86" s="222">
        <v>3.5512306811677159</v>
      </c>
      <c r="F86" s="223">
        <f t="shared" si="22"/>
        <v>-4.1392455093084752</v>
      </c>
      <c r="G86" s="222">
        <v>2.910142954390742</v>
      </c>
      <c r="H86" s="223">
        <f t="shared" si="22"/>
        <v>-0.6410877267769739</v>
      </c>
      <c r="I86" s="222">
        <v>2.9477434679334915</v>
      </c>
      <c r="J86" s="223">
        <f t="shared" si="23"/>
        <v>3.7600513542749514E-2</v>
      </c>
      <c r="K86" s="222"/>
      <c r="L86" s="223"/>
    </row>
    <row r="87" spans="1:13" ht="15.75" x14ac:dyDescent="0.25">
      <c r="B87" s="148" t="s">
        <v>32</v>
      </c>
      <c r="C87" s="224">
        <v>3.1158625417773589</v>
      </c>
      <c r="D87" s="225">
        <v>0.36517862653648159</v>
      </c>
      <c r="E87" s="224">
        <v>2.8522398721044935</v>
      </c>
      <c r="F87" s="225">
        <f t="shared" si="22"/>
        <v>-0.26362266967286541</v>
      </c>
      <c r="G87" s="224">
        <v>3.3081571801288536</v>
      </c>
      <c r="H87" s="225">
        <f t="shared" si="22"/>
        <v>0.45591730802436015</v>
      </c>
      <c r="I87" s="224">
        <v>2.7445299715134253</v>
      </c>
      <c r="J87" s="225">
        <f t="shared" si="23"/>
        <v>-0.56362720861542837</v>
      </c>
      <c r="K87" s="224">
        <v>2.9456744074118637</v>
      </c>
      <c r="L87" s="225">
        <v>0.28427324721552294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292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CONCATENATE("dif ",RIGHT(K95,2),"/",RIGHT(I95,2))</f>
        <v>dif 26/25</v>
      </c>
    </row>
    <row r="97" spans="2:12" x14ac:dyDescent="0.25">
      <c r="B97" s="145" t="s">
        <v>76</v>
      </c>
      <c r="C97" s="222">
        <v>15.497607655502392</v>
      </c>
      <c r="D97" s="223">
        <v>8.4270431393733602</v>
      </c>
      <c r="E97" s="222">
        <v>7.0922823218997362</v>
      </c>
      <c r="F97" s="223">
        <f t="shared" ref="F97:H99" si="27">IFERROR(E97-C97,"-")</f>
        <v>-8.4053253336026561</v>
      </c>
      <c r="G97" s="222">
        <v>5.9385830394111334</v>
      </c>
      <c r="H97" s="223">
        <f t="shared" si="27"/>
        <v>-1.1536992824886028</v>
      </c>
      <c r="I97" s="222">
        <v>6.4096547365094416</v>
      </c>
      <c r="J97" s="223">
        <f t="shared" ref="J97:J99" si="28">IFERROR(I97-G97,"-")</f>
        <v>0.47107169709830821</v>
      </c>
      <c r="K97" s="222">
        <v>6.1805151175811872</v>
      </c>
      <c r="L97" s="223">
        <f t="shared" ref="L97:L104" si="29">IFERROR(K97-I97,"-")</f>
        <v>-0.22913961892825441</v>
      </c>
    </row>
    <row r="98" spans="2:12" x14ac:dyDescent="0.25">
      <c r="B98" s="145" t="s">
        <v>78</v>
      </c>
      <c r="C98" s="222">
        <v>14.284584980237154</v>
      </c>
      <c r="D98" s="223">
        <v>7.976399519447229</v>
      </c>
      <c r="E98" s="222">
        <v>6.7924973604123968</v>
      </c>
      <c r="F98" s="223">
        <f t="shared" si="27"/>
        <v>-7.4920876198247575</v>
      </c>
      <c r="G98" s="222">
        <v>6.3467687566214002</v>
      </c>
      <c r="H98" s="223">
        <f t="shared" si="27"/>
        <v>-0.44572860379099666</v>
      </c>
      <c r="I98" s="222">
        <v>6.0686196695288261</v>
      </c>
      <c r="J98" s="223">
        <f t="shared" si="28"/>
        <v>-0.27814908709257402</v>
      </c>
      <c r="K98" s="222">
        <v>6.1511509324009328</v>
      </c>
      <c r="L98" s="223">
        <f t="shared" si="29"/>
        <v>8.2531262872106659E-2</v>
      </c>
    </row>
    <row r="99" spans="2:12" x14ac:dyDescent="0.25">
      <c r="B99" s="145" t="s">
        <v>80</v>
      </c>
      <c r="C99" s="222">
        <v>11.319099378881987</v>
      </c>
      <c r="D99" s="223">
        <v>3.1440037562725518</v>
      </c>
      <c r="E99" s="222">
        <v>6.8135747785304845</v>
      </c>
      <c r="F99" s="223">
        <f t="shared" si="27"/>
        <v>-4.5055246003515022</v>
      </c>
      <c r="G99" s="222">
        <v>6.5588778949657494</v>
      </c>
      <c r="H99" s="223">
        <f t="shared" si="27"/>
        <v>-0.25469688356473519</v>
      </c>
      <c r="I99" s="222">
        <v>6.2842942345924451</v>
      </c>
      <c r="J99" s="223">
        <f t="shared" si="28"/>
        <v>-0.27458366037330428</v>
      </c>
      <c r="K99" s="222">
        <v>6.2846358472931199</v>
      </c>
      <c r="L99" s="223">
        <f t="shared" si="29"/>
        <v>3.4161270067478711E-4</v>
      </c>
    </row>
    <row r="100" spans="2:12" x14ac:dyDescent="0.25">
      <c r="B100" s="145" t="s">
        <v>82</v>
      </c>
      <c r="C100" s="222">
        <v>9.3806451612903228</v>
      </c>
      <c r="D100" s="223" t="s">
        <v>233</v>
      </c>
      <c r="E100" s="222">
        <v>6.1544701264718711</v>
      </c>
      <c r="F100" s="223">
        <f>IFERROR(E100-C100,"-")</f>
        <v>-3.2261750348184517</v>
      </c>
      <c r="G100" s="222">
        <v>7.0737269166200338</v>
      </c>
      <c r="H100" s="223">
        <f>IFERROR(G100-E100,"-")</f>
        <v>0.91925679014816275</v>
      </c>
      <c r="I100" s="222">
        <v>5.8513372956909357</v>
      </c>
      <c r="J100" s="223">
        <f>IFERROR(I100-G100,"-")</f>
        <v>-1.2223896209290981</v>
      </c>
      <c r="K100" s="222">
        <v>6.3873209594033389</v>
      </c>
      <c r="L100" s="223">
        <f t="shared" si="29"/>
        <v>0.53598366371240314</v>
      </c>
    </row>
    <row r="101" spans="2:12" x14ac:dyDescent="0.25">
      <c r="B101" s="145" t="s">
        <v>84</v>
      </c>
      <c r="C101" s="222">
        <v>15.720138488170802</v>
      </c>
      <c r="D101" s="223" t="s">
        <v>233</v>
      </c>
      <c r="E101" s="222">
        <v>5.7564894932014834</v>
      </c>
      <c r="F101" s="223">
        <f t="shared" ref="F101:H109" si="30">IFERROR(E101-C101,"-")</f>
        <v>-9.9636489949693186</v>
      </c>
      <c r="G101" s="222">
        <v>6.6859458608750391</v>
      </c>
      <c r="H101" s="223">
        <f t="shared" si="30"/>
        <v>0.92945636767355566</v>
      </c>
      <c r="I101" s="222">
        <v>6.0168120111480716</v>
      </c>
      <c r="J101" s="223">
        <f t="shared" ref="J101:J109" si="31">IFERROR(I101-G101,"-")</f>
        <v>-0.66913384972696743</v>
      </c>
      <c r="K101" s="222">
        <v>6.1702644885258655</v>
      </c>
      <c r="L101" s="223">
        <f t="shared" si="29"/>
        <v>0.15345247737779388</v>
      </c>
    </row>
    <row r="102" spans="2:12" x14ac:dyDescent="0.25">
      <c r="B102" s="145" t="s">
        <v>86</v>
      </c>
      <c r="C102" s="222">
        <v>7.9349845201238391</v>
      </c>
      <c r="D102" s="223" t="s">
        <v>233</v>
      </c>
      <c r="E102" s="222">
        <v>5.7383605556403605</v>
      </c>
      <c r="F102" s="223">
        <f t="shared" si="30"/>
        <v>-2.1966239644834786</v>
      </c>
      <c r="G102" s="222">
        <v>5.549052584370445</v>
      </c>
      <c r="H102" s="223">
        <f t="shared" si="30"/>
        <v>-0.1893079712699155</v>
      </c>
      <c r="I102" s="222">
        <v>6.6645392128420848</v>
      </c>
      <c r="J102" s="223">
        <f t="shared" si="31"/>
        <v>1.1154866284716398</v>
      </c>
      <c r="K102" s="222">
        <v>7.4241441038263591</v>
      </c>
      <c r="L102" s="223">
        <f t="shared" si="29"/>
        <v>0.75960489098427431</v>
      </c>
    </row>
    <row r="103" spans="2:12" x14ac:dyDescent="0.25">
      <c r="B103" s="145" t="s">
        <v>88</v>
      </c>
      <c r="C103" s="222">
        <v>5.8366013071895422</v>
      </c>
      <c r="D103" s="223" t="s">
        <v>233</v>
      </c>
      <c r="E103" s="222">
        <v>6.4259348612786491</v>
      </c>
      <c r="F103" s="223">
        <f t="shared" si="30"/>
        <v>0.58933355408910693</v>
      </c>
      <c r="G103" s="222">
        <v>6.2239406612483235</v>
      </c>
      <c r="H103" s="223">
        <f t="shared" si="30"/>
        <v>-0.20199420003032564</v>
      </c>
      <c r="I103" s="222">
        <v>6.9529432975750476</v>
      </c>
      <c r="J103" s="223">
        <f t="shared" si="31"/>
        <v>0.72900263632672413</v>
      </c>
      <c r="K103" s="222">
        <v>6.5027782317372118</v>
      </c>
      <c r="L103" s="223">
        <f t="shared" si="29"/>
        <v>-0.45016506583783578</v>
      </c>
    </row>
    <row r="104" spans="2:12" x14ac:dyDescent="0.25">
      <c r="B104" s="145" t="s">
        <v>90</v>
      </c>
      <c r="C104" s="222">
        <v>7.5834633385335417</v>
      </c>
      <c r="D104" s="223">
        <v>-0.7417399134989795</v>
      </c>
      <c r="E104" s="222">
        <v>6.5183362624487406</v>
      </c>
      <c r="F104" s="223">
        <f t="shared" si="30"/>
        <v>-1.0651270760848011</v>
      </c>
      <c r="G104" s="222">
        <v>8.1816219549799563</v>
      </c>
      <c r="H104" s="223">
        <f t="shared" si="30"/>
        <v>1.6632856925312156</v>
      </c>
      <c r="I104" s="222">
        <v>6.8703623999311354</v>
      </c>
      <c r="J104" s="223">
        <f t="shared" si="31"/>
        <v>-1.3112595550488209</v>
      </c>
      <c r="K104" s="222">
        <v>7.1121536303051558</v>
      </c>
      <c r="L104" s="223">
        <f t="shared" si="29"/>
        <v>0.24179123037402039</v>
      </c>
    </row>
    <row r="105" spans="2:12" x14ac:dyDescent="0.25">
      <c r="B105" s="145" t="s">
        <v>92</v>
      </c>
      <c r="C105" s="222">
        <v>7.6088709677419351</v>
      </c>
      <c r="D105" s="223">
        <v>0.72130483017579738</v>
      </c>
      <c r="E105" s="222">
        <v>5.1316839584996012</v>
      </c>
      <c r="F105" s="223">
        <f t="shared" si="30"/>
        <v>-2.4771870092423338</v>
      </c>
      <c r="G105" s="222">
        <v>5.5151755604046819</v>
      </c>
      <c r="H105" s="223">
        <f t="shared" si="30"/>
        <v>0.38349160190508069</v>
      </c>
      <c r="I105" s="222">
        <v>6.1754487550665891</v>
      </c>
      <c r="J105" s="223">
        <f t="shared" si="31"/>
        <v>0.66027319466190715</v>
      </c>
      <c r="K105" s="222"/>
      <c r="L105" s="223"/>
    </row>
    <row r="106" spans="2:12" x14ac:dyDescent="0.25">
      <c r="B106" s="145" t="s">
        <v>94</v>
      </c>
      <c r="C106" s="222">
        <v>6.5717271727172717</v>
      </c>
      <c r="D106" s="223">
        <v>1.6794418743184361</v>
      </c>
      <c r="E106" s="222">
        <v>6.0406710726995421</v>
      </c>
      <c r="F106" s="223">
        <f t="shared" si="30"/>
        <v>-0.53105610001772963</v>
      </c>
      <c r="G106" s="222">
        <v>6.4726803602145093</v>
      </c>
      <c r="H106" s="223">
        <f t="shared" si="30"/>
        <v>0.43200928751496726</v>
      </c>
      <c r="I106" s="222">
        <v>6.3567869096318335</v>
      </c>
      <c r="J106" s="223">
        <f t="shared" si="31"/>
        <v>-0.11589345058267586</v>
      </c>
      <c r="K106" s="222"/>
      <c r="L106" s="223"/>
    </row>
    <row r="107" spans="2:12" x14ac:dyDescent="0.25">
      <c r="B107" s="145" t="s">
        <v>96</v>
      </c>
      <c r="C107" s="222">
        <v>6.6378207935534732</v>
      </c>
      <c r="D107" s="223">
        <v>4.0865135049171109E-2</v>
      </c>
      <c r="E107" s="222">
        <v>6.1939140202185232</v>
      </c>
      <c r="F107" s="223">
        <f t="shared" si="30"/>
        <v>-0.44390677333494999</v>
      </c>
      <c r="G107" s="222">
        <v>6.1455670103092785</v>
      </c>
      <c r="H107" s="223">
        <f t="shared" si="30"/>
        <v>-4.8347009909244676E-2</v>
      </c>
      <c r="I107" s="222">
        <v>6.190641534391534</v>
      </c>
      <c r="J107" s="223">
        <f t="shared" si="31"/>
        <v>4.5074524082255429E-2</v>
      </c>
      <c r="K107" s="222"/>
      <c r="L107" s="223"/>
    </row>
    <row r="108" spans="2:12" x14ac:dyDescent="0.25">
      <c r="B108" s="145" t="s">
        <v>98</v>
      </c>
      <c r="C108" s="222">
        <v>6.2884972170686453</v>
      </c>
      <c r="D108" s="223">
        <v>-0.77302687208122833</v>
      </c>
      <c r="E108" s="222">
        <v>6.4031490711372907</v>
      </c>
      <c r="F108" s="223">
        <f t="shared" si="30"/>
        <v>0.11465185406864542</v>
      </c>
      <c r="G108" s="222">
        <v>6.0560650631597159</v>
      </c>
      <c r="H108" s="223">
        <f t="shared" si="30"/>
        <v>-0.34708400797757477</v>
      </c>
      <c r="I108" s="222">
        <v>6.0550086855819343</v>
      </c>
      <c r="J108" s="223">
        <f t="shared" si="31"/>
        <v>-1.0563775777816531E-3</v>
      </c>
      <c r="K108" s="222"/>
      <c r="L108" s="223"/>
    </row>
    <row r="109" spans="2:12" ht="15.75" x14ac:dyDescent="0.25">
      <c r="B109" s="148" t="s">
        <v>32</v>
      </c>
      <c r="C109" s="224">
        <v>7.6288955061032437</v>
      </c>
      <c r="D109" s="225">
        <v>0.82554499063932596</v>
      </c>
      <c r="E109" s="224">
        <v>6.368371584194267</v>
      </c>
      <c r="F109" s="225">
        <f t="shared" si="30"/>
        <v>-1.2605239219089768</v>
      </c>
      <c r="G109" s="224">
        <v>6.479676798949245</v>
      </c>
      <c r="H109" s="225">
        <f t="shared" si="30"/>
        <v>0.11130521475497801</v>
      </c>
      <c r="I109" s="224">
        <v>6.3110215957673121</v>
      </c>
      <c r="J109" s="225">
        <f t="shared" si="31"/>
        <v>-0.16865520318193283</v>
      </c>
      <c r="K109" s="224">
        <v>6.4842259261194419</v>
      </c>
      <c r="L109" s="225">
        <v>0.11855894225557062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1:13" ht="48.75" customHeight="1" thickBot="1" x14ac:dyDescent="0.3">
      <c r="B114" s="12" t="s">
        <v>293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 t="shared" ref="C117" si="32">E117-1</f>
        <v>2022</v>
      </c>
      <c r="D117" s="140"/>
      <c r="E117" s="139">
        <f t="shared" ref="E117" si="33">G117-1</f>
        <v>2023</v>
      </c>
      <c r="F117" s="140"/>
      <c r="G117" s="139">
        <f t="shared" ref="G117" si="34">I117-1</f>
        <v>2024</v>
      </c>
      <c r="H117" s="140"/>
      <c r="I117" s="139">
        <f>K117-1</f>
        <v>2025</v>
      </c>
      <c r="J117" s="140"/>
      <c r="K117" s="139"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CONCATENATE("dif ",RIGHT(C117,2),"/",RIGHT(C117-1,2))</f>
        <v>dif 22/21</v>
      </c>
      <c r="E118" s="144" t="s">
        <v>74</v>
      </c>
      <c r="F118" s="143" t="str">
        <f>CONCATENATE("dif ",RIGHT(E117,2),"/",RIGHT(C117,2))</f>
        <v>dif 23/22</v>
      </c>
      <c r="G118" s="144" t="s">
        <v>74</v>
      </c>
      <c r="H118" s="143" t="str">
        <f>CONCATENATE("dif ",RIGHT(G117,2),"/",RIGHT(E117,2))</f>
        <v>dif 24/23</v>
      </c>
      <c r="I118" s="144" t="s">
        <v>74</v>
      </c>
      <c r="J118" s="143" t="str">
        <f>CONCATENATE("dif ",RIGHT(I117,2),"/",RIGHT(G117,2))</f>
        <v>dif 25/24</v>
      </c>
      <c r="K118" s="144" t="s">
        <v>74</v>
      </c>
      <c r="L118" s="143" t="str">
        <f>CONCATENATE("dif ",RIGHT(K117,2),"/",RIGHT(I117,2))</f>
        <v>dif 26/25</v>
      </c>
    </row>
    <row r="119" spans="1:13" x14ac:dyDescent="0.25">
      <c r="B119" s="145" t="s">
        <v>76</v>
      </c>
      <c r="C119" s="222">
        <v>36.75</v>
      </c>
      <c r="D119" s="223">
        <v>29.475000000000001</v>
      </c>
      <c r="E119" s="222">
        <v>7.1305812973883738</v>
      </c>
      <c r="F119" s="223">
        <f t="shared" ref="F119:H121" si="35">IFERROR(E119-C119,"-")</f>
        <v>-29.619418702611625</v>
      </c>
      <c r="G119" s="222">
        <v>5.342488875249348</v>
      </c>
      <c r="H119" s="223">
        <f t="shared" si="35"/>
        <v>-1.7880924221390258</v>
      </c>
      <c r="I119" s="222">
        <v>5.8226386522809008</v>
      </c>
      <c r="J119" s="223">
        <f t="shared" ref="J119:J121" si="36">IFERROR(I119-G119,"-")</f>
        <v>0.48014977703155282</v>
      </c>
      <c r="K119" s="222">
        <v>6.2586339217191096</v>
      </c>
      <c r="L119" s="223">
        <f t="shared" ref="L119:L126" si="37">IFERROR(K119-I119,"-")</f>
        <v>0.43599526943820877</v>
      </c>
    </row>
    <row r="120" spans="1:13" x14ac:dyDescent="0.25">
      <c r="B120" s="145" t="s">
        <v>78</v>
      </c>
      <c r="C120" s="222">
        <v>105</v>
      </c>
      <c r="D120" s="223">
        <v>99.219361483007205</v>
      </c>
      <c r="E120" s="222">
        <v>6.4372230428360417</v>
      </c>
      <c r="F120" s="223">
        <f t="shared" si="35"/>
        <v>-98.562776957163962</v>
      </c>
      <c r="G120" s="222">
        <v>5.7417790574329448</v>
      </c>
      <c r="H120" s="223">
        <f t="shared" si="35"/>
        <v>-0.69544398540309693</v>
      </c>
      <c r="I120" s="222">
        <v>5.5155934833204032</v>
      </c>
      <c r="J120" s="223">
        <f t="shared" si="36"/>
        <v>-0.22618557411254159</v>
      </c>
      <c r="K120" s="222">
        <v>5.7685539946076343</v>
      </c>
      <c r="L120" s="223">
        <f t="shared" si="37"/>
        <v>0.25296051128723107</v>
      </c>
    </row>
    <row r="121" spans="1:13" x14ac:dyDescent="0.25">
      <c r="B121" s="145" t="s">
        <v>80</v>
      </c>
      <c r="C121" s="222" t="s">
        <v>233</v>
      </c>
      <c r="D121" s="223" t="s">
        <v>233</v>
      </c>
      <c r="E121" s="222">
        <v>6.4449346682504665</v>
      </c>
      <c r="F121" s="223" t="str">
        <f t="shared" si="35"/>
        <v>-</v>
      </c>
      <c r="G121" s="222">
        <v>5.8906840838776215</v>
      </c>
      <c r="H121" s="223">
        <f t="shared" si="35"/>
        <v>-0.55425058437284491</v>
      </c>
      <c r="I121" s="222">
        <v>5.7580746315459388</v>
      </c>
      <c r="J121" s="223">
        <f t="shared" si="36"/>
        <v>-0.13260945233168275</v>
      </c>
      <c r="K121" s="222">
        <v>5.8443169690501602</v>
      </c>
      <c r="L121" s="223">
        <f t="shared" si="37"/>
        <v>8.6242337504221389E-2</v>
      </c>
    </row>
    <row r="122" spans="1:13" x14ac:dyDescent="0.25">
      <c r="B122" s="145" t="s">
        <v>82</v>
      </c>
      <c r="C122" s="222">
        <v>9.4343220338983045</v>
      </c>
      <c r="D122" s="223" t="s">
        <v>233</v>
      </c>
      <c r="E122" s="222">
        <v>6.5164857257740252</v>
      </c>
      <c r="F122" s="223">
        <f>IFERROR(E122-C122,"-")</f>
        <v>-2.9178363081242793</v>
      </c>
      <c r="G122" s="222">
        <v>6.6464646464646462</v>
      </c>
      <c r="H122" s="223">
        <f>IFERROR(G122-E122,"-")</f>
        <v>0.129978920690621</v>
      </c>
      <c r="I122" s="222">
        <v>5.7282608695652177</v>
      </c>
      <c r="J122" s="223">
        <f>IFERROR(I122-G122,"-")</f>
        <v>-0.91820377689942845</v>
      </c>
      <c r="K122" s="222">
        <v>6.3300030740854591</v>
      </c>
      <c r="L122" s="223">
        <f t="shared" si="37"/>
        <v>0.60174220452024141</v>
      </c>
    </row>
    <row r="123" spans="1:13" x14ac:dyDescent="0.25">
      <c r="B123" s="145" t="s">
        <v>84</v>
      </c>
      <c r="C123" s="222">
        <v>41.938596491228068</v>
      </c>
      <c r="D123" s="223" t="s">
        <v>233</v>
      </c>
      <c r="E123" s="222">
        <v>5.5824602250679085</v>
      </c>
      <c r="F123" s="223">
        <f t="shared" ref="F123:H131" si="38">IFERROR(E123-C123,"-")</f>
        <v>-36.356136266160163</v>
      </c>
      <c r="G123" s="222">
        <v>6.5125332320546905</v>
      </c>
      <c r="H123" s="223">
        <f t="shared" si="38"/>
        <v>0.93007300698678197</v>
      </c>
      <c r="I123" s="222">
        <v>5.9487570535305778</v>
      </c>
      <c r="J123" s="223">
        <f t="shared" ref="J123:J131" si="39">IFERROR(I123-G123,"-")</f>
        <v>-0.56377617852411266</v>
      </c>
      <c r="K123" s="222">
        <v>6.4479523454951604</v>
      </c>
      <c r="L123" s="223">
        <f t="shared" si="37"/>
        <v>0.49919529196458257</v>
      </c>
    </row>
    <row r="124" spans="1:13" x14ac:dyDescent="0.25">
      <c r="B124" s="145" t="s">
        <v>86</v>
      </c>
      <c r="C124" s="222">
        <v>7.5244755244755241</v>
      </c>
      <c r="D124" s="223" t="s">
        <v>233</v>
      </c>
      <c r="E124" s="222">
        <v>6.9035498995311455</v>
      </c>
      <c r="F124" s="223">
        <f t="shared" si="38"/>
        <v>-0.62092562494437864</v>
      </c>
      <c r="G124" s="222">
        <v>5.9067413310359678</v>
      </c>
      <c r="H124" s="223">
        <f t="shared" si="38"/>
        <v>-0.99680856849517774</v>
      </c>
      <c r="I124" s="222">
        <v>6.7218453188602441</v>
      </c>
      <c r="J124" s="223">
        <f t="shared" si="39"/>
        <v>0.81510398782427629</v>
      </c>
      <c r="K124" s="222">
        <v>7.4578696343402227</v>
      </c>
      <c r="L124" s="223">
        <f t="shared" si="37"/>
        <v>0.7360243154799786</v>
      </c>
    </row>
    <row r="125" spans="1:13" x14ac:dyDescent="0.25">
      <c r="B125" s="145" t="s">
        <v>88</v>
      </c>
      <c r="C125" s="222" t="s">
        <v>233</v>
      </c>
      <c r="D125" s="223" t="s">
        <v>233</v>
      </c>
      <c r="E125" s="222">
        <v>6.3461360481258673</v>
      </c>
      <c r="F125" s="223" t="str">
        <f t="shared" si="38"/>
        <v>-</v>
      </c>
      <c r="G125" s="222">
        <v>6.0359646844975332</v>
      </c>
      <c r="H125" s="223">
        <f t="shared" si="38"/>
        <v>-0.31017136362833408</v>
      </c>
      <c r="I125" s="222">
        <v>6.7674786459981018</v>
      </c>
      <c r="J125" s="223">
        <f t="shared" si="39"/>
        <v>0.73151396150056858</v>
      </c>
      <c r="K125" s="222">
        <v>6.6634068019267261</v>
      </c>
      <c r="L125" s="223">
        <f t="shared" si="37"/>
        <v>-0.10407184407137571</v>
      </c>
    </row>
    <row r="126" spans="1:13" x14ac:dyDescent="0.25">
      <c r="B126" s="145" t="s">
        <v>90</v>
      </c>
      <c r="C126" s="222">
        <v>5.8409090909090908</v>
      </c>
      <c r="D126" s="223">
        <v>-1.8257575757575761</v>
      </c>
      <c r="E126" s="222">
        <v>6.2380407415884642</v>
      </c>
      <c r="F126" s="223">
        <f t="shared" si="38"/>
        <v>0.39713165067937339</v>
      </c>
      <c r="G126" s="222">
        <v>8.4613835583984844</v>
      </c>
      <c r="H126" s="223">
        <f t="shared" si="38"/>
        <v>2.2233428168100202</v>
      </c>
      <c r="I126" s="222">
        <v>6.4309696092619388</v>
      </c>
      <c r="J126" s="223">
        <f t="shared" si="39"/>
        <v>-2.0304139491365456</v>
      </c>
      <c r="K126" s="222">
        <v>6.9480293921175686</v>
      </c>
      <c r="L126" s="223">
        <f t="shared" si="37"/>
        <v>0.51705978285562981</v>
      </c>
    </row>
    <row r="127" spans="1:13" x14ac:dyDescent="0.25">
      <c r="B127" s="145" t="s">
        <v>92</v>
      </c>
      <c r="C127" s="222">
        <v>8.2763615295480886</v>
      </c>
      <c r="D127" s="223">
        <v>1.8899978931844519</v>
      </c>
      <c r="E127" s="222">
        <v>5.6116176967240801</v>
      </c>
      <c r="F127" s="223">
        <f t="shared" si="38"/>
        <v>-2.6647438328240085</v>
      </c>
      <c r="G127" s="222">
        <v>5.9173657718120802</v>
      </c>
      <c r="H127" s="223">
        <f t="shared" si="38"/>
        <v>0.30574807508800017</v>
      </c>
      <c r="I127" s="222">
        <v>5.9709084084084081</v>
      </c>
      <c r="J127" s="223">
        <f t="shared" si="39"/>
        <v>5.3542636596327853E-2</v>
      </c>
      <c r="K127" s="222"/>
      <c r="L127" s="223"/>
    </row>
    <row r="128" spans="1:13" x14ac:dyDescent="0.25">
      <c r="A128" s="151"/>
      <c r="B128" s="145" t="s">
        <v>94</v>
      </c>
      <c r="C128" s="222">
        <v>6.5399652476107732</v>
      </c>
      <c r="D128" s="223">
        <v>2.1201891282077883</v>
      </c>
      <c r="E128" s="222">
        <v>6.0672817281728175</v>
      </c>
      <c r="F128" s="223">
        <f t="shared" si="38"/>
        <v>-0.47268351943795572</v>
      </c>
      <c r="G128" s="222">
        <v>5.9782175587727453</v>
      </c>
      <c r="H128" s="223">
        <f t="shared" si="38"/>
        <v>-8.9064169400072224E-2</v>
      </c>
      <c r="I128" s="222">
        <v>6.1364795918367347</v>
      </c>
      <c r="J128" s="223">
        <f t="shared" si="39"/>
        <v>0.15826203306398945</v>
      </c>
      <c r="K128" s="222"/>
      <c r="L128" s="223"/>
    </row>
    <row r="129" spans="2:13" x14ac:dyDescent="0.25">
      <c r="B129" s="145" t="s">
        <v>96</v>
      </c>
      <c r="C129" s="222">
        <v>5.3751886507696955</v>
      </c>
      <c r="D129" s="223">
        <v>-1.678123142445167</v>
      </c>
      <c r="E129" s="222">
        <v>5.8860013103297666</v>
      </c>
      <c r="F129" s="223">
        <f t="shared" si="38"/>
        <v>0.51081265956007105</v>
      </c>
      <c r="G129" s="222">
        <v>5.7116443745082615</v>
      </c>
      <c r="H129" s="223">
        <f t="shared" si="38"/>
        <v>-0.17435693582150513</v>
      </c>
      <c r="I129" s="222">
        <v>5.9646665272841313</v>
      </c>
      <c r="J129" s="223">
        <f t="shared" si="39"/>
        <v>0.25302215277586981</v>
      </c>
      <c r="K129" s="222"/>
      <c r="L129" s="223"/>
    </row>
    <row r="130" spans="2:13" x14ac:dyDescent="0.25">
      <c r="B130" s="145" t="s">
        <v>98</v>
      </c>
      <c r="C130" s="222">
        <v>6.6219806763285023</v>
      </c>
      <c r="D130" s="223">
        <v>-0.72703329244717541</v>
      </c>
      <c r="E130" s="222">
        <v>6.3249634324719652</v>
      </c>
      <c r="F130" s="223">
        <f t="shared" si="38"/>
        <v>-0.29701724385653705</v>
      </c>
      <c r="G130" s="222">
        <v>5.2975084459459456</v>
      </c>
      <c r="H130" s="223">
        <f t="shared" si="38"/>
        <v>-1.0274549865260196</v>
      </c>
      <c r="I130" s="222">
        <v>5.8994371482176362</v>
      </c>
      <c r="J130" s="223">
        <f t="shared" si="39"/>
        <v>0.6019287022716906</v>
      </c>
      <c r="K130" s="222"/>
      <c r="L130" s="223"/>
    </row>
    <row r="131" spans="2:13" ht="15.75" x14ac:dyDescent="0.25">
      <c r="B131" s="148" t="s">
        <v>32</v>
      </c>
      <c r="C131" s="224">
        <v>6.9646118721461185</v>
      </c>
      <c r="D131" s="225">
        <v>0.19290167716806295</v>
      </c>
      <c r="E131" s="224">
        <v>6.3146878383255141</v>
      </c>
      <c r="F131" s="225">
        <f t="shared" si="38"/>
        <v>-0.64992403382060449</v>
      </c>
      <c r="G131" s="224">
        <v>6.2090876819311323</v>
      </c>
      <c r="H131" s="225">
        <f t="shared" si="38"/>
        <v>-0.10560015639438181</v>
      </c>
      <c r="I131" s="224">
        <v>6.0597912226047983</v>
      </c>
      <c r="J131" s="225">
        <f t="shared" si="39"/>
        <v>-0.14929645932633395</v>
      </c>
      <c r="K131" s="224">
        <v>6.4333256915787862</v>
      </c>
      <c r="L131" s="225">
        <v>0.34903064906630821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294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 t="shared" ref="C139" si="40">E139-1</f>
        <v>2022</v>
      </c>
      <c r="D139" s="140"/>
      <c r="E139" s="139">
        <f t="shared" ref="E139" si="41">G139-1</f>
        <v>2023</v>
      </c>
      <c r="F139" s="140"/>
      <c r="G139" s="139">
        <f t="shared" ref="G139" si="42">I139-1</f>
        <v>2024</v>
      </c>
      <c r="H139" s="140"/>
      <c r="I139" s="139">
        <f>K139-1</f>
        <v>2025</v>
      </c>
      <c r="J139" s="140"/>
      <c r="K139" s="139"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CONCATENATE("dif ",RIGHT(C139,2),"/",RIGHT(C139-1,2))</f>
        <v>dif 22/21</v>
      </c>
      <c r="E140" s="144" t="s">
        <v>74</v>
      </c>
      <c r="F140" s="143" t="str">
        <f>CONCATENATE("dif ",RIGHT(E139,2),"/",RIGHT(C139,2))</f>
        <v>dif 23/22</v>
      </c>
      <c r="G140" s="144" t="s">
        <v>74</v>
      </c>
      <c r="H140" s="143" t="str">
        <f>CONCATENATE("dif ",RIGHT(G139,2),"/",RIGHT(E139,2))</f>
        <v>dif 24/23</v>
      </c>
      <c r="I140" s="144" t="s">
        <v>74</v>
      </c>
      <c r="J140" s="143" t="str">
        <f>CONCATENATE("dif ",RIGHT(I139,2),"/",RIGHT(G139,2))</f>
        <v>dif 25/24</v>
      </c>
      <c r="K140" s="144" t="s">
        <v>74</v>
      </c>
      <c r="L140" s="143" t="str">
        <f>CONCATENATE("dif ",RIGHT(K139,2),"/",RIGHT(I139,2))</f>
        <v>dif 26/25</v>
      </c>
    </row>
    <row r="141" spans="2:13" x14ac:dyDescent="0.25">
      <c r="B141" s="145" t="s">
        <v>76</v>
      </c>
      <c r="C141" s="222">
        <v>10.762376237623762</v>
      </c>
      <c r="D141" s="223">
        <v>2.9006741099641875</v>
      </c>
      <c r="E141" s="222">
        <v>8.2559456398641</v>
      </c>
      <c r="F141" s="223">
        <f t="shared" ref="F141:H143" si="43">IFERROR(E141-C141,"-")</f>
        <v>-2.5064305977596621</v>
      </c>
      <c r="G141" s="222">
        <v>7.1475548060708265</v>
      </c>
      <c r="H141" s="223">
        <f t="shared" si="43"/>
        <v>-1.1083908337932735</v>
      </c>
      <c r="I141" s="222">
        <v>7.3878143133462286</v>
      </c>
      <c r="J141" s="223">
        <f t="shared" ref="J141:J143" si="44">IFERROR(I141-G141,"-")</f>
        <v>0.24025950727540213</v>
      </c>
      <c r="K141" s="222">
        <v>6.105610561056106</v>
      </c>
      <c r="L141" s="223">
        <f t="shared" ref="L141:L148" si="45">IFERROR(K141-I141,"-")</f>
        <v>-1.2822037522901226</v>
      </c>
    </row>
    <row r="142" spans="2:13" x14ac:dyDescent="0.25">
      <c r="B142" s="145" t="s">
        <v>78</v>
      </c>
      <c r="C142" s="222">
        <v>19.736318407960198</v>
      </c>
      <c r="D142" s="223">
        <v>12.231091927123961</v>
      </c>
      <c r="E142" s="222">
        <v>10.370414201183433</v>
      </c>
      <c r="F142" s="223">
        <f t="shared" si="43"/>
        <v>-9.3659042067767651</v>
      </c>
      <c r="G142" s="222">
        <v>8.3796526054590572</v>
      </c>
      <c r="H142" s="223">
        <f t="shared" si="43"/>
        <v>-1.9907615957243756</v>
      </c>
      <c r="I142" s="222">
        <v>6.8422590068159685</v>
      </c>
      <c r="J142" s="223">
        <f t="shared" si="44"/>
        <v>-1.5373935986430887</v>
      </c>
      <c r="K142" s="222">
        <v>7.1236080178173715</v>
      </c>
      <c r="L142" s="223">
        <f t="shared" si="45"/>
        <v>0.28134901100140297</v>
      </c>
    </row>
    <row r="143" spans="2:13" x14ac:dyDescent="0.25">
      <c r="B143" s="145" t="s">
        <v>80</v>
      </c>
      <c r="C143" s="222">
        <v>10.463869463869464</v>
      </c>
      <c r="D143" s="223">
        <v>0.72015087090464114</v>
      </c>
      <c r="E143" s="222">
        <v>7.2857142857142856</v>
      </c>
      <c r="F143" s="223">
        <f t="shared" si="43"/>
        <v>-3.1781551781551789</v>
      </c>
      <c r="G143" s="222">
        <v>5.5732217573221758</v>
      </c>
      <c r="H143" s="223">
        <f t="shared" si="43"/>
        <v>-1.7124925283921097</v>
      </c>
      <c r="I143" s="222">
        <v>7.3555027711797312</v>
      </c>
      <c r="J143" s="223">
        <f t="shared" si="44"/>
        <v>1.7822810138575553</v>
      </c>
      <c r="K143" s="222">
        <v>7.3280961182994453</v>
      </c>
      <c r="L143" s="223">
        <f t="shared" si="45"/>
        <v>-2.7406652880285876E-2</v>
      </c>
    </row>
    <row r="144" spans="2:13" x14ac:dyDescent="0.25">
      <c r="B144" s="145" t="s">
        <v>82</v>
      </c>
      <c r="C144" s="222">
        <v>22.977777777777778</v>
      </c>
      <c r="D144" s="223" t="s">
        <v>233</v>
      </c>
      <c r="E144" s="222">
        <v>7.2047413793103452</v>
      </c>
      <c r="F144" s="223">
        <f>IFERROR(E144-C144,"-")</f>
        <v>-15.773036398467433</v>
      </c>
      <c r="G144" s="222">
        <v>12.068527918781726</v>
      </c>
      <c r="H144" s="223">
        <f>IFERROR(G144-E144,"-")</f>
        <v>4.8637865394713806</v>
      </c>
      <c r="I144" s="222">
        <v>6.2781818181818183</v>
      </c>
      <c r="J144" s="223">
        <f>IFERROR(I144-G144,"-")</f>
        <v>-5.7903461005999075</v>
      </c>
      <c r="K144" s="222">
        <v>7.2782485875706211</v>
      </c>
      <c r="L144" s="223">
        <f t="shared" si="45"/>
        <v>1.0000667693888028</v>
      </c>
    </row>
    <row r="145" spans="1:13" x14ac:dyDescent="0.25">
      <c r="B145" s="145" t="s">
        <v>84</v>
      </c>
      <c r="C145" s="222">
        <v>15.326923076923077</v>
      </c>
      <c r="D145" s="223" t="s">
        <v>233</v>
      </c>
      <c r="E145" s="222">
        <v>7.3737373737373737</v>
      </c>
      <c r="F145" s="223">
        <f t="shared" ref="F145:H153" si="46">IFERROR(E145-C145,"-")</f>
        <v>-7.9531857031857029</v>
      </c>
      <c r="G145" s="222">
        <v>9.1675824175824179</v>
      </c>
      <c r="H145" s="223">
        <f t="shared" si="46"/>
        <v>1.7938450438450442</v>
      </c>
      <c r="I145" s="222">
        <v>7.4332129963898916</v>
      </c>
      <c r="J145" s="223">
        <f t="shared" ref="J145:J153" si="47">IFERROR(I145-G145,"-")</f>
        <v>-1.7343694211925262</v>
      </c>
      <c r="K145" s="222">
        <v>6.8206106870229011</v>
      </c>
      <c r="L145" s="223">
        <f t="shared" si="45"/>
        <v>-0.61260230936699056</v>
      </c>
    </row>
    <row r="146" spans="1:13" x14ac:dyDescent="0.25">
      <c r="B146" s="145" t="s">
        <v>86</v>
      </c>
      <c r="C146" s="222">
        <v>17.822784810126581</v>
      </c>
      <c r="D146" s="223" t="s">
        <v>233</v>
      </c>
      <c r="E146" s="222">
        <v>6.3149792776791003</v>
      </c>
      <c r="F146" s="223">
        <f t="shared" si="46"/>
        <v>-11.507805532447481</v>
      </c>
      <c r="G146" s="222">
        <v>6.4553571428571432</v>
      </c>
      <c r="H146" s="223">
        <f t="shared" si="46"/>
        <v>0.14037786517804296</v>
      </c>
      <c r="I146" s="222">
        <v>7.3386837881219904</v>
      </c>
      <c r="J146" s="223">
        <f t="shared" si="47"/>
        <v>0.88332664526484717</v>
      </c>
      <c r="K146" s="222">
        <v>7.5545112781954886</v>
      </c>
      <c r="L146" s="223">
        <f t="shared" si="45"/>
        <v>0.21582749007349822</v>
      </c>
    </row>
    <row r="147" spans="1:13" x14ac:dyDescent="0.25">
      <c r="B147" s="145" t="s">
        <v>88</v>
      </c>
      <c r="C147" s="222">
        <v>9.8461538461538467</v>
      </c>
      <c r="D147" s="223" t="s">
        <v>233</v>
      </c>
      <c r="E147" s="222">
        <v>9.4020725388601036</v>
      </c>
      <c r="F147" s="223">
        <f t="shared" si="46"/>
        <v>-0.44408130729374307</v>
      </c>
      <c r="G147" s="222">
        <v>7.3354231974921627</v>
      </c>
      <c r="H147" s="223">
        <f t="shared" si="46"/>
        <v>-2.066649341367941</v>
      </c>
      <c r="I147" s="222">
        <v>8.6909788867562376</v>
      </c>
      <c r="J147" s="223">
        <f t="shared" si="47"/>
        <v>1.355555689264075</v>
      </c>
      <c r="K147" s="222">
        <v>7.3607476635514022</v>
      </c>
      <c r="L147" s="223">
        <f t="shared" si="45"/>
        <v>-1.3302312232048354</v>
      </c>
    </row>
    <row r="148" spans="1:13" x14ac:dyDescent="0.25">
      <c r="B148" s="145" t="s">
        <v>90</v>
      </c>
      <c r="C148" s="222">
        <v>6.5616438356164384</v>
      </c>
      <c r="D148" s="223">
        <v>-5.2325948475111339</v>
      </c>
      <c r="E148" s="222">
        <v>8.7648114901256733</v>
      </c>
      <c r="F148" s="223">
        <f t="shared" si="46"/>
        <v>2.2031676545092349</v>
      </c>
      <c r="G148" s="222">
        <v>8.639705882352942</v>
      </c>
      <c r="H148" s="223">
        <f t="shared" si="46"/>
        <v>-0.12510560777273128</v>
      </c>
      <c r="I148" s="222">
        <v>8.1074681238615671</v>
      </c>
      <c r="J148" s="223">
        <f t="shared" si="47"/>
        <v>-0.53223775849137489</v>
      </c>
      <c r="K148" s="222">
        <v>7.8275862068965516</v>
      </c>
      <c r="L148" s="223">
        <f t="shared" si="45"/>
        <v>-0.27988191696501552</v>
      </c>
    </row>
    <row r="149" spans="1:13" x14ac:dyDescent="0.25">
      <c r="B149" s="145" t="s">
        <v>92</v>
      </c>
      <c r="C149" s="222">
        <v>8.0187110187110182</v>
      </c>
      <c r="D149" s="223">
        <v>-6.5251486304117883</v>
      </c>
      <c r="E149" s="222">
        <v>5.4844192634560907</v>
      </c>
      <c r="F149" s="223">
        <f t="shared" si="46"/>
        <v>-2.5342917552549276</v>
      </c>
      <c r="G149" s="222">
        <v>5.9034749034749039</v>
      </c>
      <c r="H149" s="223">
        <f t="shared" si="46"/>
        <v>0.41905564001881324</v>
      </c>
      <c r="I149" s="222">
        <v>7.0243572395128551</v>
      </c>
      <c r="J149" s="223">
        <f t="shared" si="47"/>
        <v>1.1208823360379512</v>
      </c>
      <c r="K149" s="222"/>
      <c r="L149" s="223"/>
    </row>
    <row r="150" spans="1:13" x14ac:dyDescent="0.25">
      <c r="A150" s="151"/>
      <c r="B150" s="145" t="s">
        <v>94</v>
      </c>
      <c r="C150" s="222">
        <v>6.7181069958847734</v>
      </c>
      <c r="D150" s="223">
        <v>1.2817433595211369</v>
      </c>
      <c r="E150" s="222">
        <v>8.6818181818181817</v>
      </c>
      <c r="F150" s="223">
        <f t="shared" si="46"/>
        <v>1.9637111859334082</v>
      </c>
      <c r="G150" s="222">
        <v>8.1320406278855035</v>
      </c>
      <c r="H150" s="223">
        <f t="shared" si="46"/>
        <v>-0.54977755393267813</v>
      </c>
      <c r="I150" s="222">
        <v>7.4990138067061141</v>
      </c>
      <c r="J150" s="223">
        <f t="shared" si="47"/>
        <v>-0.63302682117938947</v>
      </c>
      <c r="K150" s="222"/>
      <c r="L150" s="223"/>
    </row>
    <row r="151" spans="1:13" x14ac:dyDescent="0.25">
      <c r="B151" s="145" t="s">
        <v>96</v>
      </c>
      <c r="C151" s="222">
        <v>7.9976247030878858</v>
      </c>
      <c r="D151" s="223">
        <v>1.4717391445047792</v>
      </c>
      <c r="E151" s="222">
        <v>7.4842931937172779</v>
      </c>
      <c r="F151" s="223">
        <f t="shared" si="46"/>
        <v>-0.5133315093706079</v>
      </c>
      <c r="G151" s="222">
        <v>7.177658142664872</v>
      </c>
      <c r="H151" s="223">
        <f t="shared" si="46"/>
        <v>-0.30663505105240585</v>
      </c>
      <c r="I151" s="222">
        <v>6.9728739002932549</v>
      </c>
      <c r="J151" s="223">
        <f t="shared" si="47"/>
        <v>-0.20478424237161708</v>
      </c>
      <c r="K151" s="222"/>
      <c r="L151" s="223"/>
    </row>
    <row r="152" spans="1:13" x14ac:dyDescent="0.25">
      <c r="B152" s="145" t="s">
        <v>98</v>
      </c>
      <c r="C152" s="222">
        <v>7.1046831955922869</v>
      </c>
      <c r="D152" s="223">
        <v>-0.68363797229092516</v>
      </c>
      <c r="E152" s="222">
        <v>7.4029335634167381</v>
      </c>
      <c r="F152" s="223">
        <f t="shared" si="46"/>
        <v>0.29825036782445125</v>
      </c>
      <c r="G152" s="222">
        <v>6.9815668202764973</v>
      </c>
      <c r="H152" s="223">
        <f t="shared" si="46"/>
        <v>-0.42136674314024081</v>
      </c>
      <c r="I152" s="222">
        <v>7.4668246445497628</v>
      </c>
      <c r="J152" s="223">
        <f t="shared" si="47"/>
        <v>0.48525782427326547</v>
      </c>
      <c r="K152" s="222"/>
      <c r="L152" s="223"/>
    </row>
    <row r="153" spans="1:13" ht="15.75" x14ac:dyDescent="0.25">
      <c r="B153" s="148" t="s">
        <v>32</v>
      </c>
      <c r="C153" s="224">
        <v>10.078081427774679</v>
      </c>
      <c r="D153" s="225">
        <v>1.9737542197130313</v>
      </c>
      <c r="E153" s="224">
        <v>7.7124817455545056</v>
      </c>
      <c r="F153" s="225">
        <f t="shared" si="46"/>
        <v>-2.3655996822201732</v>
      </c>
      <c r="G153" s="224">
        <v>7.3207529587177333</v>
      </c>
      <c r="H153" s="225">
        <f t="shared" si="46"/>
        <v>-0.39172878683677226</v>
      </c>
      <c r="I153" s="224">
        <v>7.2553611738148982</v>
      </c>
      <c r="J153" s="225">
        <f t="shared" si="47"/>
        <v>-6.5391784902835148E-2</v>
      </c>
      <c r="K153" s="224">
        <v>7.0446994348347323</v>
      </c>
      <c r="L153" s="225">
        <v>-0.23022186631951769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295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 t="shared" ref="C161" si="48">E161-1</f>
        <v>2022</v>
      </c>
      <c r="D161" s="140"/>
      <c r="E161" s="139">
        <f t="shared" ref="E161" si="49">G161-1</f>
        <v>2023</v>
      </c>
      <c r="F161" s="140"/>
      <c r="G161" s="139">
        <f t="shared" ref="G161" si="50">I161-1</f>
        <v>2024</v>
      </c>
      <c r="H161" s="140"/>
      <c r="I161" s="139">
        <f>K161-1</f>
        <v>2025</v>
      </c>
      <c r="J161" s="140"/>
      <c r="K161" s="139"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CONCATENATE("dif ",RIGHT(C161,2),"/",RIGHT(C161-1,2))</f>
        <v>dif 22/21</v>
      </c>
      <c r="E162" s="144" t="s">
        <v>74</v>
      </c>
      <c r="F162" s="143" t="str">
        <f>CONCATENATE("dif ",RIGHT(E161,2),"/",RIGHT(C161,2))</f>
        <v>dif 23/22</v>
      </c>
      <c r="G162" s="144" t="s">
        <v>74</v>
      </c>
      <c r="H162" s="143" t="str">
        <f>CONCATENATE("dif ",RIGHT(G161,2),"/",RIGHT(E161,2))</f>
        <v>dif 24/23</v>
      </c>
      <c r="I162" s="144" t="s">
        <v>74</v>
      </c>
      <c r="J162" s="143" t="str">
        <f>CONCATENATE("dif ",RIGHT(I161,2),"/",RIGHT(G161,2))</f>
        <v>dif 25/24</v>
      </c>
      <c r="K162" s="144" t="s">
        <v>74</v>
      </c>
      <c r="L162" s="143" t="str">
        <f>CONCATENATE("dif ",RIGHT(K161,2),"/",RIGHT(I161,2))</f>
        <v>dif 26/25</v>
      </c>
    </row>
    <row r="163" spans="2:12" x14ac:dyDescent="0.25">
      <c r="B163" s="145" t="s">
        <v>76</v>
      </c>
      <c r="C163" s="222">
        <v>4.729166666666667</v>
      </c>
      <c r="D163" s="223">
        <v>-1.0200545171339561</v>
      </c>
      <c r="E163" s="222">
        <v>7.2143184947223498</v>
      </c>
      <c r="F163" s="223">
        <f t="shared" ref="F163:H165" si="51">IFERROR(E163-C163,"-")</f>
        <v>2.4851518280556828</v>
      </c>
      <c r="G163" s="222">
        <v>7.8896882494004794</v>
      </c>
      <c r="H163" s="223">
        <f t="shared" si="51"/>
        <v>0.67536975467812965</v>
      </c>
      <c r="I163" s="222">
        <v>7.4726443768996962</v>
      </c>
      <c r="J163" s="223">
        <f t="shared" ref="J163:J165" si="52">IFERROR(I163-G163,"-")</f>
        <v>-0.41704387250078323</v>
      </c>
      <c r="K163" s="222">
        <v>6.2831491712707184</v>
      </c>
      <c r="L163" s="223">
        <f t="shared" ref="L163:L170" si="53">IFERROR(K163-I163,"-")</f>
        <v>-1.1894952056289778</v>
      </c>
    </row>
    <row r="164" spans="2:12" x14ac:dyDescent="0.25">
      <c r="B164" s="145" t="s">
        <v>78</v>
      </c>
      <c r="C164" s="222">
        <v>6.1937499999999996</v>
      </c>
      <c r="D164" s="223">
        <v>-0.57419493608652949</v>
      </c>
      <c r="E164" s="222">
        <v>7.303468208092486</v>
      </c>
      <c r="F164" s="223">
        <f t="shared" si="51"/>
        <v>1.1097182080924863</v>
      </c>
      <c r="G164" s="222">
        <v>6.3089552238805968</v>
      </c>
      <c r="H164" s="223">
        <f t="shared" si="51"/>
        <v>-0.99451298421188916</v>
      </c>
      <c r="I164" s="222">
        <v>6.4013086150490732</v>
      </c>
      <c r="J164" s="223">
        <f t="shared" si="52"/>
        <v>9.2353391168476406E-2</v>
      </c>
      <c r="K164" s="222">
        <v>6.1758793969849251</v>
      </c>
      <c r="L164" s="223">
        <f t="shared" si="53"/>
        <v>-0.22542921806414817</v>
      </c>
    </row>
    <row r="165" spans="2:12" x14ac:dyDescent="0.25">
      <c r="B165" s="145" t="s">
        <v>80</v>
      </c>
      <c r="C165" s="222">
        <v>6.4149377593360999</v>
      </c>
      <c r="D165" s="223">
        <v>-1.6887207772492658</v>
      </c>
      <c r="E165" s="222">
        <v>6.9717348927875245</v>
      </c>
      <c r="F165" s="223">
        <f t="shared" si="51"/>
        <v>0.55679713345142456</v>
      </c>
      <c r="G165" s="222">
        <v>8.247519582245431</v>
      </c>
      <c r="H165" s="223">
        <f t="shared" si="51"/>
        <v>1.2757846894579066</v>
      </c>
      <c r="I165" s="222">
        <v>6.2750000000000004</v>
      </c>
      <c r="J165" s="223">
        <f t="shared" si="52"/>
        <v>-1.9725195822454307</v>
      </c>
      <c r="K165" s="222">
        <v>6.145161290322581</v>
      </c>
      <c r="L165" s="223">
        <f t="shared" si="53"/>
        <v>-0.12983870967741939</v>
      </c>
    </row>
    <row r="166" spans="2:12" x14ac:dyDescent="0.25">
      <c r="B166" s="145" t="s">
        <v>82</v>
      </c>
      <c r="C166" s="222">
        <v>7</v>
      </c>
      <c r="D166" s="223" t="s">
        <v>233</v>
      </c>
      <c r="E166" s="222">
        <v>6.1101449275362318</v>
      </c>
      <c r="F166" s="223">
        <f>IFERROR(E166-C166,"-")</f>
        <v>-0.88985507246376816</v>
      </c>
      <c r="G166" s="222">
        <v>6.5773298083278258</v>
      </c>
      <c r="H166" s="223">
        <f>IFERROR(G166-E166,"-")</f>
        <v>0.46718488079159393</v>
      </c>
      <c r="I166" s="222">
        <v>6.08</v>
      </c>
      <c r="J166" s="223">
        <f>IFERROR(I166-G166,"-")</f>
        <v>-0.4973298083278257</v>
      </c>
      <c r="K166" s="222">
        <v>5.8751269035532996</v>
      </c>
      <c r="L166" s="223">
        <f t="shared" si="53"/>
        <v>-0.20487309644670049</v>
      </c>
    </row>
    <row r="167" spans="2:12" x14ac:dyDescent="0.25">
      <c r="B167" s="145" t="s">
        <v>84</v>
      </c>
      <c r="C167" s="222">
        <v>4.4880239520958085</v>
      </c>
      <c r="D167" s="223" t="s">
        <v>233</v>
      </c>
      <c r="E167" s="222">
        <v>6.3323216995447646</v>
      </c>
      <c r="F167" s="223">
        <f t="shared" ref="F167:H175" si="54">IFERROR(E167-C167,"-")</f>
        <v>1.8442977474489561</v>
      </c>
      <c r="G167" s="222">
        <v>7.4274533413606258</v>
      </c>
      <c r="H167" s="223">
        <f t="shared" si="54"/>
        <v>1.0951316418158612</v>
      </c>
      <c r="I167" s="222">
        <v>6.1149542217700912</v>
      </c>
      <c r="J167" s="223">
        <f t="shared" ref="J167:J175" si="55">IFERROR(I167-G167,"-")</f>
        <v>-1.3124991195905347</v>
      </c>
      <c r="K167" s="222">
        <v>5.4848484848484844</v>
      </c>
      <c r="L167" s="223">
        <f t="shared" si="53"/>
        <v>-0.63010573692160676</v>
      </c>
    </row>
    <row r="168" spans="2:12" x14ac:dyDescent="0.25">
      <c r="B168" s="145" t="s">
        <v>86</v>
      </c>
      <c r="C168" s="222">
        <v>6.6040609137055837</v>
      </c>
      <c r="D168" s="223" t="s">
        <v>233</v>
      </c>
      <c r="E168" s="222">
        <v>6.5613636363636365</v>
      </c>
      <c r="F168" s="223">
        <f t="shared" si="54"/>
        <v>-4.2697277341947171E-2</v>
      </c>
      <c r="G168" s="222">
        <v>6.0972568578553616</v>
      </c>
      <c r="H168" s="223">
        <f t="shared" si="54"/>
        <v>-0.46410677850827486</v>
      </c>
      <c r="I168" s="222">
        <v>6.4898218829516541</v>
      </c>
      <c r="J168" s="223">
        <f t="shared" si="55"/>
        <v>0.39256502509629243</v>
      </c>
      <c r="K168" s="222">
        <v>8.0806675938803902</v>
      </c>
      <c r="L168" s="223">
        <f t="shared" si="53"/>
        <v>1.5908457109287362</v>
      </c>
    </row>
    <row r="169" spans="2:12" x14ac:dyDescent="0.25">
      <c r="B169" s="145" t="s">
        <v>88</v>
      </c>
      <c r="C169" s="222">
        <v>4.1475409836065573</v>
      </c>
      <c r="D169" s="223" t="s">
        <v>233</v>
      </c>
      <c r="E169" s="222">
        <v>7.6270627062706273</v>
      </c>
      <c r="F169" s="223">
        <f t="shared" si="54"/>
        <v>3.47952172266407</v>
      </c>
      <c r="G169" s="222">
        <v>6.3948832035595107</v>
      </c>
      <c r="H169" s="223">
        <f t="shared" si="54"/>
        <v>-1.2321795027111166</v>
      </c>
      <c r="I169" s="222">
        <v>7.2997481108312341</v>
      </c>
      <c r="J169" s="223">
        <f t="shared" si="55"/>
        <v>0.90486490727172342</v>
      </c>
      <c r="K169" s="222">
        <v>6.3379571248423705</v>
      </c>
      <c r="L169" s="223">
        <f t="shared" si="53"/>
        <v>-0.96179098598886359</v>
      </c>
    </row>
    <row r="170" spans="2:12" x14ac:dyDescent="0.25">
      <c r="B170" s="145" t="s">
        <v>90</v>
      </c>
      <c r="C170" s="222">
        <v>8.2528735632183903</v>
      </c>
      <c r="D170" s="223">
        <v>-2.1804597701149433</v>
      </c>
      <c r="E170" s="222">
        <v>10.346733668341708</v>
      </c>
      <c r="F170" s="223">
        <f t="shared" si="54"/>
        <v>2.0938601051233174</v>
      </c>
      <c r="G170" s="222">
        <v>9.152667723190703</v>
      </c>
      <c r="H170" s="223">
        <f t="shared" si="54"/>
        <v>-1.1940659451510047</v>
      </c>
      <c r="I170" s="222">
        <v>8.6292808219178081</v>
      </c>
      <c r="J170" s="223">
        <f t="shared" si="55"/>
        <v>-0.52338690127289489</v>
      </c>
      <c r="K170" s="222">
        <v>7.88</v>
      </c>
      <c r="L170" s="223">
        <f t="shared" si="53"/>
        <v>-0.7492808219178082</v>
      </c>
    </row>
    <row r="171" spans="2:12" x14ac:dyDescent="0.25">
      <c r="B171" s="145" t="s">
        <v>92</v>
      </c>
      <c r="C171" s="222">
        <v>7.3111702127659575</v>
      </c>
      <c r="D171" s="223">
        <v>2.093125099984003</v>
      </c>
      <c r="E171" s="222">
        <v>7.003300330033003</v>
      </c>
      <c r="F171" s="223">
        <f t="shared" si="54"/>
        <v>-0.30786988273295446</v>
      </c>
      <c r="G171" s="222">
        <v>3.8022199798183651</v>
      </c>
      <c r="H171" s="223">
        <f t="shared" si="54"/>
        <v>-3.2010803502146379</v>
      </c>
      <c r="I171" s="222">
        <v>6.8179059180576633</v>
      </c>
      <c r="J171" s="223">
        <f t="shared" si="55"/>
        <v>3.0156859382392982</v>
      </c>
      <c r="K171" s="222"/>
      <c r="L171" s="223"/>
    </row>
    <row r="172" spans="2:12" x14ac:dyDescent="0.25">
      <c r="B172" s="145" t="s">
        <v>94</v>
      </c>
      <c r="C172" s="222">
        <v>5.4994388327721664</v>
      </c>
      <c r="D172" s="223">
        <v>-0.76850375095989065</v>
      </c>
      <c r="E172" s="222">
        <v>6.1748318924111434</v>
      </c>
      <c r="F172" s="223">
        <f t="shared" si="54"/>
        <v>0.675393059638977</v>
      </c>
      <c r="G172" s="222">
        <v>6.659903626680193</v>
      </c>
      <c r="H172" s="223">
        <f t="shared" si="54"/>
        <v>0.48507173426904959</v>
      </c>
      <c r="I172" s="222">
        <v>6.7761194029850742</v>
      </c>
      <c r="J172" s="223">
        <f t="shared" si="55"/>
        <v>0.11621577630488122</v>
      </c>
      <c r="K172" s="222"/>
      <c r="L172" s="223"/>
    </row>
    <row r="173" spans="2:12" x14ac:dyDescent="0.25">
      <c r="B173" s="145" t="s">
        <v>96</v>
      </c>
      <c r="C173" s="222">
        <v>8.594678217821782</v>
      </c>
      <c r="D173" s="223">
        <v>4.1401327632763278</v>
      </c>
      <c r="E173" s="222">
        <v>8.294520547945206</v>
      </c>
      <c r="F173" s="223">
        <f t="shared" si="54"/>
        <v>-0.30015766987657599</v>
      </c>
      <c r="G173" s="222">
        <v>6.7973199329983247</v>
      </c>
      <c r="H173" s="223">
        <f t="shared" si="54"/>
        <v>-1.4972006149468813</v>
      </c>
      <c r="I173" s="222">
        <v>5.8956521739130432</v>
      </c>
      <c r="J173" s="223">
        <f t="shared" si="55"/>
        <v>-0.90166775908528152</v>
      </c>
      <c r="K173" s="222"/>
      <c r="L173" s="223"/>
    </row>
    <row r="174" spans="2:12" x14ac:dyDescent="0.25">
      <c r="B174" s="145" t="s">
        <v>98</v>
      </c>
      <c r="C174" s="222">
        <v>6.6066790352504636</v>
      </c>
      <c r="D174" s="223">
        <v>0.46709968534606627</v>
      </c>
      <c r="E174" s="222">
        <v>6.2648752399232244</v>
      </c>
      <c r="F174" s="223">
        <f t="shared" si="54"/>
        <v>-0.34180379532723926</v>
      </c>
      <c r="G174" s="222">
        <v>5.9157142857142855</v>
      </c>
      <c r="H174" s="223">
        <f t="shared" si="54"/>
        <v>-0.34916095420893889</v>
      </c>
      <c r="I174" s="222">
        <v>5.9455370650529504</v>
      </c>
      <c r="J174" s="223">
        <f t="shared" si="55"/>
        <v>2.9822779338664951E-2</v>
      </c>
      <c r="K174" s="222"/>
      <c r="L174" s="223"/>
    </row>
    <row r="175" spans="2:12" ht="15.75" x14ac:dyDescent="0.25">
      <c r="B175" s="148" t="s">
        <v>32</v>
      </c>
      <c r="C175" s="224">
        <v>7.0498887829679058</v>
      </c>
      <c r="D175" s="225">
        <v>0.79706187661823957</v>
      </c>
      <c r="E175" s="224">
        <v>6.7944951609581992</v>
      </c>
      <c r="F175" s="225">
        <f t="shared" si="54"/>
        <v>-0.25539362200970661</v>
      </c>
      <c r="G175" s="224">
        <v>6.9015844794226844</v>
      </c>
      <c r="H175" s="225">
        <f t="shared" si="54"/>
        <v>0.10708931846448522</v>
      </c>
      <c r="I175" s="224">
        <v>6.7524429967426709</v>
      </c>
      <c r="J175" s="225">
        <f t="shared" si="55"/>
        <v>-0.14914148268001348</v>
      </c>
      <c r="K175" s="224">
        <v>6.5500410846343469</v>
      </c>
      <c r="L175" s="225">
        <v>-0.33981730472339855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296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 t="shared" ref="C183" si="56">E183-1</f>
        <v>2022</v>
      </c>
      <c r="D183" s="140"/>
      <c r="E183" s="139">
        <f t="shared" ref="E183" si="57">G183-1</f>
        <v>2023</v>
      </c>
      <c r="F183" s="140"/>
      <c r="G183" s="139">
        <f t="shared" ref="G183" si="58">I183-1</f>
        <v>2024</v>
      </c>
      <c r="H183" s="140"/>
      <c r="I183" s="139">
        <f>K183-1</f>
        <v>2025</v>
      </c>
      <c r="J183" s="140"/>
      <c r="K183" s="139"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CONCATENATE("dif ",RIGHT(C183,2),"/",RIGHT(C183-1,2))</f>
        <v>dif 22/21</v>
      </c>
      <c r="E184" s="144" t="s">
        <v>74</v>
      </c>
      <c r="F184" s="143" t="str">
        <f>CONCATENATE("dif ",RIGHT(E183,2),"/",RIGHT(C183,2))</f>
        <v>dif 23/22</v>
      </c>
      <c r="G184" s="144" t="s">
        <v>74</v>
      </c>
      <c r="H184" s="143" t="str">
        <f>CONCATENATE("dif ",RIGHT(G183,2),"/",RIGHT(E183,2))</f>
        <v>dif 24/23</v>
      </c>
      <c r="I184" s="144" t="s">
        <v>74</v>
      </c>
      <c r="J184" s="143" t="str">
        <f>CONCATENATE("dif ",RIGHT(I183,2),"/",RIGHT(G183,2))</f>
        <v>dif 25/24</v>
      </c>
      <c r="K184" s="144" t="s">
        <v>74</v>
      </c>
      <c r="L184" s="143" t="str">
        <f>CONCATENATE("dif ",RIGHT(K183,2),"/",RIGHT(I183,2))</f>
        <v>dif 26/25</v>
      </c>
    </row>
    <row r="185" spans="1:13" x14ac:dyDescent="0.25">
      <c r="A185" s="151"/>
      <c r="B185" s="145" t="s">
        <v>76</v>
      </c>
      <c r="C185" s="222">
        <v>32.443708609271525</v>
      </c>
      <c r="D185" s="223">
        <v>27.121790801052349</v>
      </c>
      <c r="E185" s="222">
        <v>6.8395904436860064</v>
      </c>
      <c r="F185" s="223">
        <f t="shared" ref="F185:H187" si="59">IFERROR(E185-C185,"-")</f>
        <v>-25.604118165585518</v>
      </c>
      <c r="G185" s="222">
        <v>7.064327485380117</v>
      </c>
      <c r="H185" s="223">
        <f t="shared" si="59"/>
        <v>0.22473704169411057</v>
      </c>
      <c r="I185" s="222">
        <v>6.507518796992481</v>
      </c>
      <c r="J185" s="223">
        <f t="shared" ref="J185:J187" si="60">IFERROR(I185-G185,"-")</f>
        <v>-0.55680868838763597</v>
      </c>
      <c r="K185" s="222">
        <v>5.481770833333333</v>
      </c>
      <c r="L185" s="223">
        <f t="shared" ref="L185:L192" si="61">IFERROR(K185-I185,"-")</f>
        <v>-1.025747963659148</v>
      </c>
    </row>
    <row r="186" spans="1:13" x14ac:dyDescent="0.25">
      <c r="B186" s="145" t="s">
        <v>78</v>
      </c>
      <c r="C186" s="222" t="s">
        <v>233</v>
      </c>
      <c r="D186" s="223" t="s">
        <v>233</v>
      </c>
      <c r="E186" s="222">
        <v>5.4823529411764707</v>
      </c>
      <c r="F186" s="223" t="str">
        <f t="shared" si="59"/>
        <v>-</v>
      </c>
      <c r="G186" s="222">
        <v>6.0017182130584192</v>
      </c>
      <c r="H186" s="223">
        <f t="shared" si="59"/>
        <v>0.51936527188194859</v>
      </c>
      <c r="I186" s="222">
        <v>5.4409937888198758</v>
      </c>
      <c r="J186" s="223">
        <f t="shared" si="60"/>
        <v>-0.56072442423854341</v>
      </c>
      <c r="K186" s="222">
        <v>6.9267241379310347</v>
      </c>
      <c r="L186" s="223">
        <f t="shared" si="61"/>
        <v>1.4857303491111589</v>
      </c>
    </row>
    <row r="187" spans="1:13" x14ac:dyDescent="0.25">
      <c r="B187" s="145" t="s">
        <v>80</v>
      </c>
      <c r="C187" s="222">
        <v>1</v>
      </c>
      <c r="D187" s="223">
        <v>-4.666666666666667</v>
      </c>
      <c r="E187" s="222">
        <v>5.3860465116279066</v>
      </c>
      <c r="F187" s="223">
        <f t="shared" si="59"/>
        <v>4.3860465116279066</v>
      </c>
      <c r="G187" s="222">
        <v>5.8</v>
      </c>
      <c r="H187" s="223">
        <f t="shared" si="59"/>
        <v>0.41395348837209323</v>
      </c>
      <c r="I187" s="222">
        <v>8.1169811320754715</v>
      </c>
      <c r="J187" s="223">
        <f t="shared" si="60"/>
        <v>2.3169811320754716</v>
      </c>
      <c r="K187" s="222">
        <v>6.3471502590673579</v>
      </c>
      <c r="L187" s="223">
        <f t="shared" si="61"/>
        <v>-1.7698308730081136</v>
      </c>
    </row>
    <row r="188" spans="1:13" x14ac:dyDescent="0.25">
      <c r="B188" s="145" t="s">
        <v>82</v>
      </c>
      <c r="C188" s="222">
        <v>32.390243902439025</v>
      </c>
      <c r="D188" s="223" t="s">
        <v>233</v>
      </c>
      <c r="E188" s="222">
        <v>5.9813432835820892</v>
      </c>
      <c r="F188" s="223">
        <f>IFERROR(E188-C188,"-")</f>
        <v>-26.408900618856936</v>
      </c>
      <c r="G188" s="222">
        <v>7.638418079096045</v>
      </c>
      <c r="H188" s="223">
        <f>IFERROR(G188-E188,"-")</f>
        <v>1.6570747955139558</v>
      </c>
      <c r="I188" s="222">
        <v>6.2214765100671139</v>
      </c>
      <c r="J188" s="223">
        <f>IFERROR(I188-G188,"-")</f>
        <v>-1.4169415690289311</v>
      </c>
      <c r="K188" s="222">
        <v>5.9955156950672643</v>
      </c>
      <c r="L188" s="223">
        <f t="shared" si="61"/>
        <v>-0.22596081499984955</v>
      </c>
    </row>
    <row r="189" spans="1:13" x14ac:dyDescent="0.25">
      <c r="B189" s="145" t="s">
        <v>84</v>
      </c>
      <c r="C189" s="222">
        <v>10.127906976744185</v>
      </c>
      <c r="D189" s="223" t="s">
        <v>233</v>
      </c>
      <c r="E189" s="222">
        <v>5.8587786259541987</v>
      </c>
      <c r="F189" s="223">
        <f t="shared" ref="F189:H197" si="62">IFERROR(E189-C189,"-")</f>
        <v>-4.2691283507899866</v>
      </c>
      <c r="G189" s="222">
        <v>7.21218487394958</v>
      </c>
      <c r="H189" s="223">
        <f t="shared" si="62"/>
        <v>1.3534062479953812</v>
      </c>
      <c r="I189" s="222">
        <v>6.4589371980676331</v>
      </c>
      <c r="J189" s="223">
        <f t="shared" ref="J189:J197" si="63">IFERROR(I189-G189,"-")</f>
        <v>-0.75324767588194685</v>
      </c>
      <c r="K189" s="222">
        <v>6.3770491803278686</v>
      </c>
      <c r="L189" s="223">
        <f t="shared" si="61"/>
        <v>-8.1888017739764507E-2</v>
      </c>
    </row>
    <row r="190" spans="1:13" x14ac:dyDescent="0.25">
      <c r="B190" s="145" t="s">
        <v>125</v>
      </c>
      <c r="C190" s="222">
        <v>12.737704918032787</v>
      </c>
      <c r="D190" s="223" t="s">
        <v>233</v>
      </c>
      <c r="E190" s="222">
        <v>7.9693877551020407</v>
      </c>
      <c r="F190" s="223">
        <f t="shared" si="62"/>
        <v>-4.7683171629307459</v>
      </c>
      <c r="G190" s="222">
        <v>5.7923076923076922</v>
      </c>
      <c r="H190" s="223">
        <f t="shared" si="62"/>
        <v>-2.1770800627943485</v>
      </c>
      <c r="I190" s="222">
        <v>6.453125</v>
      </c>
      <c r="J190" s="223">
        <f t="shared" si="63"/>
        <v>0.66081730769230784</v>
      </c>
      <c r="K190" s="222">
        <v>7.140625</v>
      </c>
      <c r="L190" s="223">
        <f t="shared" si="61"/>
        <v>0.6875</v>
      </c>
    </row>
    <row r="191" spans="1:13" x14ac:dyDescent="0.25">
      <c r="B191" s="145" t="s">
        <v>88</v>
      </c>
      <c r="C191" s="222">
        <v>8.5</v>
      </c>
      <c r="D191" s="223" t="s">
        <v>233</v>
      </c>
      <c r="E191" s="222">
        <v>7.8214285714285712</v>
      </c>
      <c r="F191" s="223">
        <f t="shared" si="62"/>
        <v>-0.67857142857142883</v>
      </c>
      <c r="G191" s="222">
        <v>6.7221052631578946</v>
      </c>
      <c r="H191" s="223">
        <f t="shared" si="62"/>
        <v>-1.0993233082706766</v>
      </c>
      <c r="I191" s="222">
        <v>7.4974874371859297</v>
      </c>
      <c r="J191" s="223">
        <f t="shared" si="63"/>
        <v>0.77538217402803511</v>
      </c>
      <c r="K191" s="222">
        <v>6.9875518672199171</v>
      </c>
      <c r="L191" s="223">
        <f t="shared" si="61"/>
        <v>-0.50993556996601264</v>
      </c>
    </row>
    <row r="192" spans="1:13" x14ac:dyDescent="0.25">
      <c r="B192" s="145" t="s">
        <v>90</v>
      </c>
      <c r="C192" s="222">
        <v>8.4782608695652169</v>
      </c>
      <c r="D192" s="223">
        <v>-0.95507246376811672</v>
      </c>
      <c r="E192" s="222">
        <v>8.4124999999999996</v>
      </c>
      <c r="F192" s="223">
        <f t="shared" si="62"/>
        <v>-6.5760869565217206E-2</v>
      </c>
      <c r="G192" s="222">
        <v>8.1743341404358354</v>
      </c>
      <c r="H192" s="223">
        <f t="shared" si="62"/>
        <v>-0.23816585956416425</v>
      </c>
      <c r="I192" s="222">
        <v>7.6410256410256414</v>
      </c>
      <c r="J192" s="223">
        <f t="shared" si="63"/>
        <v>-0.53330849941019398</v>
      </c>
      <c r="K192" s="222">
        <v>8.4090909090909083</v>
      </c>
      <c r="L192" s="223">
        <f t="shared" si="61"/>
        <v>0.76806526806526687</v>
      </c>
    </row>
    <row r="193" spans="2:13" x14ac:dyDescent="0.25">
      <c r="B193" s="145" t="s">
        <v>92</v>
      </c>
      <c r="C193" s="222">
        <v>7.233009708737864</v>
      </c>
      <c r="D193" s="223">
        <v>-1.4504435286722082</v>
      </c>
      <c r="E193" s="222">
        <v>7.1875</v>
      </c>
      <c r="F193" s="223">
        <f t="shared" si="62"/>
        <v>-4.5509708737863974E-2</v>
      </c>
      <c r="G193" s="222">
        <v>6.3220973782771539</v>
      </c>
      <c r="H193" s="223">
        <f t="shared" si="62"/>
        <v>-0.8654026217228461</v>
      </c>
      <c r="I193" s="222">
        <v>6.5055555555555555</v>
      </c>
      <c r="J193" s="223">
        <f t="shared" si="63"/>
        <v>0.18345817727840164</v>
      </c>
      <c r="K193" s="222"/>
      <c r="L193" s="223"/>
    </row>
    <row r="194" spans="2:13" x14ac:dyDescent="0.25">
      <c r="B194" s="145" t="s">
        <v>94</v>
      </c>
      <c r="C194" s="222">
        <v>5.6141732283464565</v>
      </c>
      <c r="D194" s="223">
        <v>-0.56764495347172517</v>
      </c>
      <c r="E194" s="222">
        <v>6.537366548042705</v>
      </c>
      <c r="F194" s="223">
        <f t="shared" si="62"/>
        <v>0.92319331969624852</v>
      </c>
      <c r="G194" s="222">
        <v>5.6042884990253414</v>
      </c>
      <c r="H194" s="223">
        <f t="shared" si="62"/>
        <v>-0.93307804901736358</v>
      </c>
      <c r="I194" s="222">
        <v>6.2515923566878984</v>
      </c>
      <c r="J194" s="223">
        <f t="shared" si="63"/>
        <v>0.64730385766255694</v>
      </c>
      <c r="K194" s="222"/>
      <c r="L194" s="223"/>
    </row>
    <row r="195" spans="2:13" x14ac:dyDescent="0.25">
      <c r="B195" s="145" t="s">
        <v>96</v>
      </c>
      <c r="C195" s="222">
        <v>6.1492063492063496</v>
      </c>
      <c r="D195" s="223">
        <v>-1.8159099298634178</v>
      </c>
      <c r="E195" s="222">
        <v>6.3534482758620694</v>
      </c>
      <c r="F195" s="223">
        <f t="shared" si="62"/>
        <v>0.20424192665571983</v>
      </c>
      <c r="G195" s="222">
        <v>6.9888888888888889</v>
      </c>
      <c r="H195" s="223">
        <f t="shared" si="62"/>
        <v>0.63544061302681953</v>
      </c>
      <c r="I195" s="222">
        <v>5.4505119453924911</v>
      </c>
      <c r="J195" s="223">
        <f t="shared" si="63"/>
        <v>-1.5383769434963979</v>
      </c>
      <c r="K195" s="222"/>
      <c r="L195" s="223"/>
    </row>
    <row r="196" spans="2:13" x14ac:dyDescent="0.25">
      <c r="B196" s="145" t="s">
        <v>98</v>
      </c>
      <c r="C196" s="222">
        <v>6.48</v>
      </c>
      <c r="D196" s="223">
        <v>0.16164794007490713</v>
      </c>
      <c r="E196" s="222">
        <v>7.0505050505050502</v>
      </c>
      <c r="F196" s="223">
        <f t="shared" si="62"/>
        <v>0.57050505050504974</v>
      </c>
      <c r="G196" s="222">
        <v>5.783050847457627</v>
      </c>
      <c r="H196" s="223">
        <f t="shared" si="62"/>
        <v>-1.2674542030474232</v>
      </c>
      <c r="I196" s="222">
        <v>6.0257731958762886</v>
      </c>
      <c r="J196" s="223">
        <f t="shared" si="63"/>
        <v>0.24272234841866158</v>
      </c>
      <c r="K196" s="222"/>
      <c r="L196" s="223"/>
    </row>
    <row r="197" spans="2:13" ht="15.75" x14ac:dyDescent="0.25">
      <c r="B197" s="148" t="s">
        <v>32</v>
      </c>
      <c r="C197" s="224">
        <v>10.31743119266055</v>
      </c>
      <c r="D197" s="225">
        <v>3.6108584227074978</v>
      </c>
      <c r="E197" s="224">
        <v>6.3973214285714288</v>
      </c>
      <c r="F197" s="225">
        <f t="shared" si="62"/>
        <v>-3.9201097640891209</v>
      </c>
      <c r="G197" s="224">
        <v>6.5356719601801379</v>
      </c>
      <c r="H197" s="225">
        <f t="shared" si="62"/>
        <v>0.13835053160870903</v>
      </c>
      <c r="I197" s="224">
        <v>6.4340909090909095</v>
      </c>
      <c r="J197" s="225">
        <f t="shared" si="63"/>
        <v>-0.10158105108922832</v>
      </c>
      <c r="K197" s="224">
        <v>6.5015105740181269</v>
      </c>
      <c r="L197" s="225">
        <v>-0.1903529430422406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297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 t="shared" ref="C205" si="64">E205-1</f>
        <v>2022</v>
      </c>
      <c r="D205" s="140"/>
      <c r="E205" s="139">
        <f t="shared" ref="E205" si="65">G205-1</f>
        <v>2023</v>
      </c>
      <c r="F205" s="140"/>
      <c r="G205" s="139">
        <f t="shared" ref="G205" si="66">I205-1</f>
        <v>2024</v>
      </c>
      <c r="H205" s="140"/>
      <c r="I205" s="139">
        <f>K205-1</f>
        <v>2025</v>
      </c>
      <c r="J205" s="140"/>
      <c r="K205" s="139"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CONCATENATE("dif ",RIGHT(C205,2),"/",RIGHT(C205-1,2))</f>
        <v>dif 22/21</v>
      </c>
      <c r="E206" s="144" t="s">
        <v>74</v>
      </c>
      <c r="F206" s="143" t="str">
        <f>CONCATENATE("dif ",RIGHT(E205,2),"/",RIGHT(C205,2))</f>
        <v>dif 23/22</v>
      </c>
      <c r="G206" s="144" t="s">
        <v>74</v>
      </c>
      <c r="H206" s="143" t="str">
        <f>CONCATENATE("dif ",RIGHT(G205,2),"/",RIGHT(E205,2))</f>
        <v>dif 24/23</v>
      </c>
      <c r="I206" s="144" t="s">
        <v>74</v>
      </c>
      <c r="J206" s="143" t="str">
        <f>CONCATENATE("dif ",RIGHT(I205,2),"/",RIGHT(G205,2))</f>
        <v>dif 25/24</v>
      </c>
      <c r="K206" s="144" t="s">
        <v>74</v>
      </c>
      <c r="L206" s="143" t="str">
        <f>CONCATENATE("dif ",RIGHT(K205,2),"/",RIGHT(I205,2))</f>
        <v>dif 26/25</v>
      </c>
    </row>
    <row r="207" spans="2:13" x14ac:dyDescent="0.25">
      <c r="B207" s="145" t="s">
        <v>76</v>
      </c>
      <c r="C207" s="222" t="s">
        <v>233</v>
      </c>
      <c r="D207" s="223" t="s">
        <v>233</v>
      </c>
      <c r="E207" s="222">
        <v>7.4015544041450774</v>
      </c>
      <c r="F207" s="223" t="str">
        <f t="shared" ref="F207:H209" si="67">IFERROR(E207-C207,"-")</f>
        <v>-</v>
      </c>
      <c r="G207" s="222">
        <v>6.0776859504132235</v>
      </c>
      <c r="H207" s="223">
        <f t="shared" si="67"/>
        <v>-1.3238684537318539</v>
      </c>
      <c r="I207" s="222">
        <v>5.9</v>
      </c>
      <c r="J207" s="223">
        <f t="shared" ref="J207:J209" si="68">IFERROR(I207-G207,"-")</f>
        <v>-0.1776859504132231</v>
      </c>
      <c r="K207" s="222">
        <v>6.8338150289017339</v>
      </c>
      <c r="L207" s="223">
        <f t="shared" ref="L207:L214" si="69">IFERROR(K207-I207,"-")</f>
        <v>0.93381502890173351</v>
      </c>
    </row>
    <row r="208" spans="2:13" x14ac:dyDescent="0.25">
      <c r="B208" s="145" t="s">
        <v>78</v>
      </c>
      <c r="C208" s="222">
        <v>199.5</v>
      </c>
      <c r="D208" s="223">
        <v>194.23770491803279</v>
      </c>
      <c r="E208" s="222">
        <v>5.191011235955056</v>
      </c>
      <c r="F208" s="223">
        <f t="shared" si="67"/>
        <v>-194.30898876404495</v>
      </c>
      <c r="G208" s="222">
        <v>5.9933774834437088</v>
      </c>
      <c r="H208" s="223">
        <f t="shared" si="67"/>
        <v>0.80236624748865282</v>
      </c>
      <c r="I208" s="222">
        <v>6.8988549618320612</v>
      </c>
      <c r="J208" s="223">
        <f t="shared" si="68"/>
        <v>0.90547747838835235</v>
      </c>
      <c r="K208" s="222">
        <v>6.6141304347826084</v>
      </c>
      <c r="L208" s="223">
        <f t="shared" si="69"/>
        <v>-0.28472452704945272</v>
      </c>
    </row>
    <row r="209" spans="2:13" x14ac:dyDescent="0.25">
      <c r="B209" s="145" t="s">
        <v>80</v>
      </c>
      <c r="C209" s="222">
        <v>22.25</v>
      </c>
      <c r="D209" s="223">
        <v>17.15909090909091</v>
      </c>
      <c r="E209" s="222">
        <v>5.8201634877384194</v>
      </c>
      <c r="F209" s="223">
        <f t="shared" si="67"/>
        <v>-16.429836512261581</v>
      </c>
      <c r="G209" s="222">
        <v>8.1340579710144922</v>
      </c>
      <c r="H209" s="223">
        <f t="shared" si="67"/>
        <v>2.3138944832760728</v>
      </c>
      <c r="I209" s="222">
        <v>6.4636871508379885</v>
      </c>
      <c r="J209" s="223">
        <f t="shared" si="68"/>
        <v>-1.6703708201765037</v>
      </c>
      <c r="K209" s="222">
        <v>6.5629453681710217</v>
      </c>
      <c r="L209" s="223">
        <f t="shared" si="69"/>
        <v>9.9258217333033194E-2</v>
      </c>
    </row>
    <row r="210" spans="2:13" x14ac:dyDescent="0.25">
      <c r="B210" s="145" t="s">
        <v>82</v>
      </c>
      <c r="C210" s="222">
        <v>22.166666666666668</v>
      </c>
      <c r="D210" s="223" t="s">
        <v>233</v>
      </c>
      <c r="E210" s="222">
        <v>5.4449648711943794</v>
      </c>
      <c r="F210" s="223">
        <f>IFERROR(E210-C210,"-")</f>
        <v>-16.721701795472288</v>
      </c>
      <c r="G210" s="222">
        <v>6.2178649237472765</v>
      </c>
      <c r="H210" s="223">
        <f>IFERROR(G210-E210,"-")</f>
        <v>0.77290005255289707</v>
      </c>
      <c r="I210" s="222">
        <v>6.9722222222222223</v>
      </c>
      <c r="J210" s="223">
        <f>IFERROR(I210-G210,"-")</f>
        <v>0.75435729847494581</v>
      </c>
      <c r="K210" s="222">
        <v>6.2068965517241379</v>
      </c>
      <c r="L210" s="223">
        <f t="shared" si="69"/>
        <v>-0.76532567049808442</v>
      </c>
    </row>
    <row r="211" spans="2:13" x14ac:dyDescent="0.25">
      <c r="B211" s="145" t="s">
        <v>84</v>
      </c>
      <c r="C211" s="222">
        <v>5.22463768115942</v>
      </c>
      <c r="D211" s="223" t="s">
        <v>233</v>
      </c>
      <c r="E211" s="222">
        <v>8.0511627906976742</v>
      </c>
      <c r="F211" s="223">
        <f t="shared" ref="F211:H219" si="70">IFERROR(E211-C211,"-")</f>
        <v>2.8265251095382542</v>
      </c>
      <c r="G211" s="222">
        <v>6.8917682926829267</v>
      </c>
      <c r="H211" s="223">
        <f t="shared" si="70"/>
        <v>-1.1593944980147475</v>
      </c>
      <c r="I211" s="222">
        <v>6.0145985401459852</v>
      </c>
      <c r="J211" s="223">
        <f t="shared" ref="J211:J219" si="71">IFERROR(I211-G211,"-")</f>
        <v>-0.87716975253694152</v>
      </c>
      <c r="K211" s="222">
        <v>6.0151975683890582</v>
      </c>
      <c r="L211" s="223">
        <f t="shared" si="69"/>
        <v>5.9902824307300762E-4</v>
      </c>
    </row>
    <row r="212" spans="2:13" x14ac:dyDescent="0.25">
      <c r="B212" s="145" t="s">
        <v>86</v>
      </c>
      <c r="C212" s="222">
        <v>6.5864978902953588</v>
      </c>
      <c r="D212" s="223" t="s">
        <v>233</v>
      </c>
      <c r="E212" s="222">
        <v>7.1764705882352944</v>
      </c>
      <c r="F212" s="223">
        <f t="shared" si="70"/>
        <v>0.58997269793993556</v>
      </c>
      <c r="G212" s="222">
        <v>9.4403669724770634</v>
      </c>
      <c r="H212" s="223">
        <f t="shared" si="70"/>
        <v>2.263896384241769</v>
      </c>
      <c r="I212" s="222">
        <v>7.2442244224422438</v>
      </c>
      <c r="J212" s="223">
        <f t="shared" si="71"/>
        <v>-2.1961425500348195</v>
      </c>
      <c r="K212" s="222">
        <v>10.198630136986301</v>
      </c>
      <c r="L212" s="223">
        <f t="shared" si="69"/>
        <v>2.9544057145440572</v>
      </c>
    </row>
    <row r="213" spans="2:13" x14ac:dyDescent="0.25">
      <c r="B213" s="145" t="s">
        <v>88</v>
      </c>
      <c r="C213" s="222">
        <v>8</v>
      </c>
      <c r="D213" s="223" t="s">
        <v>233</v>
      </c>
      <c r="E213" s="222">
        <v>5.4223300970873787</v>
      </c>
      <c r="F213" s="223">
        <f t="shared" si="70"/>
        <v>-2.5776699029126213</v>
      </c>
      <c r="G213" s="222">
        <v>7.887096774193548</v>
      </c>
      <c r="H213" s="223">
        <f t="shared" si="70"/>
        <v>2.4647666771061694</v>
      </c>
      <c r="I213" s="222">
        <v>7.7444668008048287</v>
      </c>
      <c r="J213" s="223">
        <f t="shared" si="71"/>
        <v>-0.1426299733887193</v>
      </c>
      <c r="K213" s="222">
        <v>7.5155963302752298</v>
      </c>
      <c r="L213" s="223">
        <f t="shared" si="69"/>
        <v>-0.22887047052959897</v>
      </c>
    </row>
    <row r="214" spans="2:13" x14ac:dyDescent="0.25">
      <c r="B214" s="145" t="s">
        <v>90</v>
      </c>
      <c r="C214" s="222">
        <v>6.2767295597484276</v>
      </c>
      <c r="D214" s="223">
        <v>-0.11910377358490543</v>
      </c>
      <c r="E214" s="222">
        <v>9.8805970149253728</v>
      </c>
      <c r="F214" s="223">
        <f t="shared" si="70"/>
        <v>3.6038674551769452</v>
      </c>
      <c r="G214" s="222">
        <v>10.66044142614601</v>
      </c>
      <c r="H214" s="223">
        <f t="shared" si="70"/>
        <v>0.77984441122063686</v>
      </c>
      <c r="I214" s="222">
        <v>9.1486486486486491</v>
      </c>
      <c r="J214" s="223">
        <f t="shared" si="71"/>
        <v>-1.5117927774973605</v>
      </c>
      <c r="K214" s="222">
        <v>10.036290322580646</v>
      </c>
      <c r="L214" s="223">
        <f t="shared" si="69"/>
        <v>0.88764167393199678</v>
      </c>
    </row>
    <row r="215" spans="2:13" x14ac:dyDescent="0.25">
      <c r="B215" s="145" t="s">
        <v>92</v>
      </c>
      <c r="C215" s="222">
        <v>7.1424936386768447</v>
      </c>
      <c r="D215" s="223">
        <v>4.2674936386768447</v>
      </c>
      <c r="E215" s="222">
        <v>5.4143835616438354</v>
      </c>
      <c r="F215" s="223">
        <f t="shared" si="70"/>
        <v>-1.7281100770330093</v>
      </c>
      <c r="G215" s="222">
        <v>7.0082644628099171</v>
      </c>
      <c r="H215" s="223">
        <f t="shared" si="70"/>
        <v>1.5938809011660817</v>
      </c>
      <c r="I215" s="222">
        <v>7.572802197802198</v>
      </c>
      <c r="J215" s="223">
        <f t="shared" si="71"/>
        <v>0.56453773499228088</v>
      </c>
      <c r="K215" s="222"/>
      <c r="L215" s="223"/>
    </row>
    <row r="216" spans="2:13" x14ac:dyDescent="0.25">
      <c r="B216" s="145" t="s">
        <v>94</v>
      </c>
      <c r="C216" s="222">
        <v>7.0343749999999998</v>
      </c>
      <c r="D216" s="223">
        <v>-0.394196428571429</v>
      </c>
      <c r="E216" s="222">
        <v>6.5320197044334973</v>
      </c>
      <c r="F216" s="223">
        <f t="shared" si="70"/>
        <v>-0.50235529556650249</v>
      </c>
      <c r="G216" s="222">
        <v>7.85121107266436</v>
      </c>
      <c r="H216" s="223">
        <f t="shared" si="70"/>
        <v>1.3191913682308627</v>
      </c>
      <c r="I216" s="222">
        <v>6.8905950095969288</v>
      </c>
      <c r="J216" s="223">
        <f t="shared" si="71"/>
        <v>-0.96061606306743119</v>
      </c>
      <c r="K216" s="222"/>
      <c r="L216" s="223"/>
    </row>
    <row r="217" spans="2:13" x14ac:dyDescent="0.25">
      <c r="B217" s="145" t="s">
        <v>96</v>
      </c>
      <c r="C217" s="222">
        <v>8.2730192719486073</v>
      </c>
      <c r="D217" s="223">
        <v>3.8980192719486073</v>
      </c>
      <c r="E217" s="222">
        <v>5.7896103896103899</v>
      </c>
      <c r="F217" s="223">
        <f t="shared" si="70"/>
        <v>-2.4834088823382174</v>
      </c>
      <c r="G217" s="222">
        <v>6.8798185941043082</v>
      </c>
      <c r="H217" s="223">
        <f t="shared" si="70"/>
        <v>1.0902082044939183</v>
      </c>
      <c r="I217" s="222">
        <v>6.4056224899598391</v>
      </c>
      <c r="J217" s="223">
        <f t="shared" si="71"/>
        <v>-0.47419610414446911</v>
      </c>
      <c r="K217" s="222"/>
      <c r="L217" s="223"/>
    </row>
    <row r="218" spans="2:13" x14ac:dyDescent="0.25">
      <c r="B218" s="145" t="s">
        <v>98</v>
      </c>
      <c r="C218" s="222">
        <v>6.3706981317600784</v>
      </c>
      <c r="D218" s="223">
        <v>-4.9789951197736633</v>
      </c>
      <c r="E218" s="222">
        <v>7.65034965034965</v>
      </c>
      <c r="F218" s="223">
        <f t="shared" si="70"/>
        <v>1.2796515185895716</v>
      </c>
      <c r="G218" s="222">
        <v>6.9953379953379953</v>
      </c>
      <c r="H218" s="223">
        <f t="shared" si="70"/>
        <v>-0.6550116550116547</v>
      </c>
      <c r="I218" s="222">
        <v>6.5568445475638049</v>
      </c>
      <c r="J218" s="223">
        <f t="shared" si="71"/>
        <v>-0.43849344777419041</v>
      </c>
      <c r="K218" s="222"/>
      <c r="L218" s="223"/>
    </row>
    <row r="219" spans="2:13" ht="15.75" x14ac:dyDescent="0.25">
      <c r="B219" s="148" t="s">
        <v>32</v>
      </c>
      <c r="C219" s="224">
        <v>7.3112139917695469</v>
      </c>
      <c r="D219" s="225">
        <v>8.9751857993976003E-3</v>
      </c>
      <c r="E219" s="224">
        <v>6.4513906608828782</v>
      </c>
      <c r="F219" s="225">
        <f t="shared" si="70"/>
        <v>-0.85982333088666874</v>
      </c>
      <c r="G219" s="224">
        <v>7.3596219398822438</v>
      </c>
      <c r="H219" s="225">
        <f t="shared" si="70"/>
        <v>0.90823127899936562</v>
      </c>
      <c r="I219" s="224">
        <v>6.9738366988586478</v>
      </c>
      <c r="J219" s="225">
        <f t="shared" si="71"/>
        <v>-0.38578524102359601</v>
      </c>
      <c r="K219" s="224">
        <v>7.4093567251461989</v>
      </c>
      <c r="L219" s="225">
        <v>0.41561205639442189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296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 t="shared" ref="C227" si="72">E227-1</f>
        <v>2022</v>
      </c>
      <c r="D227" s="140"/>
      <c r="E227" s="139">
        <f t="shared" ref="E227" si="73">G227-1</f>
        <v>2023</v>
      </c>
      <c r="F227" s="140"/>
      <c r="G227" s="139">
        <f t="shared" ref="G227" si="74">I227-1</f>
        <v>2024</v>
      </c>
      <c r="H227" s="140"/>
      <c r="I227" s="139">
        <f>K227-1</f>
        <v>2025</v>
      </c>
      <c r="J227" s="140"/>
      <c r="K227" s="139"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CONCATENATE("dif ",RIGHT(C227,2),"/",RIGHT(C227-1,2))</f>
        <v>dif 22/21</v>
      </c>
      <c r="E228" s="144" t="s">
        <v>74</v>
      </c>
      <c r="F228" s="143" t="str">
        <f>CONCATENATE("dif ",RIGHT(E227,2),"/",RIGHT(C227,2))</f>
        <v>dif 23/22</v>
      </c>
      <c r="G228" s="144" t="s">
        <v>74</v>
      </c>
      <c r="H228" s="143" t="str">
        <f>CONCATENATE("dif ",RIGHT(G227,2),"/",RIGHT(E227,2))</f>
        <v>dif 24/23</v>
      </c>
      <c r="I228" s="144" t="s">
        <v>74</v>
      </c>
      <c r="J228" s="143" t="str">
        <f>CONCATENATE("dif ",RIGHT(I227,2),"/",RIGHT(G227,2))</f>
        <v>dif 25/24</v>
      </c>
      <c r="K228" s="144" t="s">
        <v>74</v>
      </c>
      <c r="L228" s="143" t="str">
        <f>CONCATENATE("dif ",RIGHT(K227,2),"/",RIGHT(I227,2))</f>
        <v>dif 26/25</v>
      </c>
    </row>
    <row r="229" spans="2:13" x14ac:dyDescent="0.25">
      <c r="B229" s="145" t="s">
        <v>76</v>
      </c>
      <c r="C229" s="222">
        <v>32.443708609271525</v>
      </c>
      <c r="D229" s="223">
        <v>27.121790801052349</v>
      </c>
      <c r="E229" s="222">
        <v>6.8395904436860064</v>
      </c>
      <c r="F229" s="223">
        <f t="shared" ref="F229:H231" si="75">IFERROR(E229-C229,"-")</f>
        <v>-25.604118165585518</v>
      </c>
      <c r="G229" s="222">
        <v>7.064327485380117</v>
      </c>
      <c r="H229" s="223">
        <f t="shared" si="75"/>
        <v>0.22473704169411057</v>
      </c>
      <c r="I229" s="222">
        <v>6.507518796992481</v>
      </c>
      <c r="J229" s="223">
        <f t="shared" ref="J229:J231" si="76">IFERROR(I229-G229,"-")</f>
        <v>-0.55680868838763597</v>
      </c>
      <c r="K229" s="222">
        <v>5.481770833333333</v>
      </c>
      <c r="L229" s="223">
        <f t="shared" ref="L229:L236" si="77">IFERROR(K229-I229,"-")</f>
        <v>-1.025747963659148</v>
      </c>
    </row>
    <row r="230" spans="2:13" x14ac:dyDescent="0.25">
      <c r="B230" s="145" t="s">
        <v>78</v>
      </c>
      <c r="C230" s="222" t="s">
        <v>233</v>
      </c>
      <c r="D230" s="223" t="s">
        <v>233</v>
      </c>
      <c r="E230" s="222">
        <v>5.4823529411764707</v>
      </c>
      <c r="F230" s="223" t="str">
        <f t="shared" si="75"/>
        <v>-</v>
      </c>
      <c r="G230" s="222">
        <v>6.0017182130584192</v>
      </c>
      <c r="H230" s="223">
        <f t="shared" si="75"/>
        <v>0.51936527188194859</v>
      </c>
      <c r="I230" s="222">
        <v>5.4409937888198758</v>
      </c>
      <c r="J230" s="223">
        <f t="shared" si="76"/>
        <v>-0.56072442423854341</v>
      </c>
      <c r="K230" s="222">
        <v>6.9267241379310347</v>
      </c>
      <c r="L230" s="223">
        <f t="shared" si="77"/>
        <v>1.4857303491111589</v>
      </c>
    </row>
    <row r="231" spans="2:13" x14ac:dyDescent="0.25">
      <c r="B231" s="145" t="s">
        <v>80</v>
      </c>
      <c r="C231" s="222">
        <v>1</v>
      </c>
      <c r="D231" s="223">
        <v>-4.666666666666667</v>
      </c>
      <c r="E231" s="222">
        <v>5.3860465116279066</v>
      </c>
      <c r="F231" s="223">
        <f t="shared" si="75"/>
        <v>4.3860465116279066</v>
      </c>
      <c r="G231" s="222">
        <v>5.8</v>
      </c>
      <c r="H231" s="223">
        <f t="shared" si="75"/>
        <v>0.41395348837209323</v>
      </c>
      <c r="I231" s="222">
        <v>8.1169811320754715</v>
      </c>
      <c r="J231" s="223">
        <f t="shared" si="76"/>
        <v>2.3169811320754716</v>
      </c>
      <c r="K231" s="222">
        <v>6.3471502590673579</v>
      </c>
      <c r="L231" s="223">
        <f t="shared" si="77"/>
        <v>-1.7698308730081136</v>
      </c>
    </row>
    <row r="232" spans="2:13" x14ac:dyDescent="0.25">
      <c r="B232" s="145" t="s">
        <v>82</v>
      </c>
      <c r="C232" s="222">
        <v>32.390243902439025</v>
      </c>
      <c r="D232" s="223" t="s">
        <v>233</v>
      </c>
      <c r="E232" s="222">
        <v>5.9813432835820892</v>
      </c>
      <c r="F232" s="223">
        <f>IFERROR(E232-C232,"-")</f>
        <v>-26.408900618856936</v>
      </c>
      <c r="G232" s="222">
        <v>7.638418079096045</v>
      </c>
      <c r="H232" s="223">
        <f>IFERROR(G232-E232,"-")</f>
        <v>1.6570747955139558</v>
      </c>
      <c r="I232" s="222">
        <v>6.2214765100671139</v>
      </c>
      <c r="J232" s="223">
        <f>IFERROR(I232-G232,"-")</f>
        <v>-1.4169415690289311</v>
      </c>
      <c r="K232" s="222">
        <v>5.9955156950672643</v>
      </c>
      <c r="L232" s="223">
        <f t="shared" si="77"/>
        <v>-0.22596081499984955</v>
      </c>
    </row>
    <row r="233" spans="2:13" x14ac:dyDescent="0.25">
      <c r="B233" s="145" t="s">
        <v>84</v>
      </c>
      <c r="C233" s="222">
        <v>10.127906976744185</v>
      </c>
      <c r="D233" s="223" t="s">
        <v>233</v>
      </c>
      <c r="E233" s="222">
        <v>5.8587786259541987</v>
      </c>
      <c r="F233" s="223">
        <f t="shared" ref="F233:H241" si="78">IFERROR(E233-C233,"-")</f>
        <v>-4.2691283507899866</v>
      </c>
      <c r="G233" s="222">
        <v>7.21218487394958</v>
      </c>
      <c r="H233" s="223">
        <f t="shared" si="78"/>
        <v>1.3534062479953812</v>
      </c>
      <c r="I233" s="222">
        <v>6.4589371980676331</v>
      </c>
      <c r="J233" s="223">
        <f t="shared" ref="J233:J241" si="79">IFERROR(I233-G233,"-")</f>
        <v>-0.75324767588194685</v>
      </c>
      <c r="K233" s="222">
        <v>6.3770491803278686</v>
      </c>
      <c r="L233" s="223">
        <f t="shared" si="77"/>
        <v>-8.1888017739764507E-2</v>
      </c>
    </row>
    <row r="234" spans="2:13" x14ac:dyDescent="0.25">
      <c r="B234" s="145" t="s">
        <v>86</v>
      </c>
      <c r="C234" s="222">
        <v>12.737704918032787</v>
      </c>
      <c r="D234" s="223" t="s">
        <v>233</v>
      </c>
      <c r="E234" s="222">
        <v>7.9693877551020407</v>
      </c>
      <c r="F234" s="223">
        <f t="shared" si="78"/>
        <v>-4.7683171629307459</v>
      </c>
      <c r="G234" s="222">
        <v>5.7923076923076922</v>
      </c>
      <c r="H234" s="223">
        <f t="shared" si="78"/>
        <v>-2.1770800627943485</v>
      </c>
      <c r="I234" s="222">
        <v>6.453125</v>
      </c>
      <c r="J234" s="223">
        <f t="shared" si="79"/>
        <v>0.66081730769230784</v>
      </c>
      <c r="K234" s="222">
        <v>7.140625</v>
      </c>
      <c r="L234" s="223">
        <f t="shared" si="77"/>
        <v>0.6875</v>
      </c>
    </row>
    <row r="235" spans="2:13" x14ac:dyDescent="0.25">
      <c r="B235" s="145" t="s">
        <v>88</v>
      </c>
      <c r="C235" s="222">
        <v>8.5</v>
      </c>
      <c r="D235" s="223" t="s">
        <v>233</v>
      </c>
      <c r="E235" s="222">
        <v>7.8214285714285712</v>
      </c>
      <c r="F235" s="223">
        <f t="shared" si="78"/>
        <v>-0.67857142857142883</v>
      </c>
      <c r="G235" s="222">
        <v>6.7221052631578946</v>
      </c>
      <c r="H235" s="223">
        <f t="shared" si="78"/>
        <v>-1.0993233082706766</v>
      </c>
      <c r="I235" s="222">
        <v>7.4974874371859297</v>
      </c>
      <c r="J235" s="223">
        <f t="shared" si="79"/>
        <v>0.77538217402803511</v>
      </c>
      <c r="K235" s="222">
        <v>6.9875518672199171</v>
      </c>
      <c r="L235" s="223">
        <f t="shared" si="77"/>
        <v>-0.50993556996601264</v>
      </c>
    </row>
    <row r="236" spans="2:13" x14ac:dyDescent="0.25">
      <c r="B236" s="145" t="s">
        <v>90</v>
      </c>
      <c r="C236" s="222">
        <v>8.4782608695652169</v>
      </c>
      <c r="D236" s="223">
        <v>-0.95507246376811672</v>
      </c>
      <c r="E236" s="222">
        <v>8.4124999999999996</v>
      </c>
      <c r="F236" s="223">
        <f t="shared" si="78"/>
        <v>-6.5760869565217206E-2</v>
      </c>
      <c r="G236" s="222">
        <v>8.1743341404358354</v>
      </c>
      <c r="H236" s="223">
        <f t="shared" si="78"/>
        <v>-0.23816585956416425</v>
      </c>
      <c r="I236" s="222">
        <v>7.6410256410256414</v>
      </c>
      <c r="J236" s="223">
        <f t="shared" si="79"/>
        <v>-0.53330849941019398</v>
      </c>
      <c r="K236" s="222">
        <v>8.4090909090909083</v>
      </c>
      <c r="L236" s="223">
        <f t="shared" si="77"/>
        <v>0.76806526806526687</v>
      </c>
    </row>
    <row r="237" spans="2:13" x14ac:dyDescent="0.25">
      <c r="B237" s="145" t="s">
        <v>92</v>
      </c>
      <c r="C237" s="222">
        <v>7.233009708737864</v>
      </c>
      <c r="D237" s="223">
        <v>-1.4504435286722082</v>
      </c>
      <c r="E237" s="222">
        <v>7.1875</v>
      </c>
      <c r="F237" s="223">
        <f t="shared" si="78"/>
        <v>-4.5509708737863974E-2</v>
      </c>
      <c r="G237" s="222">
        <v>6.3220973782771539</v>
      </c>
      <c r="H237" s="223">
        <f t="shared" si="78"/>
        <v>-0.8654026217228461</v>
      </c>
      <c r="I237" s="222">
        <v>6.5055555555555555</v>
      </c>
      <c r="J237" s="223">
        <f t="shared" si="79"/>
        <v>0.18345817727840164</v>
      </c>
      <c r="K237" s="222"/>
      <c r="L237" s="223"/>
    </row>
    <row r="238" spans="2:13" x14ac:dyDescent="0.25">
      <c r="B238" s="145" t="s">
        <v>94</v>
      </c>
      <c r="C238" s="222">
        <v>5.6141732283464565</v>
      </c>
      <c r="D238" s="223">
        <v>-0.56764495347172517</v>
      </c>
      <c r="E238" s="222">
        <v>6.537366548042705</v>
      </c>
      <c r="F238" s="223">
        <f t="shared" si="78"/>
        <v>0.92319331969624852</v>
      </c>
      <c r="G238" s="222">
        <v>5.6042884990253414</v>
      </c>
      <c r="H238" s="223">
        <f t="shared" si="78"/>
        <v>-0.93307804901736358</v>
      </c>
      <c r="I238" s="222">
        <v>6.2515923566878984</v>
      </c>
      <c r="J238" s="223">
        <f t="shared" si="79"/>
        <v>0.64730385766255694</v>
      </c>
      <c r="K238" s="222"/>
      <c r="L238" s="223"/>
    </row>
    <row r="239" spans="2:13" x14ac:dyDescent="0.25">
      <c r="B239" s="145" t="s">
        <v>96</v>
      </c>
      <c r="C239" s="222">
        <v>6.1492063492063496</v>
      </c>
      <c r="D239" s="223">
        <v>-1.8159099298634178</v>
      </c>
      <c r="E239" s="222">
        <v>6.3534482758620694</v>
      </c>
      <c r="F239" s="223">
        <f t="shared" si="78"/>
        <v>0.20424192665571983</v>
      </c>
      <c r="G239" s="222">
        <v>6.9888888888888889</v>
      </c>
      <c r="H239" s="223">
        <f t="shared" si="78"/>
        <v>0.63544061302681953</v>
      </c>
      <c r="I239" s="222">
        <v>5.4505119453924911</v>
      </c>
      <c r="J239" s="223">
        <f t="shared" si="79"/>
        <v>-1.5383769434963979</v>
      </c>
      <c r="K239" s="222"/>
      <c r="L239" s="223"/>
    </row>
    <row r="240" spans="2:13" x14ac:dyDescent="0.25">
      <c r="B240" s="145" t="s">
        <v>98</v>
      </c>
      <c r="C240" s="222">
        <v>6.48</v>
      </c>
      <c r="D240" s="223">
        <v>0.16164794007490713</v>
      </c>
      <c r="E240" s="222">
        <v>7.0505050505050502</v>
      </c>
      <c r="F240" s="223">
        <f t="shared" si="78"/>
        <v>0.57050505050504974</v>
      </c>
      <c r="G240" s="222">
        <v>5.783050847457627</v>
      </c>
      <c r="H240" s="223">
        <f t="shared" si="78"/>
        <v>-1.2674542030474232</v>
      </c>
      <c r="I240" s="222">
        <v>6.0257731958762886</v>
      </c>
      <c r="J240" s="223">
        <f t="shared" si="79"/>
        <v>0.24272234841866158</v>
      </c>
      <c r="K240" s="222"/>
      <c r="L240" s="223"/>
    </row>
    <row r="241" spans="2:13" ht="15.75" x14ac:dyDescent="0.25">
      <c r="B241" s="148" t="s">
        <v>32</v>
      </c>
      <c r="C241" s="224">
        <v>10.31743119266055</v>
      </c>
      <c r="D241" s="225">
        <v>3.6108584227074978</v>
      </c>
      <c r="E241" s="224">
        <v>6.3973214285714288</v>
      </c>
      <c r="F241" s="225">
        <f t="shared" si="78"/>
        <v>-3.9201097640891209</v>
      </c>
      <c r="G241" s="224">
        <v>6.5356719601801379</v>
      </c>
      <c r="H241" s="225">
        <f t="shared" si="78"/>
        <v>0.13835053160870903</v>
      </c>
      <c r="I241" s="224">
        <v>6.4340909090909095</v>
      </c>
      <c r="J241" s="225">
        <f t="shared" si="79"/>
        <v>-0.10158105108922832</v>
      </c>
      <c r="K241" s="224">
        <v>6.5015105740181269</v>
      </c>
      <c r="L241" s="225">
        <v>-0.1903529430422406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298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 t="shared" ref="C249" si="80">E249-1</f>
        <v>2022</v>
      </c>
      <c r="D249" s="140"/>
      <c r="E249" s="139">
        <f t="shared" ref="E249" si="81">G249-1</f>
        <v>2023</v>
      </c>
      <c r="F249" s="140"/>
      <c r="G249" s="139">
        <f t="shared" ref="G249" si="82">I249-1</f>
        <v>2024</v>
      </c>
      <c r="H249" s="140"/>
      <c r="I249" s="139">
        <f>K249-1</f>
        <v>2025</v>
      </c>
      <c r="J249" s="140"/>
      <c r="K249" s="139">
        <v>2026</v>
      </c>
      <c r="L249" s="141"/>
    </row>
    <row r="250" spans="2:13" ht="16.5" thickTop="1" thickBot="1" x14ac:dyDescent="0.3">
      <c r="B250" s="109"/>
      <c r="C250" s="142" t="s">
        <v>74</v>
      </c>
      <c r="D250" s="143" t="str">
        <f>CONCATENATE("dif ",RIGHT(C249,2),"/",RIGHT(C249-1,2))</f>
        <v>dif 22/21</v>
      </c>
      <c r="E250" s="144" t="s">
        <v>74</v>
      </c>
      <c r="F250" s="143" t="str">
        <f>CONCATENATE("dif ",RIGHT(E249,2),"/",RIGHT(C249,2))</f>
        <v>dif 23/22</v>
      </c>
      <c r="G250" s="144" t="s">
        <v>74</v>
      </c>
      <c r="H250" s="143" t="str">
        <f>CONCATENATE("dif ",RIGHT(G249,2),"/",RIGHT(E249,2))</f>
        <v>dif 24/23</v>
      </c>
      <c r="I250" s="144" t="s">
        <v>74</v>
      </c>
      <c r="J250" s="143" t="str">
        <f>CONCATENATE("dif ",RIGHT(I249,2),"/",RIGHT(G249,2))</f>
        <v>dif 25/24</v>
      </c>
      <c r="K250" s="144" t="s">
        <v>74</v>
      </c>
      <c r="L250" s="143" t="str">
        <f>CONCATENATE("dif ",RIGHT(K249,2),"/",RIGHT(I249,2))</f>
        <v>dif 26/25</v>
      </c>
    </row>
    <row r="251" spans="2:13" x14ac:dyDescent="0.25">
      <c r="B251" s="145" t="s">
        <v>76</v>
      </c>
      <c r="C251" s="222" t="s">
        <v>233</v>
      </c>
      <c r="D251" s="223" t="s">
        <v>233</v>
      </c>
      <c r="E251" s="222">
        <v>6.0960735171261486</v>
      </c>
      <c r="F251" s="223" t="str">
        <f t="shared" ref="F251:H253" si="83">IFERROR(E251-C251,"-")</f>
        <v>-</v>
      </c>
      <c r="G251" s="222">
        <v>6.6791044776119399</v>
      </c>
      <c r="H251" s="223">
        <f t="shared" si="83"/>
        <v>0.58303096048579128</v>
      </c>
      <c r="I251" s="222">
        <v>7.8186274509803919</v>
      </c>
      <c r="J251" s="223">
        <f t="shared" ref="J251:J253" si="84">IFERROR(I251-G251,"-")</f>
        <v>1.139522973368452</v>
      </c>
      <c r="K251" s="222">
        <v>9.7949999999999999</v>
      </c>
      <c r="L251" s="223">
        <f t="shared" ref="L251:L258" si="85">IFERROR(K251-I251,"-")</f>
        <v>1.976372549019608</v>
      </c>
    </row>
    <row r="252" spans="2:13" x14ac:dyDescent="0.25">
      <c r="B252" s="145" t="s">
        <v>78</v>
      </c>
      <c r="C252" s="222" t="s">
        <v>233</v>
      </c>
      <c r="D252" s="223" t="s">
        <v>233</v>
      </c>
      <c r="E252" s="222">
        <v>6.4446366782006921</v>
      </c>
      <c r="F252" s="223" t="str">
        <f t="shared" si="83"/>
        <v>-</v>
      </c>
      <c r="G252" s="222">
        <v>7.3864491844416564</v>
      </c>
      <c r="H252" s="223">
        <f t="shared" si="83"/>
        <v>0.94181250624096435</v>
      </c>
      <c r="I252" s="222">
        <v>6.7122969837587005</v>
      </c>
      <c r="J252" s="223">
        <f t="shared" si="84"/>
        <v>-0.67415220068295589</v>
      </c>
      <c r="K252" s="222">
        <v>6.4104938271604937</v>
      </c>
      <c r="L252" s="223">
        <f t="shared" si="85"/>
        <v>-0.30180315659820689</v>
      </c>
    </row>
    <row r="253" spans="2:13" x14ac:dyDescent="0.25">
      <c r="B253" s="145" t="s">
        <v>80</v>
      </c>
      <c r="C253" s="222" t="s">
        <v>233</v>
      </c>
      <c r="D253" s="223" t="s">
        <v>233</v>
      </c>
      <c r="E253" s="222">
        <v>10.536585365853659</v>
      </c>
      <c r="F253" s="223" t="str">
        <f t="shared" si="83"/>
        <v>-</v>
      </c>
      <c r="G253" s="222">
        <v>8.1396011396011403</v>
      </c>
      <c r="H253" s="223">
        <f t="shared" si="83"/>
        <v>-2.3969842262525187</v>
      </c>
      <c r="I253" s="222">
        <v>7.5135135135135132</v>
      </c>
      <c r="J253" s="223">
        <f t="shared" si="84"/>
        <v>-0.62608762608762714</v>
      </c>
      <c r="K253" s="222">
        <v>8.8395904436860064</v>
      </c>
      <c r="L253" s="223">
        <f t="shared" si="85"/>
        <v>1.3260769301724933</v>
      </c>
    </row>
    <row r="254" spans="2:13" x14ac:dyDescent="0.25">
      <c r="B254" s="145" t="s">
        <v>82</v>
      </c>
      <c r="C254" s="222">
        <v>1</v>
      </c>
      <c r="D254" s="223" t="s">
        <v>233</v>
      </c>
      <c r="E254" s="222">
        <v>6.4554973821989527</v>
      </c>
      <c r="F254" s="223">
        <f>IFERROR(E254-C254,"-")</f>
        <v>5.4554973821989527</v>
      </c>
      <c r="G254" s="222">
        <v>10.617021276595745</v>
      </c>
      <c r="H254" s="223">
        <f>IFERROR(G254-E254,"-")</f>
        <v>4.161523894396792</v>
      </c>
      <c r="I254" s="222">
        <v>7.9359605911330053</v>
      </c>
      <c r="J254" s="223">
        <f>IFERROR(I254-G254,"-")</f>
        <v>-2.6810606854627395</v>
      </c>
      <c r="K254" s="222">
        <v>12.020833333333334</v>
      </c>
      <c r="L254" s="223">
        <f t="shared" si="85"/>
        <v>4.0848727422003286</v>
      </c>
    </row>
    <row r="255" spans="2:13" x14ac:dyDescent="0.25">
      <c r="B255" s="145" t="s">
        <v>84</v>
      </c>
      <c r="C255" s="222" t="s">
        <v>233</v>
      </c>
      <c r="D255" s="223" t="s">
        <v>233</v>
      </c>
      <c r="E255" s="222">
        <v>3</v>
      </c>
      <c r="F255" s="223" t="str">
        <f t="shared" ref="F255:H263" si="86">IFERROR(E255-C255,"-")</f>
        <v>-</v>
      </c>
      <c r="G255" s="222" t="s">
        <v>233</v>
      </c>
      <c r="H255" s="223" t="str">
        <f t="shared" si="86"/>
        <v>-</v>
      </c>
      <c r="I255" s="222" t="s">
        <v>233</v>
      </c>
      <c r="J255" s="223" t="str">
        <f t="shared" ref="J255:J263" si="87">IFERROR(I255-G255,"-")</f>
        <v>-</v>
      </c>
      <c r="K255" s="222">
        <v>8.5714285714285712</v>
      </c>
      <c r="L255" s="223" t="str">
        <f t="shared" si="85"/>
        <v>-</v>
      </c>
    </row>
    <row r="256" spans="2:13" x14ac:dyDescent="0.25">
      <c r="B256" s="145" t="s">
        <v>86</v>
      </c>
      <c r="C256" s="222" t="s">
        <v>233</v>
      </c>
      <c r="D256" s="223" t="s">
        <v>233</v>
      </c>
      <c r="E256" s="222" t="s">
        <v>233</v>
      </c>
      <c r="F256" s="223" t="str">
        <f t="shared" si="86"/>
        <v>-</v>
      </c>
      <c r="G256" s="222">
        <v>1</v>
      </c>
      <c r="H256" s="223" t="str">
        <f t="shared" si="86"/>
        <v>-</v>
      </c>
      <c r="I256" s="222">
        <v>5.6923076923076925</v>
      </c>
      <c r="J256" s="223">
        <f t="shared" si="87"/>
        <v>4.6923076923076925</v>
      </c>
      <c r="K256" s="222">
        <v>3.8333333333333335</v>
      </c>
      <c r="L256" s="223">
        <f t="shared" si="85"/>
        <v>-1.858974358974359</v>
      </c>
    </row>
    <row r="257" spans="2:13" x14ac:dyDescent="0.25">
      <c r="B257" s="145" t="s">
        <v>88</v>
      </c>
      <c r="C257" s="222" t="s">
        <v>233</v>
      </c>
      <c r="D257" s="223" t="s">
        <v>233</v>
      </c>
      <c r="E257" s="222">
        <v>5.4</v>
      </c>
      <c r="F257" s="223" t="str">
        <f t="shared" si="86"/>
        <v>-</v>
      </c>
      <c r="G257" s="222" t="s">
        <v>233</v>
      </c>
      <c r="H257" s="223" t="str">
        <f t="shared" si="86"/>
        <v>-</v>
      </c>
      <c r="I257" s="222">
        <v>9.3125</v>
      </c>
      <c r="J257" s="223" t="str">
        <f t="shared" si="87"/>
        <v>-</v>
      </c>
      <c r="K257" s="222">
        <v>7.5652173913043477</v>
      </c>
      <c r="L257" s="223">
        <f t="shared" si="85"/>
        <v>-1.7472826086956523</v>
      </c>
    </row>
    <row r="258" spans="2:13" x14ac:dyDescent="0.25">
      <c r="B258" s="145" t="s">
        <v>90</v>
      </c>
      <c r="C258" s="222" t="s">
        <v>233</v>
      </c>
      <c r="D258" s="223" t="s">
        <v>233</v>
      </c>
      <c r="E258" s="222">
        <v>6</v>
      </c>
      <c r="F258" s="223" t="str">
        <f t="shared" si="86"/>
        <v>-</v>
      </c>
      <c r="G258" s="222" t="s">
        <v>233</v>
      </c>
      <c r="H258" s="223" t="str">
        <f t="shared" si="86"/>
        <v>-</v>
      </c>
      <c r="I258" s="222">
        <v>4</v>
      </c>
      <c r="J258" s="223" t="str">
        <f t="shared" si="87"/>
        <v>-</v>
      </c>
      <c r="K258" s="222">
        <v>4.8571428571428568</v>
      </c>
      <c r="L258" s="223">
        <f t="shared" si="85"/>
        <v>0.85714285714285676</v>
      </c>
    </row>
    <row r="259" spans="2:13" x14ac:dyDescent="0.25">
      <c r="B259" s="145" t="s">
        <v>92</v>
      </c>
      <c r="C259" s="222">
        <v>3</v>
      </c>
      <c r="D259" s="223" t="s">
        <v>233</v>
      </c>
      <c r="E259" s="222">
        <v>12</v>
      </c>
      <c r="F259" s="223">
        <f t="shared" si="86"/>
        <v>9</v>
      </c>
      <c r="G259" s="222">
        <v>5.4848484848484844</v>
      </c>
      <c r="H259" s="223">
        <f t="shared" si="86"/>
        <v>-6.5151515151515156</v>
      </c>
      <c r="I259" s="222">
        <v>10.666666666666666</v>
      </c>
      <c r="J259" s="223">
        <f t="shared" si="87"/>
        <v>5.1818181818181817</v>
      </c>
      <c r="K259" s="222"/>
      <c r="L259" s="223"/>
    </row>
    <row r="260" spans="2:13" x14ac:dyDescent="0.25">
      <c r="B260" s="145" t="s">
        <v>94</v>
      </c>
      <c r="C260" s="222">
        <v>5.8113207547169807</v>
      </c>
      <c r="D260" s="223">
        <v>4.8113207547169807</v>
      </c>
      <c r="E260" s="222">
        <v>4.757042253521127</v>
      </c>
      <c r="F260" s="223">
        <f t="shared" si="86"/>
        <v>-1.0542785011958538</v>
      </c>
      <c r="G260" s="222">
        <v>7.0281124497991971</v>
      </c>
      <c r="H260" s="223">
        <f t="shared" si="86"/>
        <v>2.2710701962780702</v>
      </c>
      <c r="I260" s="222">
        <v>7.4749999999999996</v>
      </c>
      <c r="J260" s="223">
        <f t="shared" si="87"/>
        <v>0.44688755020080251</v>
      </c>
      <c r="K260" s="222"/>
      <c r="L260" s="223"/>
    </row>
    <row r="261" spans="2:13" x14ac:dyDescent="0.25">
      <c r="B261" s="145" t="s">
        <v>96</v>
      </c>
      <c r="C261" s="222">
        <v>8.0554577464788739</v>
      </c>
      <c r="D261" s="223">
        <v>2.0554577464788739</v>
      </c>
      <c r="E261" s="222">
        <v>7.9064748201438846</v>
      </c>
      <c r="F261" s="223">
        <f t="shared" si="86"/>
        <v>-0.14898292633498933</v>
      </c>
      <c r="G261" s="222">
        <v>6.9292035398230087</v>
      </c>
      <c r="H261" s="223">
        <f t="shared" si="86"/>
        <v>-0.97727128032087585</v>
      </c>
      <c r="I261" s="222">
        <v>6.9086538461538458</v>
      </c>
      <c r="J261" s="223">
        <f t="shared" si="87"/>
        <v>-2.0549693669162927E-2</v>
      </c>
      <c r="K261" s="222"/>
      <c r="L261" s="223"/>
    </row>
    <row r="262" spans="2:13" x14ac:dyDescent="0.25">
      <c r="B262" s="145" t="s">
        <v>98</v>
      </c>
      <c r="C262" s="222">
        <v>7.8370497427101204</v>
      </c>
      <c r="D262" s="223">
        <v>3.2216651273255055</v>
      </c>
      <c r="E262" s="222">
        <v>9.3700787401574797</v>
      </c>
      <c r="F262" s="223">
        <f t="shared" si="86"/>
        <v>1.5330289974473592</v>
      </c>
      <c r="G262" s="222">
        <v>7.7650429799426934</v>
      </c>
      <c r="H262" s="223">
        <f t="shared" si="86"/>
        <v>-1.6050357602147862</v>
      </c>
      <c r="I262" s="222">
        <v>7.7109375</v>
      </c>
      <c r="J262" s="223">
        <f t="shared" si="87"/>
        <v>-5.4105479942693435E-2</v>
      </c>
      <c r="K262" s="222"/>
      <c r="L262" s="223"/>
    </row>
    <row r="263" spans="2:13" ht="15.75" x14ac:dyDescent="0.25">
      <c r="B263" s="148" t="s">
        <v>32</v>
      </c>
      <c r="C263" s="224">
        <v>7.7943722943722946</v>
      </c>
      <c r="D263" s="225">
        <v>-0.28288718084636422</v>
      </c>
      <c r="E263" s="224">
        <v>7.0695513671356514</v>
      </c>
      <c r="F263" s="225">
        <f t="shared" si="86"/>
        <v>-0.72482092723664326</v>
      </c>
      <c r="G263" s="224">
        <v>7.6333961079723789</v>
      </c>
      <c r="H263" s="225">
        <f t="shared" si="86"/>
        <v>0.56384474083672753</v>
      </c>
      <c r="I263" s="224">
        <v>7.548327137546468</v>
      </c>
      <c r="J263" s="225">
        <f t="shared" si="87"/>
        <v>-8.5068970425910884E-2</v>
      </c>
      <c r="K263" s="224">
        <v>8.4148606811145505</v>
      </c>
      <c r="L263" s="225">
        <v>0.92455060359517027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299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 t="shared" ref="C271" si="88">E271-1</f>
        <v>2022</v>
      </c>
      <c r="D271" s="140"/>
      <c r="E271" s="139">
        <f t="shared" ref="E271" si="89">G271-1</f>
        <v>2023</v>
      </c>
      <c r="F271" s="140"/>
      <c r="G271" s="139">
        <f t="shared" ref="G271" si="90">I271-1</f>
        <v>2024</v>
      </c>
      <c r="H271" s="140"/>
      <c r="I271" s="139">
        <f>K271-1</f>
        <v>2025</v>
      </c>
      <c r="J271" s="140"/>
      <c r="K271" s="139">
        <v>2026</v>
      </c>
      <c r="L271" s="141"/>
    </row>
    <row r="272" spans="2:13" ht="16.5" thickTop="1" thickBot="1" x14ac:dyDescent="0.3">
      <c r="B272" s="109"/>
      <c r="C272" s="142" t="s">
        <v>74</v>
      </c>
      <c r="D272" s="143" t="str">
        <f>CONCATENATE("dif ",RIGHT(C271,2),"/",RIGHT(C271-1,2))</f>
        <v>dif 22/21</v>
      </c>
      <c r="E272" s="144" t="s">
        <v>74</v>
      </c>
      <c r="F272" s="143" t="str">
        <f>CONCATENATE("dif ",RIGHT(E271,2),"/",RIGHT(C271,2))</f>
        <v>dif 23/22</v>
      </c>
      <c r="G272" s="144" t="s">
        <v>74</v>
      </c>
      <c r="H272" s="143" t="str">
        <f>CONCATENATE("dif ",RIGHT(G271,2),"/",RIGHT(E271,2))</f>
        <v>dif 24/23</v>
      </c>
      <c r="I272" s="144" t="s">
        <v>74</v>
      </c>
      <c r="J272" s="143" t="str">
        <f>CONCATENATE("dif ",RIGHT(I271,2),"/",RIGHT(G271,2))</f>
        <v>dif 25/24</v>
      </c>
      <c r="K272" s="144" t="s">
        <v>74</v>
      </c>
      <c r="L272" s="143" t="str">
        <f>CONCATENATE("dif ",RIGHT(K271,2),"/",RIGHT(I271,2))</f>
        <v>dif 26/25</v>
      </c>
    </row>
    <row r="273" spans="2:12" x14ac:dyDescent="0.25">
      <c r="B273" s="145" t="s">
        <v>76</v>
      </c>
      <c r="C273" s="222" t="s">
        <v>153</v>
      </c>
      <c r="D273" s="223" t="s">
        <v>233</v>
      </c>
      <c r="E273" s="222">
        <v>8.4419354838709673</v>
      </c>
      <c r="F273" s="223" t="str">
        <f t="shared" ref="F273:H275" si="91">IFERROR(E273-C273,"-")</f>
        <v>-</v>
      </c>
      <c r="G273" s="222">
        <v>5.9621513944223103</v>
      </c>
      <c r="H273" s="223">
        <f t="shared" si="91"/>
        <v>-2.4797840894486569</v>
      </c>
      <c r="I273" s="222">
        <v>8.2642140468227421</v>
      </c>
      <c r="J273" s="223">
        <f t="shared" ref="J273:J275" si="92">IFERROR(I273-G273,"-")</f>
        <v>2.3020626524004317</v>
      </c>
      <c r="K273" s="222">
        <v>8.8842676311030733</v>
      </c>
      <c r="L273" s="223">
        <f t="shared" ref="L273:L280" si="93">IFERROR(K273-I273,"-")</f>
        <v>0.62005358428033119</v>
      </c>
    </row>
    <row r="274" spans="2:12" x14ac:dyDescent="0.25">
      <c r="B274" s="145" t="s">
        <v>78</v>
      </c>
      <c r="C274" s="222" t="s">
        <v>233</v>
      </c>
      <c r="D274" s="223" t="s">
        <v>233</v>
      </c>
      <c r="E274" s="222">
        <v>6.3348623853211006</v>
      </c>
      <c r="F274" s="223" t="str">
        <f t="shared" si="91"/>
        <v>-</v>
      </c>
      <c r="G274" s="222">
        <v>8.2921052631578949</v>
      </c>
      <c r="H274" s="223">
        <f t="shared" si="91"/>
        <v>1.9572428778367943</v>
      </c>
      <c r="I274" s="222">
        <v>7.691235059760956</v>
      </c>
      <c r="J274" s="223">
        <f t="shared" si="92"/>
        <v>-0.60087020339693886</v>
      </c>
      <c r="K274" s="222">
        <v>7.6473118279569894</v>
      </c>
      <c r="L274" s="223">
        <f t="shared" si="93"/>
        <v>-4.3923231803966623E-2</v>
      </c>
    </row>
    <row r="275" spans="2:12" x14ac:dyDescent="0.25">
      <c r="B275" s="145" t="s">
        <v>80</v>
      </c>
      <c r="C275" s="222" t="s">
        <v>233</v>
      </c>
      <c r="D275" s="223" t="s">
        <v>233</v>
      </c>
      <c r="E275" s="222">
        <v>7.1617647058823533</v>
      </c>
      <c r="F275" s="223" t="str">
        <f t="shared" si="91"/>
        <v>-</v>
      </c>
      <c r="G275" s="222">
        <v>6.15</v>
      </c>
      <c r="H275" s="223">
        <f t="shared" si="91"/>
        <v>-1.0117647058823529</v>
      </c>
      <c r="I275" s="222">
        <v>7.5437500000000002</v>
      </c>
      <c r="J275" s="223">
        <f t="shared" si="92"/>
        <v>1.3937499999999998</v>
      </c>
      <c r="K275" s="222">
        <v>7.7563352826510723</v>
      </c>
      <c r="L275" s="223">
        <f t="shared" si="93"/>
        <v>0.21258528265107213</v>
      </c>
    </row>
    <row r="276" spans="2:12" x14ac:dyDescent="0.25">
      <c r="B276" s="145" t="s">
        <v>82</v>
      </c>
      <c r="C276" s="222" t="s">
        <v>233</v>
      </c>
      <c r="D276" s="223" t="s">
        <v>233</v>
      </c>
      <c r="E276" s="222">
        <v>6.010752688172043</v>
      </c>
      <c r="F276" s="223" t="str">
        <f>IFERROR(E276-C276,"-")</f>
        <v>-</v>
      </c>
      <c r="G276" s="222">
        <v>9.4021739130434785</v>
      </c>
      <c r="H276" s="223">
        <f>IFERROR(G276-E276,"-")</f>
        <v>3.3914212248714355</v>
      </c>
      <c r="I276" s="222">
        <v>8.3541666666666661</v>
      </c>
      <c r="J276" s="223">
        <f>IFERROR(I276-G276,"-")</f>
        <v>-1.0480072463768124</v>
      </c>
      <c r="K276" s="222">
        <v>7.9071038251366117</v>
      </c>
      <c r="L276" s="223">
        <f t="shared" si="93"/>
        <v>-0.44706284153005438</v>
      </c>
    </row>
    <row r="277" spans="2:12" x14ac:dyDescent="0.25">
      <c r="B277" s="145" t="s">
        <v>84</v>
      </c>
      <c r="C277" s="222" t="s">
        <v>233</v>
      </c>
      <c r="D277" s="223" t="s">
        <v>233</v>
      </c>
      <c r="E277" s="222">
        <v>3.6875</v>
      </c>
      <c r="F277" s="223" t="str">
        <f t="shared" ref="F277:H285" si="94">IFERROR(E277-C277,"-")</f>
        <v>-</v>
      </c>
      <c r="G277" s="222">
        <v>7.1363636363636367</v>
      </c>
      <c r="H277" s="223">
        <f t="shared" si="94"/>
        <v>3.4488636363636367</v>
      </c>
      <c r="I277" s="222">
        <v>8.5</v>
      </c>
      <c r="J277" s="223">
        <f t="shared" ref="J277:J285" si="95">IFERROR(I277-G277,"-")</f>
        <v>1.3636363636363633</v>
      </c>
      <c r="K277" s="222">
        <v>9.3333333333333339</v>
      </c>
      <c r="L277" s="223">
        <f t="shared" si="93"/>
        <v>0.83333333333333393</v>
      </c>
    </row>
    <row r="278" spans="2:12" x14ac:dyDescent="0.25">
      <c r="B278" s="145" t="s">
        <v>86</v>
      </c>
      <c r="C278" s="222" t="s">
        <v>233</v>
      </c>
      <c r="D278" s="223" t="s">
        <v>233</v>
      </c>
      <c r="E278" s="222">
        <v>4</v>
      </c>
      <c r="F278" s="223" t="str">
        <f t="shared" si="94"/>
        <v>-</v>
      </c>
      <c r="G278" s="222">
        <v>77</v>
      </c>
      <c r="H278" s="223">
        <f t="shared" si="94"/>
        <v>73</v>
      </c>
      <c r="I278" s="222">
        <v>8.387755102040817</v>
      </c>
      <c r="J278" s="223">
        <f t="shared" si="95"/>
        <v>-68.612244897959187</v>
      </c>
      <c r="K278" s="222">
        <v>4.875</v>
      </c>
      <c r="L278" s="223">
        <f t="shared" si="93"/>
        <v>-3.512755102040817</v>
      </c>
    </row>
    <row r="279" spans="2:12" x14ac:dyDescent="0.25">
      <c r="B279" s="145" t="s">
        <v>88</v>
      </c>
      <c r="C279" s="222" t="s">
        <v>233</v>
      </c>
      <c r="D279" s="223" t="s">
        <v>233</v>
      </c>
      <c r="E279" s="222">
        <v>8.5</v>
      </c>
      <c r="F279" s="223" t="str">
        <f t="shared" si="94"/>
        <v>-</v>
      </c>
      <c r="G279" s="222" t="s">
        <v>233</v>
      </c>
      <c r="H279" s="223" t="str">
        <f t="shared" si="94"/>
        <v>-</v>
      </c>
      <c r="I279" s="222">
        <v>10.818181818181818</v>
      </c>
      <c r="J279" s="223" t="str">
        <f t="shared" si="95"/>
        <v>-</v>
      </c>
      <c r="K279" s="222">
        <v>8.6875</v>
      </c>
      <c r="L279" s="223">
        <f t="shared" si="93"/>
        <v>-2.1306818181818183</v>
      </c>
    </row>
    <row r="280" spans="2:12" x14ac:dyDescent="0.25">
      <c r="B280" s="145" t="s">
        <v>90</v>
      </c>
      <c r="C280" s="222" t="s">
        <v>233</v>
      </c>
      <c r="D280" s="223" t="s">
        <v>233</v>
      </c>
      <c r="E280" s="222">
        <v>7.5555555555555554</v>
      </c>
      <c r="F280" s="223" t="str">
        <f t="shared" si="94"/>
        <v>-</v>
      </c>
      <c r="G280" s="222" t="s">
        <v>233</v>
      </c>
      <c r="H280" s="223" t="str">
        <f t="shared" si="94"/>
        <v>-</v>
      </c>
      <c r="I280" s="222">
        <v>6.8421052631578947</v>
      </c>
      <c r="J280" s="223" t="str">
        <f t="shared" si="95"/>
        <v>-</v>
      </c>
      <c r="K280" s="222">
        <v>11</v>
      </c>
      <c r="L280" s="223">
        <f t="shared" si="93"/>
        <v>4.1578947368421053</v>
      </c>
    </row>
    <row r="281" spans="2:12" x14ac:dyDescent="0.25">
      <c r="B281" s="145" t="s">
        <v>92</v>
      </c>
      <c r="C281" s="222">
        <v>11.142857142857142</v>
      </c>
      <c r="D281" s="223">
        <v>9.9206349206349209</v>
      </c>
      <c r="E281" s="222">
        <v>8</v>
      </c>
      <c r="F281" s="223">
        <f t="shared" si="94"/>
        <v>-3.1428571428571423</v>
      </c>
      <c r="G281" s="222">
        <v>8.7659574468085104</v>
      </c>
      <c r="H281" s="223">
        <f t="shared" si="94"/>
        <v>0.76595744680851041</v>
      </c>
      <c r="I281" s="222">
        <v>3.5576923076923075</v>
      </c>
      <c r="J281" s="223">
        <f t="shared" si="95"/>
        <v>-5.2082651391162029</v>
      </c>
      <c r="K281" s="222"/>
      <c r="L281" s="223"/>
    </row>
    <row r="282" spans="2:12" x14ac:dyDescent="0.25">
      <c r="B282" s="145" t="s">
        <v>94</v>
      </c>
      <c r="C282" s="222">
        <v>2.5384615384615383</v>
      </c>
      <c r="D282" s="223">
        <v>-0.89397089397089413</v>
      </c>
      <c r="E282" s="222">
        <v>2.9473684210526314</v>
      </c>
      <c r="F282" s="223">
        <f t="shared" si="94"/>
        <v>0.40890688259109309</v>
      </c>
      <c r="G282" s="222">
        <v>6.5714285714285712</v>
      </c>
      <c r="H282" s="223">
        <f t="shared" si="94"/>
        <v>3.6240601503759398</v>
      </c>
      <c r="I282" s="222">
        <v>6.4975845410628024</v>
      </c>
      <c r="J282" s="223">
        <f t="shared" si="95"/>
        <v>-7.3844030365768809E-2</v>
      </c>
      <c r="K282" s="222"/>
      <c r="L282" s="223"/>
    </row>
    <row r="283" spans="2:12" x14ac:dyDescent="0.25">
      <c r="B283" s="145" t="s">
        <v>96</v>
      </c>
      <c r="C283" s="222">
        <v>3.6551724137931036</v>
      </c>
      <c r="D283" s="223">
        <v>0.57517241379310358</v>
      </c>
      <c r="E283" s="222">
        <v>13.5</v>
      </c>
      <c r="F283" s="223">
        <f t="shared" si="94"/>
        <v>9.8448275862068968</v>
      </c>
      <c r="G283" s="222">
        <v>5.0602636534839922</v>
      </c>
      <c r="H283" s="223">
        <f t="shared" si="94"/>
        <v>-8.4397363465160069</v>
      </c>
      <c r="I283" s="222">
        <v>7.3268482490272371</v>
      </c>
      <c r="J283" s="223">
        <f t="shared" si="95"/>
        <v>2.2665845955432449</v>
      </c>
      <c r="K283" s="222"/>
      <c r="L283" s="223"/>
    </row>
    <row r="284" spans="2:12" x14ac:dyDescent="0.25">
      <c r="B284" s="145" t="s">
        <v>98</v>
      </c>
      <c r="C284" s="222">
        <v>5.7798742138364778</v>
      </c>
      <c r="D284" s="223">
        <v>1.2281500759054431</v>
      </c>
      <c r="E284" s="222">
        <v>6.0625</v>
      </c>
      <c r="F284" s="223">
        <f t="shared" si="94"/>
        <v>0.28262578616352219</v>
      </c>
      <c r="G284" s="222">
        <v>7.3260309278350517</v>
      </c>
      <c r="H284" s="223">
        <f t="shared" si="94"/>
        <v>1.2635309278350517</v>
      </c>
      <c r="I284" s="222">
        <v>7.3517110266159698</v>
      </c>
      <c r="J284" s="223">
        <f t="shared" si="95"/>
        <v>2.5680098780918037E-2</v>
      </c>
      <c r="K284" s="222"/>
      <c r="L284" s="223"/>
    </row>
    <row r="285" spans="2:12" ht="15.75" x14ac:dyDescent="0.25">
      <c r="B285" s="148" t="s">
        <v>32</v>
      </c>
      <c r="C285" s="224">
        <v>4.5702479338842972</v>
      </c>
      <c r="D285" s="225">
        <v>-0.81387223778952222</v>
      </c>
      <c r="E285" s="224">
        <v>6.7718665464382326</v>
      </c>
      <c r="F285" s="225">
        <f t="shared" si="94"/>
        <v>2.2016186125539354</v>
      </c>
      <c r="G285" s="224">
        <v>6.8599681020733652</v>
      </c>
      <c r="H285" s="225">
        <f t="shared" si="94"/>
        <v>8.8101555635132556E-2</v>
      </c>
      <c r="I285" s="224">
        <v>7.601996257018091</v>
      </c>
      <c r="J285" s="225">
        <f t="shared" si="95"/>
        <v>0.74202815494472585</v>
      </c>
      <c r="K285" s="224">
        <v>8.0887005649717523</v>
      </c>
      <c r="L285" s="225">
        <v>0.1133466058736925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4083-EE37-4B3E-B572-A3E94103EA56}">
  <sheetPr>
    <tabColor theme="4" tint="0.79998168889431442"/>
  </sheetPr>
  <dimension ref="A4:M45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229"/>
    <col min="12" max="12" width="13.5703125" style="229" bestFit="1" customWidth="1"/>
  </cols>
  <sheetData>
    <row r="4" spans="1:13" ht="48.75" customHeight="1" thickBot="1" x14ac:dyDescent="0.3">
      <c r="B4" s="12" t="s">
        <v>288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226"/>
      <c r="D5" s="226"/>
      <c r="E5" s="226"/>
      <c r="F5" s="226"/>
      <c r="G5" s="226"/>
      <c r="H5" s="226"/>
      <c r="I5" s="226"/>
      <c r="J5" s="226"/>
      <c r="K5" s="48"/>
      <c r="L5" s="48"/>
      <c r="M5" s="1" t="s">
        <v>72</v>
      </c>
    </row>
    <row r="6" spans="1:13" ht="22.5" thickTop="1" thickBot="1" x14ac:dyDescent="0.3">
      <c r="B6" s="135" t="s">
        <v>32</v>
      </c>
      <c r="C6" s="227" t="s">
        <v>137</v>
      </c>
      <c r="D6" s="228"/>
      <c r="E6" s="228"/>
      <c r="F6" s="228"/>
      <c r="G6" s="228"/>
      <c r="H6" s="228"/>
      <c r="I6" s="228"/>
      <c r="J6" s="228"/>
      <c r="K6" s="228"/>
      <c r="L6" s="228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CONCATENATE("def ",RIGHT(K7,2),"/",RIGHT(I7,2))</f>
        <v>def 26/25</v>
      </c>
    </row>
    <row r="9" spans="1:13" x14ac:dyDescent="0.25">
      <c r="A9" s="1" t="s">
        <v>75</v>
      </c>
      <c r="B9" s="145" t="s">
        <v>76</v>
      </c>
      <c r="C9" s="222">
        <v>7.1439975747776883</v>
      </c>
      <c r="D9" s="223">
        <v>-3.6438052656567317</v>
      </c>
      <c r="E9" s="222">
        <v>6.6944336100741069</v>
      </c>
      <c r="F9" s="223">
        <f t="shared" ref="F9:H21" si="3">IFERROR(E9-C9,"-")</f>
        <v>-0.4495639647035814</v>
      </c>
      <c r="G9" s="222">
        <v>5.6493276939587149</v>
      </c>
      <c r="H9" s="223">
        <f t="shared" si="3"/>
        <v>-1.0451059161153919</v>
      </c>
      <c r="I9" s="222">
        <v>6.1282796862320801</v>
      </c>
      <c r="J9" s="223">
        <f t="shared" ref="J9:J21" si="4">IFERROR(I9-G9,"-")</f>
        <v>0.47895199227336516</v>
      </c>
      <c r="K9" s="222">
        <v>5.8205498368064275</v>
      </c>
      <c r="L9" s="223">
        <f t="shared" ref="L9:L16" si="5">IFERROR(K9-I9,"-")</f>
        <v>-0.30772984942565262</v>
      </c>
    </row>
    <row r="10" spans="1:13" x14ac:dyDescent="0.25">
      <c r="A10" s="1" t="s">
        <v>77</v>
      </c>
      <c r="B10" s="145" t="s">
        <v>78</v>
      </c>
      <c r="C10" s="222">
        <v>5.433778974704242</v>
      </c>
      <c r="D10" s="223">
        <v>-2.893119352194085</v>
      </c>
      <c r="E10" s="222">
        <v>6.3448800913589647</v>
      </c>
      <c r="F10" s="223">
        <f t="shared" si="3"/>
        <v>0.91110111665472271</v>
      </c>
      <c r="G10" s="222">
        <v>5.967058630720695</v>
      </c>
      <c r="H10" s="223">
        <f t="shared" si="3"/>
        <v>-0.37782146063826971</v>
      </c>
      <c r="I10" s="222">
        <v>5.8275534140620051</v>
      </c>
      <c r="J10" s="223">
        <f t="shared" si="4"/>
        <v>-0.13950521665868987</v>
      </c>
      <c r="K10" s="222">
        <v>5.8100616643262715</v>
      </c>
      <c r="L10" s="223">
        <f t="shared" si="5"/>
        <v>-1.7491749735733642E-2</v>
      </c>
    </row>
    <row r="11" spans="1:13" x14ac:dyDescent="0.25">
      <c r="A11" s="1" t="s">
        <v>79</v>
      </c>
      <c r="B11" s="145" t="s">
        <v>80</v>
      </c>
      <c r="C11" s="222">
        <v>6.3085224128389594</v>
      </c>
      <c r="D11" s="223">
        <v>-0.10819999518779611</v>
      </c>
      <c r="E11" s="222">
        <v>6.6754663196380992</v>
      </c>
      <c r="F11" s="223">
        <f t="shared" si="3"/>
        <v>0.3669439067991398</v>
      </c>
      <c r="G11" s="222">
        <v>6.3053628992869006</v>
      </c>
      <c r="H11" s="223">
        <f t="shared" si="3"/>
        <v>-0.37010342035119859</v>
      </c>
      <c r="I11" s="222">
        <v>6.0208905641091164</v>
      </c>
      <c r="J11" s="223">
        <f t="shared" si="4"/>
        <v>-0.28447233517778425</v>
      </c>
      <c r="K11" s="222">
        <v>5.830685667562201</v>
      </c>
      <c r="L11" s="223">
        <f t="shared" si="5"/>
        <v>-0.19020489654691541</v>
      </c>
    </row>
    <row r="12" spans="1:13" x14ac:dyDescent="0.25">
      <c r="A12" s="1" t="s">
        <v>81</v>
      </c>
      <c r="B12" s="145" t="s">
        <v>82</v>
      </c>
      <c r="C12" s="222">
        <v>5.8118570448830296</v>
      </c>
      <c r="D12" s="223">
        <v>-1.3402509738549151</v>
      </c>
      <c r="E12" s="222">
        <v>6.111035131207796</v>
      </c>
      <c r="F12" s="223">
        <f t="shared" si="3"/>
        <v>0.29917808632476639</v>
      </c>
      <c r="G12" s="222">
        <v>6.8823199146594805</v>
      </c>
      <c r="H12" s="223">
        <f t="shared" si="3"/>
        <v>0.7712847834516845</v>
      </c>
      <c r="I12" s="222">
        <v>5.601424409193914</v>
      </c>
      <c r="J12" s="223">
        <f t="shared" si="4"/>
        <v>-1.2808955054655664</v>
      </c>
      <c r="K12" s="222">
        <v>5.8238395268098238</v>
      </c>
      <c r="L12" s="223">
        <f t="shared" si="5"/>
        <v>0.22241511761590971</v>
      </c>
    </row>
    <row r="13" spans="1:13" x14ac:dyDescent="0.25">
      <c r="A13" s="1" t="s">
        <v>83</v>
      </c>
      <c r="B13" s="145" t="s">
        <v>84</v>
      </c>
      <c r="C13" s="222">
        <v>5.3957282471626735</v>
      </c>
      <c r="D13" s="223">
        <v>-2.6992567308821611</v>
      </c>
      <c r="E13" s="222">
        <v>5.4464900662251656</v>
      </c>
      <c r="F13" s="223">
        <f t="shared" si="3"/>
        <v>5.0761819062492108E-2</v>
      </c>
      <c r="G13" s="222">
        <v>5.6039879642520321</v>
      </c>
      <c r="H13" s="223">
        <f t="shared" si="3"/>
        <v>0.15749789802686642</v>
      </c>
      <c r="I13" s="222">
        <v>5.2006609142647333</v>
      </c>
      <c r="J13" s="223">
        <f t="shared" si="4"/>
        <v>-0.40332704998729874</v>
      </c>
      <c r="K13" s="222">
        <v>5.3157683024939661</v>
      </c>
      <c r="L13" s="223">
        <f t="shared" si="5"/>
        <v>0.11510738822923283</v>
      </c>
    </row>
    <row r="14" spans="1:13" x14ac:dyDescent="0.25">
      <c r="A14" s="1" t="s">
        <v>85</v>
      </c>
      <c r="B14" s="145" t="s">
        <v>86</v>
      </c>
      <c r="C14" s="222">
        <v>4.8837811900191941</v>
      </c>
      <c r="D14" s="223">
        <v>0.62333297681507549</v>
      </c>
      <c r="E14" s="222">
        <v>4.1083433775277891</v>
      </c>
      <c r="F14" s="223">
        <f t="shared" si="3"/>
        <v>-0.77543781249140498</v>
      </c>
      <c r="G14" s="222">
        <v>4.8911242603550296</v>
      </c>
      <c r="H14" s="223">
        <f t="shared" si="3"/>
        <v>0.78278088282724045</v>
      </c>
      <c r="I14" s="222">
        <v>5.7150620638547522</v>
      </c>
      <c r="J14" s="223">
        <f t="shared" si="4"/>
        <v>0.82393780349972268</v>
      </c>
      <c r="K14" s="222">
        <v>6.0113749466799371</v>
      </c>
      <c r="L14" s="223">
        <f t="shared" si="5"/>
        <v>0.29631288282518486</v>
      </c>
    </row>
    <row r="15" spans="1:13" x14ac:dyDescent="0.25">
      <c r="A15" s="1" t="s">
        <v>87</v>
      </c>
      <c r="B15" s="145" t="s">
        <v>88</v>
      </c>
      <c r="C15" s="222">
        <v>5.606170672978819</v>
      </c>
      <c r="D15" s="223">
        <v>2.8327364569216522</v>
      </c>
      <c r="E15" s="222">
        <v>5.0333040164174729</v>
      </c>
      <c r="F15" s="223">
        <f t="shared" si="3"/>
        <v>-0.57286665656134605</v>
      </c>
      <c r="G15" s="222">
        <v>5.9049370994540711</v>
      </c>
      <c r="H15" s="223">
        <f t="shared" si="3"/>
        <v>0.87163308303659814</v>
      </c>
      <c r="I15" s="222">
        <v>6.1261570106273568</v>
      </c>
      <c r="J15" s="223">
        <f t="shared" si="4"/>
        <v>0.22121991117328577</v>
      </c>
      <c r="K15" s="222">
        <v>5.9277771274727851</v>
      </c>
      <c r="L15" s="223">
        <f t="shared" si="5"/>
        <v>-0.19837988315457178</v>
      </c>
    </row>
    <row r="16" spans="1:13" x14ac:dyDescent="0.25">
      <c r="A16" s="1" t="s">
        <v>89</v>
      </c>
      <c r="B16" s="145" t="s">
        <v>90</v>
      </c>
      <c r="C16" s="222">
        <v>8.4148579849946401</v>
      </c>
      <c r="D16" s="223">
        <v>3.3445818447526294</v>
      </c>
      <c r="E16" s="222">
        <v>6.3387567424175435</v>
      </c>
      <c r="F16" s="223">
        <f t="shared" si="3"/>
        <v>-2.0761012425770966</v>
      </c>
      <c r="G16" s="222">
        <v>6.7142914171656685</v>
      </c>
      <c r="H16" s="223">
        <f t="shared" si="3"/>
        <v>0.37553467474812496</v>
      </c>
      <c r="I16" s="222">
        <v>6.431723969763472</v>
      </c>
      <c r="J16" s="223">
        <f t="shared" si="4"/>
        <v>-0.28256744740219641</v>
      </c>
      <c r="K16" s="222">
        <v>6.1640051101884383</v>
      </c>
      <c r="L16" s="223">
        <f t="shared" si="5"/>
        <v>-0.26771885957503372</v>
      </c>
    </row>
    <row r="17" spans="1:13" x14ac:dyDescent="0.25">
      <c r="A17" s="1" t="s">
        <v>91</v>
      </c>
      <c r="B17" s="145" t="s">
        <v>92</v>
      </c>
      <c r="C17" s="222">
        <v>6.9209328254204214</v>
      </c>
      <c r="D17" s="223">
        <v>1.2819376101094164</v>
      </c>
      <c r="E17" s="222">
        <v>4.0842182350787262</v>
      </c>
      <c r="F17" s="223">
        <f t="shared" si="3"/>
        <v>-2.8367145903416953</v>
      </c>
      <c r="G17" s="222">
        <v>4.7806432748538015</v>
      </c>
      <c r="H17" s="223">
        <f t="shared" si="3"/>
        <v>0.69642503977507531</v>
      </c>
      <c r="I17" s="222">
        <v>5.7615249524367043</v>
      </c>
      <c r="J17" s="223">
        <f t="shared" si="4"/>
        <v>0.98088167758290279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6.51228260133992</v>
      </c>
      <c r="D18" s="223">
        <v>1.0584426423385294</v>
      </c>
      <c r="E18" s="222">
        <v>5.9405797936718345</v>
      </c>
      <c r="F18" s="223">
        <f t="shared" si="3"/>
        <v>-0.57170280766808546</v>
      </c>
      <c r="G18" s="222">
        <v>5.9375076235007116</v>
      </c>
      <c r="H18" s="223">
        <f t="shared" si="3"/>
        <v>-3.0721701711229343E-3</v>
      </c>
      <c r="I18" s="222">
        <v>5.9120315111005013</v>
      </c>
      <c r="J18" s="223">
        <f t="shared" si="4"/>
        <v>-2.5476112400210305E-2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6.6308302557789629</v>
      </c>
      <c r="D19" s="223">
        <v>0.4156852835396041</v>
      </c>
      <c r="E19" s="222">
        <v>5.6851358980562949</v>
      </c>
      <c r="F19" s="223">
        <f t="shared" si="3"/>
        <v>-0.94569435772266797</v>
      </c>
      <c r="G19" s="222">
        <v>5.6613178343546657</v>
      </c>
      <c r="H19" s="223">
        <f t="shared" si="3"/>
        <v>-2.38180637016292E-2</v>
      </c>
      <c r="I19" s="222">
        <v>5.7710475684999665</v>
      </c>
      <c r="J19" s="223">
        <f t="shared" si="4"/>
        <v>0.10972973414530074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6.5736137667304018</v>
      </c>
      <c r="D20" s="223">
        <v>0.48849841857913212</v>
      </c>
      <c r="E20" s="222">
        <v>5.73503041946846</v>
      </c>
      <c r="F20" s="223">
        <f t="shared" si="3"/>
        <v>-0.83858334726194173</v>
      </c>
      <c r="G20" s="222">
        <v>5.5345104333868376</v>
      </c>
      <c r="H20" s="223">
        <f t="shared" si="3"/>
        <v>-0.20051998608162247</v>
      </c>
      <c r="I20" s="222">
        <v>5.6369844848163373</v>
      </c>
      <c r="J20" s="223">
        <f t="shared" si="4"/>
        <v>0.10247405142949972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6.2993357337968714</v>
      </c>
      <c r="D21" s="225">
        <v>0.33424128682372611</v>
      </c>
      <c r="E21" s="224">
        <v>5.690650050677232</v>
      </c>
      <c r="F21" s="225">
        <f t="shared" si="3"/>
        <v>-0.60868568311963944</v>
      </c>
      <c r="G21" s="224">
        <v>5.8718126768338967</v>
      </c>
      <c r="H21" s="225">
        <f t="shared" si="3"/>
        <v>0.18116262615666479</v>
      </c>
      <c r="I21" s="224">
        <v>5.8479032839364837</v>
      </c>
      <c r="J21" s="225">
        <f t="shared" si="4"/>
        <v>-2.3909392897413007E-2</v>
      </c>
      <c r="K21" s="224">
        <v>5.8474441817299621</v>
      </c>
      <c r="L21" s="225">
        <v>-3.5162239865835332E-2</v>
      </c>
    </row>
    <row r="22" spans="1:13" ht="6" customHeight="1" x14ac:dyDescent="0.25"/>
    <row r="23" spans="1:13" x14ac:dyDescent="0.25">
      <c r="B23" s="131" t="s">
        <v>57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</row>
    <row r="24" spans="1:13" x14ac:dyDescent="0.25">
      <c r="L24" s="231"/>
    </row>
    <row r="26" spans="1:13" ht="48.75" customHeight="1" thickBot="1" x14ac:dyDescent="0.3">
      <c r="B26" s="12" t="s">
        <v>300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226"/>
      <c r="D27" s="226"/>
      <c r="E27" s="226"/>
      <c r="F27" s="226"/>
      <c r="G27" s="226"/>
      <c r="H27" s="226"/>
      <c r="I27" s="226"/>
      <c r="J27" s="226"/>
      <c r="K27" s="48"/>
      <c r="L27" s="48"/>
      <c r="M27" s="1" t="s">
        <v>100</v>
      </c>
    </row>
    <row r="28" spans="1:13" ht="22.5" thickTop="1" thickBot="1" x14ac:dyDescent="0.3">
      <c r="B28" s="152" t="s">
        <v>101</v>
      </c>
      <c r="C28" s="227" t="s">
        <v>142</v>
      </c>
      <c r="D28" s="228"/>
      <c r="E28" s="228"/>
      <c r="F28" s="228"/>
      <c r="G28" s="228"/>
      <c r="H28" s="228"/>
      <c r="I28" s="228"/>
      <c r="J28" s="228"/>
      <c r="K28" s="228"/>
      <c r="L28" s="228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CONCATENATE("def ",RIGHT(K29,2),"/",RIGHT(I29,2))</f>
        <v>def 26/25</v>
      </c>
    </row>
    <row r="31" spans="1:13" x14ac:dyDescent="0.25">
      <c r="B31" s="145" t="s">
        <v>76</v>
      </c>
      <c r="C31" s="222">
        <v>7.0059634243307709</v>
      </c>
      <c r="D31" s="223">
        <v>-3.775775706104012</v>
      </c>
      <c r="E31" s="222">
        <v>6.62392623983507</v>
      </c>
      <c r="F31" s="223">
        <f t="shared" ref="F31:H43" si="9">IFERROR(E31-C31,"-")</f>
        <v>-0.3820371844957009</v>
      </c>
      <c r="G31" s="222">
        <v>5.7470627171934465</v>
      </c>
      <c r="H31" s="223">
        <f t="shared" si="9"/>
        <v>-0.87686352264162348</v>
      </c>
      <c r="I31" s="222">
        <v>6.202906208718626</v>
      </c>
      <c r="J31" s="223">
        <f t="shared" ref="J31:J43" si="10">IFERROR(I31-G31,"-")</f>
        <v>0.45584349152517945</v>
      </c>
      <c r="K31" s="222">
        <v>5.4818805093046032</v>
      </c>
      <c r="L31" s="223">
        <f>IFERROR(K31-I31,"-")</f>
        <v>-0.72102569941402272</v>
      </c>
    </row>
    <row r="32" spans="1:13" x14ac:dyDescent="0.25">
      <c r="B32" s="145" t="s">
        <v>78</v>
      </c>
      <c r="C32" s="222">
        <v>5.3090469960752742</v>
      </c>
      <c r="D32" s="223">
        <v>-2.9596695814648335</v>
      </c>
      <c r="E32" s="222">
        <v>6.3307474518686293</v>
      </c>
      <c r="F32" s="223">
        <f t="shared" si="9"/>
        <v>1.0217004557933551</v>
      </c>
      <c r="G32" s="222">
        <v>6.0842718259697754</v>
      </c>
      <c r="H32" s="223">
        <f t="shared" si="9"/>
        <v>-0.24647562589885386</v>
      </c>
      <c r="I32" s="222">
        <v>5.8274695001967727</v>
      </c>
      <c r="J32" s="223">
        <f t="shared" si="10"/>
        <v>-0.25680232577300277</v>
      </c>
      <c r="K32" s="222">
        <v>5.8676650366748166</v>
      </c>
      <c r="L32" s="223">
        <f t="shared" ref="L32:L38" si="11">IFERROR(K32-I32,"-")</f>
        <v>4.0195536478043969E-2</v>
      </c>
    </row>
    <row r="33" spans="2:12" x14ac:dyDescent="0.25">
      <c r="B33" s="145" t="s">
        <v>80</v>
      </c>
      <c r="C33" s="222">
        <v>6.2285045817898226</v>
      </c>
      <c r="D33" s="223">
        <v>-8.4059608555949517E-2</v>
      </c>
      <c r="E33" s="222">
        <v>6.7041655784800209</v>
      </c>
      <c r="F33" s="223">
        <f t="shared" si="9"/>
        <v>0.47566099669019835</v>
      </c>
      <c r="G33" s="222">
        <v>6.5040378058264041</v>
      </c>
      <c r="H33" s="223">
        <f t="shared" si="9"/>
        <v>-0.20012777265361681</v>
      </c>
      <c r="I33" s="222">
        <v>6.0318548387096778</v>
      </c>
      <c r="J33" s="223">
        <f t="shared" si="10"/>
        <v>-0.47218296711672636</v>
      </c>
      <c r="K33" s="222">
        <v>5.9409898945194364</v>
      </c>
      <c r="L33" s="223">
        <f t="shared" si="11"/>
        <v>-9.0864944190241381E-2</v>
      </c>
    </row>
    <row r="34" spans="2:12" x14ac:dyDescent="0.25">
      <c r="B34" s="145" t="s">
        <v>82</v>
      </c>
      <c r="C34" s="222">
        <v>5.7304454434000816</v>
      </c>
      <c r="D34" s="223">
        <v>-1.3095658273804203</v>
      </c>
      <c r="E34" s="222">
        <v>6.052169855342977</v>
      </c>
      <c r="F34" s="223">
        <f t="shared" si="9"/>
        <v>0.32172441194289547</v>
      </c>
      <c r="G34" s="222">
        <v>6.9441348108320762</v>
      </c>
      <c r="H34" s="223">
        <f t="shared" si="9"/>
        <v>0.89196495548909915</v>
      </c>
      <c r="I34" s="222">
        <v>5.9644048016005335</v>
      </c>
      <c r="J34" s="223">
        <f t="shared" si="10"/>
        <v>-0.97973000923154263</v>
      </c>
      <c r="K34" s="222">
        <v>5.9121863799283156</v>
      </c>
      <c r="L34" s="223">
        <f t="shared" si="11"/>
        <v>-5.2218421672217907E-2</v>
      </c>
    </row>
    <row r="35" spans="2:12" x14ac:dyDescent="0.25">
      <c r="B35" s="145" t="s">
        <v>84</v>
      </c>
      <c r="C35" s="222">
        <v>5.3908008213552359</v>
      </c>
      <c r="D35" s="223">
        <v>-2.724076768098624</v>
      </c>
      <c r="E35" s="222">
        <v>5.4883446444378876</v>
      </c>
      <c r="F35" s="223">
        <f t="shared" si="9"/>
        <v>9.7543823082651748E-2</v>
      </c>
      <c r="G35" s="222">
        <v>5.520277979462711</v>
      </c>
      <c r="H35" s="223">
        <f t="shared" si="9"/>
        <v>3.1933335024823428E-2</v>
      </c>
      <c r="I35" s="222">
        <v>5.1536542412679776</v>
      </c>
      <c r="J35" s="223">
        <f t="shared" si="10"/>
        <v>-0.36662373819473348</v>
      </c>
      <c r="K35" s="222">
        <v>5.0253617427253934</v>
      </c>
      <c r="L35" s="223">
        <f t="shared" si="11"/>
        <v>-0.12829249854258418</v>
      </c>
    </row>
    <row r="36" spans="2:12" x14ac:dyDescent="0.25">
      <c r="B36" s="145" t="s">
        <v>86</v>
      </c>
      <c r="C36" s="222">
        <v>4.8459616153538585</v>
      </c>
      <c r="D36" s="223">
        <v>0.66257168018868384</v>
      </c>
      <c r="E36" s="222">
        <v>4.0088215024121299</v>
      </c>
      <c r="F36" s="223">
        <f t="shared" si="9"/>
        <v>-0.83714011294172863</v>
      </c>
      <c r="G36" s="222">
        <v>4.7706911430140426</v>
      </c>
      <c r="H36" s="223">
        <f t="shared" si="9"/>
        <v>0.76186964060191276</v>
      </c>
      <c r="I36" s="222">
        <v>5.6576299188945631</v>
      </c>
      <c r="J36" s="223">
        <f t="shared" si="10"/>
        <v>0.8869387758805205</v>
      </c>
      <c r="K36" s="222">
        <v>5.9652999495883048</v>
      </c>
      <c r="L36" s="223">
        <f t="shared" si="11"/>
        <v>0.30767003069374166</v>
      </c>
    </row>
    <row r="37" spans="2:12" x14ac:dyDescent="0.25">
      <c r="B37" s="145" t="s">
        <v>88</v>
      </c>
      <c r="C37" s="222">
        <v>5.5404870239298951</v>
      </c>
      <c r="D37" s="223">
        <v>3.0823525336912834</v>
      </c>
      <c r="E37" s="222">
        <v>4.9128887798294585</v>
      </c>
      <c r="F37" s="223">
        <f t="shared" si="9"/>
        <v>-0.62759824410043663</v>
      </c>
      <c r="G37" s="222">
        <v>5.9238321927997619</v>
      </c>
      <c r="H37" s="223">
        <f t="shared" si="9"/>
        <v>1.0109434129703034</v>
      </c>
      <c r="I37" s="222">
        <v>6.0779800755754039</v>
      </c>
      <c r="J37" s="223">
        <f t="shared" si="10"/>
        <v>0.15414788277564195</v>
      </c>
      <c r="K37" s="222">
        <v>5.852423522838385</v>
      </c>
      <c r="L37" s="223">
        <f t="shared" si="11"/>
        <v>-0.22555655273701891</v>
      </c>
    </row>
    <row r="38" spans="2:12" x14ac:dyDescent="0.25">
      <c r="B38" s="145" t="s">
        <v>90</v>
      </c>
      <c r="C38" s="222">
        <v>8.4287738188000283</v>
      </c>
      <c r="D38" s="223">
        <v>3.4227678127940226</v>
      </c>
      <c r="E38" s="222">
        <v>6.2301963439404195</v>
      </c>
      <c r="F38" s="223">
        <f t="shared" si="9"/>
        <v>-2.1985774748596087</v>
      </c>
      <c r="G38" s="222">
        <v>6.8219171814230153</v>
      </c>
      <c r="H38" s="223">
        <f t="shared" si="9"/>
        <v>0.59172083748259574</v>
      </c>
      <c r="I38" s="222">
        <v>6.7272516607446313</v>
      </c>
      <c r="J38" s="223">
        <f t="shared" si="10"/>
        <v>-9.4665520678383963E-2</v>
      </c>
      <c r="K38" s="222">
        <v>6.1162716818095175</v>
      </c>
      <c r="L38" s="223">
        <f t="shared" si="11"/>
        <v>-0.6109799789351138</v>
      </c>
    </row>
    <row r="39" spans="2:12" x14ac:dyDescent="0.25">
      <c r="B39" s="145" t="s">
        <v>92</v>
      </c>
      <c r="C39" s="222">
        <v>6.9837580237307915</v>
      </c>
      <c r="D39" s="223">
        <v>1.681317698354075</v>
      </c>
      <c r="E39" s="222">
        <v>4.0259542951193268</v>
      </c>
      <c r="F39" s="223">
        <f t="shared" si="9"/>
        <v>-2.9578037286114647</v>
      </c>
      <c r="G39" s="222">
        <v>4.5044354552551278</v>
      </c>
      <c r="H39" s="223">
        <f t="shared" si="9"/>
        <v>0.478481160135801</v>
      </c>
      <c r="I39" s="222">
        <v>5.6992299842285927</v>
      </c>
      <c r="J39" s="223">
        <f t="shared" si="10"/>
        <v>1.1947945289734649</v>
      </c>
      <c r="K39" s="222"/>
      <c r="L39" s="223"/>
    </row>
    <row r="40" spans="2:12" x14ac:dyDescent="0.25">
      <c r="B40" s="145" t="s">
        <v>94</v>
      </c>
      <c r="C40" s="222">
        <v>6.5610728524827833</v>
      </c>
      <c r="D40" s="223">
        <v>1.3508106737166674</v>
      </c>
      <c r="E40" s="222">
        <v>5.9226381894302529</v>
      </c>
      <c r="F40" s="223">
        <f t="shared" si="9"/>
        <v>-0.63843466305253038</v>
      </c>
      <c r="G40" s="222">
        <v>6.0487654320987652</v>
      </c>
      <c r="H40" s="223">
        <f t="shared" si="9"/>
        <v>0.12612724266851227</v>
      </c>
      <c r="I40" s="222">
        <v>6.0889104188403635</v>
      </c>
      <c r="J40" s="223">
        <f t="shared" si="10"/>
        <v>4.0144986741598387E-2</v>
      </c>
      <c r="K40" s="222"/>
      <c r="L40" s="223"/>
    </row>
    <row r="41" spans="2:12" x14ac:dyDescent="0.25">
      <c r="B41" s="145" t="s">
        <v>96</v>
      </c>
      <c r="C41" s="222">
        <v>6.6006127974918058</v>
      </c>
      <c r="D41" s="223">
        <v>0.32898242668544952</v>
      </c>
      <c r="E41" s="222">
        <v>5.5950314786455673</v>
      </c>
      <c r="F41" s="223">
        <f t="shared" si="9"/>
        <v>-1.0055813188462386</v>
      </c>
      <c r="G41" s="222">
        <v>5.8603922861381239</v>
      </c>
      <c r="H41" s="223">
        <f t="shared" si="9"/>
        <v>0.26536080749255664</v>
      </c>
      <c r="I41" s="222">
        <v>5.7515645586297763</v>
      </c>
      <c r="J41" s="223">
        <f t="shared" si="10"/>
        <v>-0.10882772750834757</v>
      </c>
      <c r="K41" s="222"/>
      <c r="L41" s="223"/>
    </row>
    <row r="42" spans="2:12" x14ac:dyDescent="0.25">
      <c r="B42" s="145" t="s">
        <v>98</v>
      </c>
      <c r="C42" s="222">
        <v>6.5766062602965407</v>
      </c>
      <c r="D42" s="223">
        <v>0.76585642618904259</v>
      </c>
      <c r="E42" s="222">
        <v>5.6649794097460537</v>
      </c>
      <c r="F42" s="223">
        <f t="shared" si="9"/>
        <v>-0.91162685055048698</v>
      </c>
      <c r="G42" s="222">
        <v>5.6246090534979425</v>
      </c>
      <c r="H42" s="223">
        <f t="shared" si="9"/>
        <v>-4.037035624811125E-2</v>
      </c>
      <c r="I42" s="222">
        <v>5.5397694760075202</v>
      </c>
      <c r="J42" s="223">
        <f t="shared" si="10"/>
        <v>-8.4839577490422258E-2</v>
      </c>
      <c r="K42" s="222"/>
      <c r="L42" s="223"/>
    </row>
    <row r="43" spans="2:12" ht="15.75" x14ac:dyDescent="0.25">
      <c r="B43" s="148" t="s">
        <v>32</v>
      </c>
      <c r="C43" s="224">
        <v>6.252011909713282</v>
      </c>
      <c r="D43" s="225">
        <v>0.42729407675617104</v>
      </c>
      <c r="E43" s="224">
        <v>5.6313323501386794</v>
      </c>
      <c r="F43" s="225">
        <f t="shared" si="9"/>
        <v>-0.62067955957460264</v>
      </c>
      <c r="G43" s="224">
        <v>5.9333803074192959</v>
      </c>
      <c r="H43" s="225">
        <f t="shared" si="9"/>
        <v>0.30204795728061651</v>
      </c>
      <c r="I43" s="224">
        <v>5.8933223304175604</v>
      </c>
      <c r="J43" s="225">
        <f t="shared" si="10"/>
        <v>-4.0057977001735523E-2</v>
      </c>
      <c r="K43" s="224">
        <v>5.7810493154004607</v>
      </c>
      <c r="L43" s="225">
        <v>-0.16586082152726611</v>
      </c>
    </row>
    <row r="44" spans="2:12" ht="6" customHeight="1" x14ac:dyDescent="0.25"/>
    <row r="45" spans="2:12" x14ac:dyDescent="0.25">
      <c r="B45" s="131" t="s">
        <v>57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</row>
  </sheetData>
  <mergeCells count="14"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EB9B-4C5C-484E-87B6-79DF98C85921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5A264-F653-47F7-BF4E-DE9AC2B04C3C}">
  <sheetPr>
    <tabColor rgb="FFAC75D5"/>
  </sheetPr>
  <dimension ref="A1:AA48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103"/>
      <c r="D1" s="232"/>
    </row>
    <row r="2" spans="1:14" ht="18.75" x14ac:dyDescent="0.3">
      <c r="D2" s="232"/>
    </row>
    <row r="4" spans="1:14" ht="48.75" customHeight="1" thickBot="1" x14ac:dyDescent="0.3">
      <c r="B4" s="12" t="s">
        <v>301</v>
      </c>
      <c r="C4" s="12"/>
      <c r="D4" s="12"/>
      <c r="E4" s="12"/>
      <c r="F4" s="12"/>
      <c r="G4" s="12"/>
      <c r="H4" s="12"/>
      <c r="I4" s="12"/>
      <c r="J4" s="12"/>
      <c r="K4" s="12"/>
      <c r="L4" s="12"/>
      <c r="N4" s="1" t="s">
        <v>154</v>
      </c>
    </row>
    <row r="5" spans="1:14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N5" s="1" t="s">
        <v>155</v>
      </c>
    </row>
    <row r="6" spans="1:14" ht="22.5" thickTop="1" thickBot="1" x14ac:dyDescent="0.3">
      <c r="B6" s="138"/>
      <c r="C6" s="136" t="s">
        <v>156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4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4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CONCATENATE("var ",RIGHT(K7,2),"/",RIGHT(I7,2))</f>
        <v>var 26/25</v>
      </c>
    </row>
    <row r="9" spans="1:14" x14ac:dyDescent="0.25">
      <c r="A9" s="1" t="s">
        <v>75</v>
      </c>
      <c r="B9" s="145" t="s">
        <v>76</v>
      </c>
      <c r="C9" s="233">
        <v>0.49990000000000001</v>
      </c>
      <c r="D9" s="147">
        <v>3.3812445223488163</v>
      </c>
      <c r="E9" s="233">
        <v>0.84950000000000003</v>
      </c>
      <c r="F9" s="147">
        <f t="shared" ref="F9:J21" si="3">IFERROR(E9/C9-1,"-")</f>
        <v>0.69933986797359471</v>
      </c>
      <c r="G9" s="233">
        <v>0.63280000000000003</v>
      </c>
      <c r="H9" s="147">
        <f t="shared" si="3"/>
        <v>-0.25509123013537371</v>
      </c>
      <c r="I9" s="233">
        <v>0.63329999999999997</v>
      </c>
      <c r="J9" s="147">
        <f t="shared" si="3"/>
        <v>7.9013906447533699E-4</v>
      </c>
      <c r="K9" s="233">
        <v>0.64800000000000002</v>
      </c>
      <c r="L9" s="147">
        <f t="shared" ref="L9:L16" si="4">IFERROR(K9/I9-1,"-")</f>
        <v>2.3211747986736198E-2</v>
      </c>
    </row>
    <row r="10" spans="1:14" x14ac:dyDescent="0.25">
      <c r="A10" s="1" t="s">
        <v>77</v>
      </c>
      <c r="B10" s="145" t="s">
        <v>78</v>
      </c>
      <c r="C10" s="233">
        <v>0.44229999999999997</v>
      </c>
      <c r="D10" s="147">
        <v>2.4964426877470354</v>
      </c>
      <c r="E10" s="233">
        <v>0.91339999999999999</v>
      </c>
      <c r="F10" s="147">
        <f t="shared" si="3"/>
        <v>1.0651141758987115</v>
      </c>
      <c r="G10" s="233">
        <v>1.1008</v>
      </c>
      <c r="H10" s="147">
        <f t="shared" si="3"/>
        <v>0.20516750602145839</v>
      </c>
      <c r="I10" s="233">
        <v>0.71120000000000005</v>
      </c>
      <c r="J10" s="147">
        <f t="shared" si="3"/>
        <v>-0.35392441860465107</v>
      </c>
      <c r="K10" s="233">
        <v>0.73629999999999995</v>
      </c>
      <c r="L10" s="147">
        <f t="shared" si="4"/>
        <v>3.5292463442069488E-2</v>
      </c>
    </row>
    <row r="11" spans="1:14" x14ac:dyDescent="0.25">
      <c r="A11" s="1" t="s">
        <v>79</v>
      </c>
      <c r="B11" s="145" t="s">
        <v>80</v>
      </c>
      <c r="C11" s="233">
        <v>0.48359999999999997</v>
      </c>
      <c r="D11" s="147">
        <v>1.8530973451327433</v>
      </c>
      <c r="E11" s="233">
        <v>0.76170000000000004</v>
      </c>
      <c r="F11" s="147">
        <f t="shared" si="3"/>
        <v>0.57506203473945416</v>
      </c>
      <c r="G11" s="233">
        <v>0.96689999999999998</v>
      </c>
      <c r="H11" s="147">
        <f t="shared" si="3"/>
        <v>0.26939740055139816</v>
      </c>
      <c r="I11" s="233">
        <v>0.65859999999999996</v>
      </c>
      <c r="J11" s="147">
        <f t="shared" si="3"/>
        <v>-0.318854069707312</v>
      </c>
      <c r="K11" s="233">
        <v>0.69769999999999999</v>
      </c>
      <c r="L11" s="147">
        <f t="shared" si="4"/>
        <v>5.936835712116606E-2</v>
      </c>
    </row>
    <row r="12" spans="1:14" x14ac:dyDescent="0.25">
      <c r="A12" s="1" t="s">
        <v>81</v>
      </c>
      <c r="B12" s="145" t="s">
        <v>82</v>
      </c>
      <c r="C12" s="233">
        <v>0.55730000000000002</v>
      </c>
      <c r="D12" s="147">
        <v>1.3524693963697763</v>
      </c>
      <c r="E12" s="233">
        <v>0.52239999999999998</v>
      </c>
      <c r="F12" s="147">
        <f t="shared" si="3"/>
        <v>-6.2623362641306413E-2</v>
      </c>
      <c r="G12" s="233">
        <v>0.9487000000000001</v>
      </c>
      <c r="H12" s="147">
        <f t="shared" si="3"/>
        <v>0.81604134762634017</v>
      </c>
      <c r="I12" s="233">
        <v>0.62470000000000003</v>
      </c>
      <c r="J12" s="147">
        <f t="shared" si="3"/>
        <v>-0.34151997470222417</v>
      </c>
      <c r="K12" s="233">
        <v>0.65839999999999999</v>
      </c>
      <c r="L12" s="147">
        <f t="shared" si="4"/>
        <v>5.3945894029133967E-2</v>
      </c>
    </row>
    <row r="13" spans="1:14" x14ac:dyDescent="0.25">
      <c r="A13" s="1" t="s">
        <v>83</v>
      </c>
      <c r="B13" s="145" t="s">
        <v>84</v>
      </c>
      <c r="C13" s="233">
        <v>0.48409999999999997</v>
      </c>
      <c r="D13" s="147">
        <v>0.56464124111182912</v>
      </c>
      <c r="E13" s="233">
        <v>0.31019999999999998</v>
      </c>
      <c r="F13" s="147">
        <f t="shared" si="3"/>
        <v>-0.35922330097087385</v>
      </c>
      <c r="G13" s="233">
        <v>0.93459999999999999</v>
      </c>
      <c r="H13" s="147">
        <f t="shared" si="3"/>
        <v>2.0128949065119279</v>
      </c>
      <c r="I13" s="233">
        <v>0.59389999999999998</v>
      </c>
      <c r="J13" s="147">
        <f t="shared" si="3"/>
        <v>-0.36454098009843783</v>
      </c>
      <c r="K13" s="233">
        <v>0.55409999999999993</v>
      </c>
      <c r="L13" s="147">
        <f t="shared" si="4"/>
        <v>-6.7014648930796561E-2</v>
      </c>
    </row>
    <row r="14" spans="1:14" x14ac:dyDescent="0.25">
      <c r="A14" s="1" t="s">
        <v>85</v>
      </c>
      <c r="B14" s="145" t="s">
        <v>86</v>
      </c>
      <c r="C14" s="233">
        <v>0.37180000000000002</v>
      </c>
      <c r="D14" s="147">
        <v>1.8956386292834897</v>
      </c>
      <c r="E14" s="233">
        <v>0.4783</v>
      </c>
      <c r="F14" s="147">
        <f t="shared" si="3"/>
        <v>0.28644432490586325</v>
      </c>
      <c r="G14" s="233">
        <v>0.60770000000000002</v>
      </c>
      <c r="H14" s="147">
        <f t="shared" si="3"/>
        <v>0.27054150114990594</v>
      </c>
      <c r="I14" s="233">
        <v>0.66830000000000001</v>
      </c>
      <c r="J14" s="147">
        <f t="shared" si="3"/>
        <v>9.9720256705611243E-2</v>
      </c>
      <c r="K14" s="233">
        <v>0.61060000000000003</v>
      </c>
      <c r="L14" s="147">
        <f t="shared" si="4"/>
        <v>-8.633847074667067E-2</v>
      </c>
    </row>
    <row r="15" spans="1:14" x14ac:dyDescent="0.25">
      <c r="A15" s="1" t="s">
        <v>87</v>
      </c>
      <c r="B15" s="145" t="s">
        <v>88</v>
      </c>
      <c r="C15" s="233">
        <v>0.97129999999999994</v>
      </c>
      <c r="D15" s="147">
        <v>18.504016064257026</v>
      </c>
      <c r="E15" s="233">
        <v>0.64760000000000006</v>
      </c>
      <c r="F15" s="147">
        <f t="shared" si="3"/>
        <v>-0.33326469679810555</v>
      </c>
      <c r="G15" s="233">
        <v>0.74549999999999994</v>
      </c>
      <c r="H15" s="147">
        <f t="shared" si="3"/>
        <v>0.15117356392835068</v>
      </c>
      <c r="I15" s="233">
        <v>0.74930000000000008</v>
      </c>
      <c r="J15" s="147">
        <f t="shared" si="3"/>
        <v>5.0972501676729287E-3</v>
      </c>
      <c r="K15" s="233">
        <v>0.70779999999999998</v>
      </c>
      <c r="L15" s="147">
        <f t="shared" si="4"/>
        <v>-5.5385026024289408E-2</v>
      </c>
    </row>
    <row r="16" spans="1:14" x14ac:dyDescent="0.25">
      <c r="A16" s="1" t="s">
        <v>89</v>
      </c>
      <c r="B16" s="145" t="s">
        <v>90</v>
      </c>
      <c r="C16" s="233">
        <v>0.88819999999999988</v>
      </c>
      <c r="D16" s="147">
        <v>2.6017842660178419</v>
      </c>
      <c r="E16" s="233">
        <v>0.54079999999999995</v>
      </c>
      <c r="F16" s="147">
        <f t="shared" si="3"/>
        <v>-0.39112812429632959</v>
      </c>
      <c r="G16" s="233">
        <v>1.26</v>
      </c>
      <c r="H16" s="147">
        <f t="shared" si="3"/>
        <v>1.329881656804734</v>
      </c>
      <c r="I16" s="233">
        <v>0.73730000000000007</v>
      </c>
      <c r="J16" s="147">
        <f t="shared" si="3"/>
        <v>-0.41484126984126979</v>
      </c>
      <c r="K16" s="233">
        <v>0.80920000000000003</v>
      </c>
      <c r="L16" s="147">
        <f t="shared" si="4"/>
        <v>9.7517970975179669E-2</v>
      </c>
    </row>
    <row r="17" spans="1:27" x14ac:dyDescent="0.25">
      <c r="A17" s="1" t="s">
        <v>91</v>
      </c>
      <c r="B17" s="145" t="s">
        <v>92</v>
      </c>
      <c r="C17" s="233">
        <v>0.54430000000000001</v>
      </c>
      <c r="D17" s="147">
        <v>0.4810884353741498</v>
      </c>
      <c r="E17" s="233">
        <v>0.52170000000000005</v>
      </c>
      <c r="F17" s="147">
        <f t="shared" si="3"/>
        <v>-4.1521219915487739E-2</v>
      </c>
      <c r="G17" s="233">
        <v>0.63280000000000003</v>
      </c>
      <c r="H17" s="147">
        <f t="shared" si="3"/>
        <v>0.21295763848955329</v>
      </c>
      <c r="I17" s="233">
        <v>0.56859999999999999</v>
      </c>
      <c r="J17" s="147">
        <f t="shared" si="3"/>
        <v>-0.10145385587863465</v>
      </c>
      <c r="K17" s="233"/>
      <c r="L17" s="147"/>
    </row>
    <row r="18" spans="1:27" x14ac:dyDescent="0.25">
      <c r="A18" s="1" t="s">
        <v>93</v>
      </c>
      <c r="B18" s="145" t="s">
        <v>94</v>
      </c>
      <c r="C18" s="233">
        <v>0.68049999999999999</v>
      </c>
      <c r="D18" s="147">
        <v>0.21085409252669018</v>
      </c>
      <c r="E18" s="233">
        <v>0.77760000000000007</v>
      </c>
      <c r="F18" s="147">
        <f t="shared" si="3"/>
        <v>0.14268919911829547</v>
      </c>
      <c r="G18" s="233">
        <v>1.0205</v>
      </c>
      <c r="H18" s="147">
        <f t="shared" si="3"/>
        <v>0.31237139917695456</v>
      </c>
      <c r="I18" s="233">
        <v>0.69230000000000003</v>
      </c>
      <c r="J18" s="147">
        <f t="shared" si="3"/>
        <v>-0.3216070553650171</v>
      </c>
      <c r="K18" s="233"/>
      <c r="L18" s="147"/>
      <c r="Z18" s="234"/>
    </row>
    <row r="19" spans="1:27" x14ac:dyDescent="0.25">
      <c r="A19" s="1" t="s">
        <v>95</v>
      </c>
      <c r="B19" s="145" t="s">
        <v>96</v>
      </c>
      <c r="C19" s="233">
        <v>0.70840000000000003</v>
      </c>
      <c r="D19" s="147">
        <v>0.20292069960944148</v>
      </c>
      <c r="E19" s="233">
        <v>0.54949999999999999</v>
      </c>
      <c r="F19" s="147">
        <f t="shared" si="3"/>
        <v>-0.22430830039525695</v>
      </c>
      <c r="G19" s="233">
        <v>0.6470999999999999</v>
      </c>
      <c r="H19" s="147">
        <f t="shared" si="3"/>
        <v>0.17761601455868958</v>
      </c>
      <c r="I19" s="233">
        <v>0.62819999999999998</v>
      </c>
      <c r="J19" s="147">
        <f t="shared" si="3"/>
        <v>-2.9207232267037475E-2</v>
      </c>
      <c r="K19" s="233"/>
      <c r="L19" s="147"/>
      <c r="Z19" s="234"/>
      <c r="AA19" s="234"/>
    </row>
    <row r="20" spans="1:27" x14ac:dyDescent="0.25">
      <c r="A20" s="1" t="s">
        <v>97</v>
      </c>
      <c r="B20" s="145" t="s">
        <v>98</v>
      </c>
      <c r="C20" s="233">
        <v>0.65639999999999998</v>
      </c>
      <c r="D20" s="147">
        <v>0.60685434516523862</v>
      </c>
      <c r="E20" s="233">
        <v>0.50659999999999994</v>
      </c>
      <c r="F20" s="147">
        <f t="shared" si="3"/>
        <v>-0.22821450335161497</v>
      </c>
      <c r="G20" s="233">
        <v>0.60240000000000005</v>
      </c>
      <c r="H20" s="147">
        <f t="shared" si="3"/>
        <v>0.18910382945124371</v>
      </c>
      <c r="I20" s="233">
        <v>0.59409999999999996</v>
      </c>
      <c r="J20" s="147">
        <f t="shared" si="3"/>
        <v>-1.3778220451527323E-2</v>
      </c>
      <c r="K20" s="233"/>
      <c r="L20" s="147"/>
      <c r="M20" s="154"/>
    </row>
    <row r="21" spans="1:27" ht="15.75" x14ac:dyDescent="0.25">
      <c r="A21" s="1" t="s">
        <v>0</v>
      </c>
      <c r="B21" s="148" t="s">
        <v>32</v>
      </c>
      <c r="C21" s="235">
        <v>0.60938004840462912</v>
      </c>
      <c r="D21" s="150">
        <v>1.1291204446777203</v>
      </c>
      <c r="E21" s="235">
        <v>0.61609450810074784</v>
      </c>
      <c r="F21" s="150">
        <f t="shared" si="3"/>
        <v>1.1018509243447161E-2</v>
      </c>
      <c r="G21" s="235">
        <v>0.84038066713662607</v>
      </c>
      <c r="H21" s="150">
        <f t="shared" si="3"/>
        <v>0.36404505491745343</v>
      </c>
      <c r="I21" s="235">
        <v>0.65487464685073948</v>
      </c>
      <c r="J21" s="150">
        <f t="shared" si="3"/>
        <v>-0.22074046624364774</v>
      </c>
      <c r="K21" s="235">
        <v>0.67741446196782973</v>
      </c>
      <c r="L21" s="150">
        <v>8.3493104902236936E-3</v>
      </c>
      <c r="M21" s="236"/>
    </row>
    <row r="22" spans="1:27" ht="6" customHeight="1" x14ac:dyDescent="0.25">
      <c r="M22" s="236"/>
    </row>
    <row r="23" spans="1:2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236"/>
    </row>
    <row r="24" spans="1:27" x14ac:dyDescent="0.25">
      <c r="C24" s="237"/>
      <c r="I24" s="237"/>
      <c r="K24" s="237"/>
      <c r="L24" s="147"/>
      <c r="M24" s="236"/>
    </row>
    <row r="26" spans="1:27" ht="21.75" customHeight="1" thickBot="1" x14ac:dyDescent="0.3">
      <c r="B26" s="12" t="s">
        <v>302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N26" s="1" t="s">
        <v>157</v>
      </c>
    </row>
    <row r="27" spans="1:27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N27" s="1" t="s">
        <v>158</v>
      </c>
    </row>
    <row r="28" spans="1:27" ht="22.5" thickTop="1" thickBot="1" x14ac:dyDescent="0.3">
      <c r="B28" s="138"/>
      <c r="C28" s="136" t="s">
        <v>62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27" ht="22.5" thickTop="1" thickBot="1" x14ac:dyDescent="0.3">
      <c r="B29" s="138"/>
      <c r="C29" s="153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27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27" x14ac:dyDescent="0.25">
      <c r="B31" s="145" t="s">
        <v>76</v>
      </c>
      <c r="C31" s="233">
        <v>0.44159999999999999</v>
      </c>
      <c r="D31" s="147">
        <v>2.2590405904059039</v>
      </c>
      <c r="E31" s="233">
        <v>0.96609999999999996</v>
      </c>
      <c r="F31" s="147">
        <f t="shared" ref="F31:H43" si="8">IFERROR(E31/C31-1,"-")</f>
        <v>1.1877264492753623</v>
      </c>
      <c r="G31" s="233">
        <v>0.58020000000000005</v>
      </c>
      <c r="H31" s="147">
        <f t="shared" si="8"/>
        <v>-0.39944105165096777</v>
      </c>
      <c r="I31" s="233">
        <v>0.58020000000000005</v>
      </c>
      <c r="J31" s="147">
        <f t="shared" ref="J31:J43" si="9">IFERROR(I31/G31-1,"-")</f>
        <v>0</v>
      </c>
      <c r="K31" s="233">
        <v>0.59939999999999993</v>
      </c>
      <c r="L31" s="147">
        <f t="shared" ref="L31:L38" si="10">IFERROR(K31/I31-1,"-")</f>
        <v>3.3092037228541704E-2</v>
      </c>
    </row>
    <row r="32" spans="1:27" x14ac:dyDescent="0.25">
      <c r="B32" s="145" t="s">
        <v>78</v>
      </c>
      <c r="C32" s="233">
        <v>0.4879</v>
      </c>
      <c r="D32" s="147">
        <v>2.2591850367401469</v>
      </c>
      <c r="E32" s="233">
        <v>1.0339</v>
      </c>
      <c r="F32" s="147">
        <f t="shared" si="8"/>
        <v>1.1190817790530847</v>
      </c>
      <c r="G32" s="233">
        <v>1.1288</v>
      </c>
      <c r="H32" s="147">
        <f t="shared" si="8"/>
        <v>9.1788374117419469E-2</v>
      </c>
      <c r="I32" s="233">
        <v>0.67519999999999991</v>
      </c>
      <c r="J32" s="147">
        <f t="shared" si="9"/>
        <v>-0.40184266477675412</v>
      </c>
      <c r="K32" s="233">
        <v>0.70040000000000002</v>
      </c>
      <c r="L32" s="147">
        <f t="shared" si="10"/>
        <v>3.7322274881516737E-2</v>
      </c>
    </row>
    <row r="33" spans="2:12" x14ac:dyDescent="0.25">
      <c r="B33" s="145" t="s">
        <v>80</v>
      </c>
      <c r="C33" s="233">
        <v>0.53369999999999995</v>
      </c>
      <c r="D33" s="147">
        <v>1.64863523573201</v>
      </c>
      <c r="E33" s="233">
        <v>0.85769999999999991</v>
      </c>
      <c r="F33" s="147">
        <f t="shared" si="8"/>
        <v>0.60708263069139967</v>
      </c>
      <c r="G33" s="233">
        <v>0.97239999999999993</v>
      </c>
      <c r="H33" s="147">
        <f t="shared" si="8"/>
        <v>0.13372974233414947</v>
      </c>
      <c r="I33" s="233">
        <v>0.61609999999999998</v>
      </c>
      <c r="J33" s="147">
        <f t="shared" si="9"/>
        <v>-0.36641299876593991</v>
      </c>
      <c r="K33" s="233">
        <v>0.66349999999999998</v>
      </c>
      <c r="L33" s="147">
        <f t="shared" si="10"/>
        <v>7.6935562408699809E-2</v>
      </c>
    </row>
    <row r="34" spans="2:12" x14ac:dyDescent="0.25">
      <c r="B34" s="145" t="s">
        <v>82</v>
      </c>
      <c r="C34" s="233">
        <v>0.60509999999999997</v>
      </c>
      <c r="D34" s="147">
        <v>1.1449840482098543</v>
      </c>
      <c r="E34" s="233">
        <v>0.55969999999999998</v>
      </c>
      <c r="F34" s="147">
        <f t="shared" si="8"/>
        <v>-7.5028920839530611E-2</v>
      </c>
      <c r="G34" s="233">
        <v>0.97870000000000001</v>
      </c>
      <c r="H34" s="147">
        <f t="shared" si="8"/>
        <v>0.74861532964087907</v>
      </c>
      <c r="I34" s="233">
        <v>0.60899999999999999</v>
      </c>
      <c r="J34" s="147">
        <f t="shared" si="9"/>
        <v>-0.37774598957801164</v>
      </c>
      <c r="K34" s="233">
        <v>0.65090000000000003</v>
      </c>
      <c r="L34" s="147">
        <f t="shared" si="10"/>
        <v>6.8801313628899852E-2</v>
      </c>
    </row>
    <row r="35" spans="2:12" x14ac:dyDescent="0.25">
      <c r="B35" s="145" t="s">
        <v>84</v>
      </c>
      <c r="C35" s="233">
        <v>0.54820000000000002</v>
      </c>
      <c r="D35" s="147">
        <v>0.4552694451818422</v>
      </c>
      <c r="E35" s="233">
        <v>0.33560000000000001</v>
      </c>
      <c r="F35" s="147">
        <f t="shared" si="8"/>
        <v>-0.3878146661802262</v>
      </c>
      <c r="G35" s="233">
        <v>0.95189999999999997</v>
      </c>
      <c r="H35" s="147">
        <f t="shared" si="8"/>
        <v>1.8364123957091776</v>
      </c>
      <c r="I35" s="233">
        <v>0.5786</v>
      </c>
      <c r="J35" s="147">
        <f t="shared" si="9"/>
        <v>-0.39216304233637989</v>
      </c>
      <c r="K35" s="233">
        <v>0.52070000000000005</v>
      </c>
      <c r="L35" s="147">
        <f t="shared" si="10"/>
        <v>-0.10006913238852388</v>
      </c>
    </row>
    <row r="36" spans="2:12" x14ac:dyDescent="0.25">
      <c r="B36" s="145" t="s">
        <v>86</v>
      </c>
      <c r="C36" s="233">
        <v>0.41840000000000005</v>
      </c>
      <c r="D36" s="147">
        <v>1.7346405228758175</v>
      </c>
      <c r="E36" s="233">
        <v>0.54220000000000002</v>
      </c>
      <c r="F36" s="147">
        <f t="shared" si="8"/>
        <v>0.29588910133843194</v>
      </c>
      <c r="G36" s="233">
        <v>0.56200000000000006</v>
      </c>
      <c r="H36" s="147">
        <f t="shared" si="8"/>
        <v>3.6517890077462312E-2</v>
      </c>
      <c r="I36" s="233">
        <v>0.64129999999999998</v>
      </c>
      <c r="J36" s="147">
        <f t="shared" si="9"/>
        <v>0.14110320284697497</v>
      </c>
      <c r="K36" s="233">
        <v>0.60429999999999995</v>
      </c>
      <c r="L36" s="147">
        <f t="shared" si="10"/>
        <v>-5.7695306408857117E-2</v>
      </c>
    </row>
    <row r="37" spans="2:12" x14ac:dyDescent="0.25">
      <c r="B37" s="145" t="s">
        <v>88</v>
      </c>
      <c r="C37" s="233">
        <v>1.0985</v>
      </c>
      <c r="D37" s="147">
        <v>20.497064579256357</v>
      </c>
      <c r="E37" s="233">
        <v>0.72239999999999993</v>
      </c>
      <c r="F37" s="147">
        <f t="shared" si="8"/>
        <v>-0.34237596722803831</v>
      </c>
      <c r="G37" s="233">
        <v>0.71239999999999992</v>
      </c>
      <c r="H37" s="147">
        <f t="shared" si="8"/>
        <v>-1.3842746400885897E-2</v>
      </c>
      <c r="I37" s="233">
        <v>0.72870000000000001</v>
      </c>
      <c r="J37" s="147">
        <f t="shared" si="9"/>
        <v>2.2880404267265675E-2</v>
      </c>
      <c r="K37" s="233">
        <v>0.69030000000000002</v>
      </c>
      <c r="L37" s="147">
        <f t="shared" si="10"/>
        <v>-5.2696582955948923E-2</v>
      </c>
    </row>
    <row r="38" spans="2:12" x14ac:dyDescent="0.25">
      <c r="B38" s="145" t="s">
        <v>90</v>
      </c>
      <c r="C38" s="233">
        <v>0.99390000000000001</v>
      </c>
      <c r="D38" s="147">
        <v>2.4788239411970596</v>
      </c>
      <c r="E38" s="233">
        <v>0.58109999999999995</v>
      </c>
      <c r="F38" s="147">
        <f t="shared" si="8"/>
        <v>-0.41533353456082112</v>
      </c>
      <c r="G38" s="233">
        <v>1.3337000000000001</v>
      </c>
      <c r="H38" s="147">
        <f t="shared" si="8"/>
        <v>1.2951299260024096</v>
      </c>
      <c r="I38" s="233">
        <v>0.71739999999999993</v>
      </c>
      <c r="J38" s="147">
        <f t="shared" si="9"/>
        <v>-0.46209792307115549</v>
      </c>
      <c r="K38" s="233">
        <v>0.79299999999999993</v>
      </c>
      <c r="L38" s="147">
        <f t="shared" si="10"/>
        <v>0.10538054084192927</v>
      </c>
    </row>
    <row r="39" spans="2:12" x14ac:dyDescent="0.25">
      <c r="B39" s="145" t="s">
        <v>92</v>
      </c>
      <c r="C39" s="233">
        <v>0.61980000000000002</v>
      </c>
      <c r="D39" s="147">
        <v>0.67242309767943853</v>
      </c>
      <c r="E39" s="233">
        <v>0.59279999999999999</v>
      </c>
      <c r="F39" s="147">
        <f t="shared" si="8"/>
        <v>-4.3562439496611871E-2</v>
      </c>
      <c r="G39" s="233">
        <v>0.5867</v>
      </c>
      <c r="H39" s="147">
        <f t="shared" si="8"/>
        <v>-1.0290148448043213E-2</v>
      </c>
      <c r="I39" s="233">
        <v>0.52290000000000003</v>
      </c>
      <c r="J39" s="147">
        <f t="shared" si="9"/>
        <v>-0.10874382137378558</v>
      </c>
      <c r="K39" s="233"/>
      <c r="L39" s="147"/>
    </row>
    <row r="40" spans="2:12" x14ac:dyDescent="0.25">
      <c r="B40" s="145" t="s">
        <v>94</v>
      </c>
      <c r="C40" s="233">
        <v>0.75599999999999989</v>
      </c>
      <c r="D40" s="147">
        <v>0.39175257731958735</v>
      </c>
      <c r="E40" s="233">
        <v>0.88049999999999995</v>
      </c>
      <c r="F40" s="147">
        <f t="shared" si="8"/>
        <v>0.16468253968253976</v>
      </c>
      <c r="G40" s="233">
        <v>1.0493999999999999</v>
      </c>
      <c r="H40" s="147">
        <f t="shared" si="8"/>
        <v>0.19182282793867111</v>
      </c>
      <c r="I40" s="233">
        <v>0.67299999999999993</v>
      </c>
      <c r="J40" s="147">
        <f t="shared" si="9"/>
        <v>-0.35868115113398136</v>
      </c>
      <c r="K40" s="233"/>
      <c r="L40" s="147"/>
    </row>
    <row r="41" spans="2:12" x14ac:dyDescent="0.25">
      <c r="B41" s="145" t="s">
        <v>96</v>
      </c>
      <c r="C41" s="233">
        <v>0.79949999999999999</v>
      </c>
      <c r="D41" s="147">
        <v>0.44889452700253729</v>
      </c>
      <c r="E41" s="233">
        <v>0.61299999999999999</v>
      </c>
      <c r="F41" s="147">
        <f t="shared" si="8"/>
        <v>-0.23327079424640396</v>
      </c>
      <c r="G41" s="233">
        <v>0.60530000000000006</v>
      </c>
      <c r="H41" s="147">
        <f t="shared" si="8"/>
        <v>-1.25611745513865E-2</v>
      </c>
      <c r="I41" s="233">
        <v>0.59450000000000003</v>
      </c>
      <c r="J41" s="147">
        <f t="shared" si="9"/>
        <v>-1.7842392202213841E-2</v>
      </c>
      <c r="K41" s="233"/>
      <c r="L41" s="147"/>
    </row>
    <row r="42" spans="2:12" x14ac:dyDescent="0.25">
      <c r="B42" s="145" t="s">
        <v>98</v>
      </c>
      <c r="C42" s="233">
        <v>0.73360000000000003</v>
      </c>
      <c r="D42" s="147">
        <v>1.0060158599945308</v>
      </c>
      <c r="E42" s="233">
        <v>0.55149999999999999</v>
      </c>
      <c r="F42" s="147">
        <f t="shared" si="8"/>
        <v>-0.24822791712104697</v>
      </c>
      <c r="G42" s="233">
        <v>0.56289999999999996</v>
      </c>
      <c r="H42" s="147">
        <f t="shared" si="8"/>
        <v>2.0670897552130585E-2</v>
      </c>
      <c r="I42" s="233">
        <v>0.55820000000000003</v>
      </c>
      <c r="J42" s="147">
        <f t="shared" si="9"/>
        <v>-8.3496180493869421E-3</v>
      </c>
      <c r="K42" s="233"/>
      <c r="L42" s="147"/>
    </row>
    <row r="43" spans="2:12" ht="15.75" x14ac:dyDescent="0.25">
      <c r="B43" s="148" t="s">
        <v>32</v>
      </c>
      <c r="C43" s="235">
        <v>0.6718152990501054</v>
      </c>
      <c r="D43" s="150">
        <v>1.2497589848095707</v>
      </c>
      <c r="E43" s="235">
        <v>0.68811265875917549</v>
      </c>
      <c r="F43" s="150">
        <f t="shared" si="8"/>
        <v>2.4258690940967442E-2</v>
      </c>
      <c r="G43" s="235">
        <v>0.83355892881497118</v>
      </c>
      <c r="H43" s="150">
        <f t="shared" si="8"/>
        <v>0.21136985085853333</v>
      </c>
      <c r="I43" s="235">
        <v>0.62454769334098259</v>
      </c>
      <c r="J43" s="150">
        <f t="shared" si="9"/>
        <v>-0.25074560207894281</v>
      </c>
      <c r="K43" s="235">
        <v>0.65241488269547954</v>
      </c>
      <c r="L43" s="150">
        <v>1.4522877775259957E-2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2" x14ac:dyDescent="0.25">
      <c r="C46" s="237"/>
      <c r="I46" s="237"/>
      <c r="J46" s="237"/>
    </row>
    <row r="48" spans="2:12" x14ac:dyDescent="0.25">
      <c r="C48" s="237"/>
      <c r="I48" s="237"/>
      <c r="J48" s="237"/>
    </row>
  </sheetData>
  <mergeCells count="15"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7E51F-0E7A-46B0-B232-5707A7178908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159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1D06-3552-40D6-AD1E-962C4A98D03C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38"/>
    </row>
    <row r="5" spans="2:46" ht="50.25" customHeight="1" thickBot="1" x14ac:dyDescent="0.3">
      <c r="B5" s="12" t="s">
        <v>160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P5" s="12" t="s">
        <v>161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D5" s="12" t="s">
        <v>162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75"/>
    </row>
    <row r="6" spans="2:46" ht="6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8"/>
      <c r="N6" s="10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</row>
    <row r="7" spans="2:46" ht="51.75" customHeight="1" thickBot="1" x14ac:dyDescent="0.3">
      <c r="B7" s="109"/>
      <c r="C7" s="239" t="s">
        <v>265</v>
      </c>
      <c r="D7" s="239" t="s">
        <v>266</v>
      </c>
      <c r="E7" s="239" t="s">
        <v>267</v>
      </c>
      <c r="F7" s="116" t="s">
        <v>268</v>
      </c>
      <c r="G7" s="116" t="s">
        <v>269</v>
      </c>
      <c r="H7" s="15" t="str">
        <f>CONCATENATE("var. ",RIGHT(G7,2),"/",RIGHT(F7,2))</f>
        <v>var. 26/25</v>
      </c>
      <c r="I7" s="239" t="s">
        <v>228</v>
      </c>
      <c r="J7" s="240" t="s">
        <v>229</v>
      </c>
      <c r="K7" s="240" t="s">
        <v>230</v>
      </c>
      <c r="L7" s="14" t="s">
        <v>231</v>
      </c>
      <c r="M7" s="14" t="s">
        <v>232</v>
      </c>
      <c r="N7" s="15" t="str">
        <f>CONCATENATE("var. ",RIGHT(M7,2),"/",RIGHT(L7,2))</f>
        <v>var. 26/25</v>
      </c>
      <c r="P7" s="109"/>
      <c r="Q7" s="239" t="s">
        <v>265</v>
      </c>
      <c r="R7" s="240" t="s">
        <v>266</v>
      </c>
      <c r="S7" s="240" t="s">
        <v>267</v>
      </c>
      <c r="T7" s="116" t="s">
        <v>268</v>
      </c>
      <c r="U7" s="116" t="s">
        <v>269</v>
      </c>
      <c r="V7" s="15" t="str">
        <f>CONCATENATE("var. ",RIGHT(U7,2),"/",RIGHT(T7,2))</f>
        <v>var. 26/25</v>
      </c>
      <c r="W7" s="239" t="s">
        <v>228</v>
      </c>
      <c r="X7" s="239" t="s">
        <v>229</v>
      </c>
      <c r="Y7" s="239" t="s">
        <v>230</v>
      </c>
      <c r="Z7" s="14" t="s">
        <v>231</v>
      </c>
      <c r="AA7" s="14" t="s">
        <v>232</v>
      </c>
      <c r="AB7" s="15" t="str">
        <f>CONCATENATE("var. ",RIGHT(AA7,2),"/",RIGHT(Z7,2))</f>
        <v>var. 26/25</v>
      </c>
      <c r="AD7" s="109"/>
      <c r="AE7" s="239" t="s">
        <v>265</v>
      </c>
      <c r="AF7" s="240" t="s">
        <v>266</v>
      </c>
      <c r="AG7" s="240" t="s">
        <v>267</v>
      </c>
      <c r="AH7" s="116" t="s">
        <v>268</v>
      </c>
      <c r="AI7" s="116" t="s">
        <v>269</v>
      </c>
      <c r="AJ7" s="15" t="str">
        <f>CONCATENATE("var. ",RIGHT(AI7,2),"/",RIGHT(AH7,2))</f>
        <v>var. 26/25</v>
      </c>
      <c r="AK7" s="241" t="str">
        <f>CONCATENATE("dif. ",RIGHT(AI7,2),"/",RIGHT(AH7,2))</f>
        <v>dif. 26/25</v>
      </c>
      <c r="AL7" s="242" t="str">
        <f>CONCATENATE("cuota ",RIGHT(AI7,2))</f>
        <v>cuota 26</v>
      </c>
      <c r="AM7" s="239" t="s">
        <v>228</v>
      </c>
      <c r="AN7" s="240" t="s">
        <v>229</v>
      </c>
      <c r="AO7" s="240" t="s">
        <v>230</v>
      </c>
      <c r="AP7" s="14" t="s">
        <v>231</v>
      </c>
      <c r="AQ7" s="14" t="s">
        <v>232</v>
      </c>
      <c r="AR7" s="15" t="str">
        <f>CONCATENATE("var. ",RIGHT(AQ7,2),"/",RIGHT(AP7,2))</f>
        <v>var. 26/25</v>
      </c>
      <c r="AS7" s="241" t="str">
        <f>CONCATENATE("dif. ",RIGHT(AQ7,2),"/",RIGHT(AP7,2))</f>
        <v>dif. 26/25</v>
      </c>
      <c r="AT7" s="242" t="str">
        <f>CONCATENATE("cuota ",RIGHT(AQ7,2))</f>
        <v>cuota 26</v>
      </c>
    </row>
    <row r="8" spans="2:46" ht="15.75" x14ac:dyDescent="0.25">
      <c r="B8" s="243" t="s">
        <v>45</v>
      </c>
      <c r="C8" s="244">
        <v>104.29345939097814</v>
      </c>
      <c r="D8" s="245">
        <v>111.10594414978429</v>
      </c>
      <c r="E8" s="245">
        <v>122.49197660684671</v>
      </c>
      <c r="F8" s="246">
        <v>130.62537764864757</v>
      </c>
      <c r="G8" s="245">
        <v>140.2826756452933</v>
      </c>
      <c r="H8" s="165">
        <f>G8/F8-1</f>
        <v>7.3931254174986138E-2</v>
      </c>
      <c r="I8" s="244">
        <v>2598.69</v>
      </c>
      <c r="J8" s="247">
        <v>2881.91</v>
      </c>
      <c r="K8" s="247">
        <v>3021.6</v>
      </c>
      <c r="L8" s="247">
        <v>3230.1100000000006</v>
      </c>
      <c r="M8" s="247">
        <v>3333.5800000000004</v>
      </c>
      <c r="N8" s="165">
        <f t="shared" ref="N8:N18" si="0">M8/L8-1</f>
        <v>3.2032964821631316E-2</v>
      </c>
      <c r="P8" s="243" t="s">
        <v>45</v>
      </c>
      <c r="Q8" s="244">
        <v>77.017720064690451</v>
      </c>
      <c r="R8" s="246">
        <v>89.763781776317643</v>
      </c>
      <c r="S8" s="246">
        <v>101.78548947038476</v>
      </c>
      <c r="T8" s="246">
        <v>107.51396891677858</v>
      </c>
      <c r="U8" s="246">
        <v>111.45361800279586</v>
      </c>
      <c r="V8" s="165">
        <f t="shared" ref="V8:V18" si="1">U8/T8-1</f>
        <v>3.6643136940342824E-2</v>
      </c>
      <c r="W8" s="244">
        <v>2021.22</v>
      </c>
      <c r="X8" s="247">
        <v>2351.0900000000011</v>
      </c>
      <c r="Y8" s="247">
        <v>2491.58</v>
      </c>
      <c r="Z8" s="247">
        <v>2670.9100000000003</v>
      </c>
      <c r="AA8" s="247">
        <v>2740.9100000000003</v>
      </c>
      <c r="AB8" s="165">
        <f t="shared" ref="AB8:AB18" si="2">AA8/Z8-1</f>
        <v>2.6208296048912061E-2</v>
      </c>
      <c r="AD8" s="86" t="s">
        <v>45</v>
      </c>
      <c r="AE8" s="248">
        <v>965949441.75</v>
      </c>
      <c r="AF8" s="164">
        <v>1150454103.4099998</v>
      </c>
      <c r="AG8" s="164">
        <v>1319658778.3900001</v>
      </c>
      <c r="AH8" s="164">
        <v>1375032768.26</v>
      </c>
      <c r="AI8" s="164">
        <v>1475741449.6800001</v>
      </c>
      <c r="AJ8" s="165">
        <f t="shared" ref="AJ8:AJ18" si="3">AI8/AH8-1</f>
        <v>7.3240931957890165E-2</v>
      </c>
      <c r="AK8" s="164">
        <f t="shared" ref="AK8:AK18" si="4">AI8-AH8</f>
        <v>100708681.42000008</v>
      </c>
      <c r="AL8" s="166">
        <f t="shared" ref="AL8:AL18" si="5">AI8/AI$8</f>
        <v>1</v>
      </c>
      <c r="AM8" s="249">
        <v>431164962.91999984</v>
      </c>
      <c r="AN8" s="250">
        <v>479474194.95999986</v>
      </c>
      <c r="AO8" s="250">
        <v>540414255.57000005</v>
      </c>
      <c r="AP8" s="250">
        <v>558535636.30999994</v>
      </c>
      <c r="AQ8" s="250">
        <v>600431337.12000012</v>
      </c>
      <c r="AR8" s="165">
        <f t="shared" ref="AR8:AR18" si="6">AQ8/AP8-1</f>
        <v>7.5009897464710873E-2</v>
      </c>
      <c r="AS8" s="164">
        <f t="shared" ref="AS8:AS18" si="7">AQ8-AP8</f>
        <v>41895700.810000181</v>
      </c>
      <c r="AT8" s="166">
        <f t="shared" ref="AT8:AT18" si="8">AQ8/AQ$8</f>
        <v>1</v>
      </c>
    </row>
    <row r="9" spans="2:46" x14ac:dyDescent="0.25">
      <c r="B9" s="18" t="s">
        <v>46</v>
      </c>
      <c r="C9" s="251">
        <v>129.41671689371671</v>
      </c>
      <c r="D9" s="252">
        <v>135.17171970492961</v>
      </c>
      <c r="E9" s="252">
        <v>148.16207292741524</v>
      </c>
      <c r="F9" s="252">
        <v>156.55667762312635</v>
      </c>
      <c r="G9" s="252">
        <v>167.7587385535461</v>
      </c>
      <c r="H9" s="97">
        <f>G9/F9-1</f>
        <v>7.1552750738528736E-2</v>
      </c>
      <c r="I9" s="251">
        <v>137.88999999999999</v>
      </c>
      <c r="J9" s="252">
        <v>141.62</v>
      </c>
      <c r="K9" s="252">
        <v>154.12</v>
      </c>
      <c r="L9" s="252">
        <v>159.91999999999999</v>
      </c>
      <c r="M9" s="252">
        <v>172.68</v>
      </c>
      <c r="N9" s="97">
        <f t="shared" si="0"/>
        <v>7.9789894947473794E-2</v>
      </c>
      <c r="P9" s="18" t="s">
        <v>46</v>
      </c>
      <c r="Q9" s="251">
        <v>103.86893611994265</v>
      </c>
      <c r="R9" s="252">
        <v>115.11746695079363</v>
      </c>
      <c r="S9" s="252">
        <v>127.45076571503185</v>
      </c>
      <c r="T9" s="252">
        <v>133.51187596215127</v>
      </c>
      <c r="U9" s="252">
        <v>139.03293926892019</v>
      </c>
      <c r="V9" s="97">
        <f t="shared" si="1"/>
        <v>4.1352600785371729E-2</v>
      </c>
      <c r="W9" s="251">
        <v>120.98</v>
      </c>
      <c r="X9" s="252">
        <v>123.56</v>
      </c>
      <c r="Y9" s="252">
        <v>134.58000000000001</v>
      </c>
      <c r="Z9" s="252">
        <v>137.81</v>
      </c>
      <c r="AA9" s="252">
        <v>147.34</v>
      </c>
      <c r="AB9" s="97">
        <f t="shared" si="2"/>
        <v>6.9153181917132267E-2</v>
      </c>
      <c r="AD9" s="18" t="s">
        <v>46</v>
      </c>
      <c r="AE9" s="253">
        <v>474431950.37999994</v>
      </c>
      <c r="AF9" s="70">
        <v>547379202.88999987</v>
      </c>
      <c r="AG9" s="70">
        <v>613356446.10000002</v>
      </c>
      <c r="AH9" s="70">
        <v>611263097.57000005</v>
      </c>
      <c r="AI9" s="70">
        <v>670451708.45000005</v>
      </c>
      <c r="AJ9" s="97">
        <f t="shared" si="3"/>
        <v>9.6830008412575497E-2</v>
      </c>
      <c r="AK9" s="70">
        <f t="shared" si="4"/>
        <v>59188610.879999995</v>
      </c>
      <c r="AL9" s="124">
        <f t="shared" si="5"/>
        <v>0.45431515703199965</v>
      </c>
      <c r="AM9" s="254">
        <v>70775134.710000008</v>
      </c>
      <c r="AN9" s="255">
        <v>73918162.939999998</v>
      </c>
      <c r="AO9" s="255">
        <v>82515651.780000001</v>
      </c>
      <c r="AP9" s="255">
        <v>81176820.569999993</v>
      </c>
      <c r="AQ9" s="255">
        <v>90527805.120000005</v>
      </c>
      <c r="AR9" s="97">
        <f t="shared" si="6"/>
        <v>0.11519279129608817</v>
      </c>
      <c r="AS9" s="70">
        <f t="shared" si="7"/>
        <v>9350984.5500000119</v>
      </c>
      <c r="AT9" s="124">
        <f t="shared" si="8"/>
        <v>0.1507712864458762</v>
      </c>
    </row>
    <row r="10" spans="2:46" x14ac:dyDescent="0.25">
      <c r="B10" s="24" t="s">
        <v>47</v>
      </c>
      <c r="C10" s="251">
        <v>91.037579419350834</v>
      </c>
      <c r="D10" s="252">
        <v>98.816058122115223</v>
      </c>
      <c r="E10" s="252">
        <v>112.82141982604855</v>
      </c>
      <c r="F10" s="252">
        <v>123.113952698508</v>
      </c>
      <c r="G10" s="252">
        <v>130.27635937263835</v>
      </c>
      <c r="H10" s="97">
        <f>G10/F10-1</f>
        <v>5.8177050749643744E-2</v>
      </c>
      <c r="I10" s="251">
        <v>93.63</v>
      </c>
      <c r="J10" s="252">
        <v>105.79</v>
      </c>
      <c r="K10" s="252">
        <v>121.88</v>
      </c>
      <c r="L10" s="252">
        <v>130.28</v>
      </c>
      <c r="M10" s="252">
        <v>134.27000000000001</v>
      </c>
      <c r="N10" s="97">
        <f t="shared" si="0"/>
        <v>3.0626343260669486E-2</v>
      </c>
      <c r="P10" s="24" t="s">
        <v>47</v>
      </c>
      <c r="Q10" s="251">
        <v>66.784818024891734</v>
      </c>
      <c r="R10" s="252">
        <v>80.166285838923059</v>
      </c>
      <c r="S10" s="252">
        <v>94.56968053000395</v>
      </c>
      <c r="T10" s="252">
        <v>100.6779401189861</v>
      </c>
      <c r="U10" s="252">
        <v>104.34437020898868</v>
      </c>
      <c r="V10" s="97">
        <f t="shared" si="1"/>
        <v>3.6417412649378811E-2</v>
      </c>
      <c r="W10" s="251">
        <v>75.23</v>
      </c>
      <c r="X10" s="252">
        <v>86.88</v>
      </c>
      <c r="Y10" s="252">
        <v>101.61</v>
      </c>
      <c r="Z10" s="252">
        <v>107.68</v>
      </c>
      <c r="AA10" s="252">
        <v>111.37</v>
      </c>
      <c r="AB10" s="97">
        <f t="shared" si="2"/>
        <v>3.426820208023762E-2</v>
      </c>
      <c r="AD10" s="24" t="s">
        <v>47</v>
      </c>
      <c r="AE10" s="253">
        <v>235016125.90000001</v>
      </c>
      <c r="AF10" s="70">
        <v>277957131.56</v>
      </c>
      <c r="AG10" s="70">
        <v>331264482.12000006</v>
      </c>
      <c r="AH10" s="70">
        <v>354015925.15000004</v>
      </c>
      <c r="AI10" s="70">
        <v>369273525</v>
      </c>
      <c r="AJ10" s="97">
        <f t="shared" si="3"/>
        <v>4.3098625700341398E-2</v>
      </c>
      <c r="AK10" s="70">
        <f t="shared" si="4"/>
        <v>15257599.849999964</v>
      </c>
      <c r="AL10" s="124">
        <f t="shared" si="5"/>
        <v>0.25022914757871262</v>
      </c>
      <c r="AM10" s="254">
        <v>34927582.460000001</v>
      </c>
      <c r="AN10" s="255">
        <v>38148885.149999999</v>
      </c>
      <c r="AO10" s="255">
        <v>46238626.32</v>
      </c>
      <c r="AP10" s="255">
        <v>47888266.18</v>
      </c>
      <c r="AQ10" s="255">
        <v>50507576.159999996</v>
      </c>
      <c r="AR10" s="97">
        <f t="shared" si="6"/>
        <v>5.4696279254602187E-2</v>
      </c>
      <c r="AS10" s="70">
        <f t="shared" si="7"/>
        <v>2619309.9799999967</v>
      </c>
      <c r="AT10" s="124">
        <f t="shared" si="8"/>
        <v>8.4118820983365372E-2</v>
      </c>
    </row>
    <row r="11" spans="2:46" x14ac:dyDescent="0.25">
      <c r="B11" s="24" t="s">
        <v>48</v>
      </c>
      <c r="C11" s="251">
        <v>72.462571077646587</v>
      </c>
      <c r="D11" s="252">
        <v>76.989629021676208</v>
      </c>
      <c r="E11" s="252">
        <v>82.658600906509122</v>
      </c>
      <c r="F11" s="252">
        <v>99.261257213774954</v>
      </c>
      <c r="G11" s="252">
        <v>95.427597046081502</v>
      </c>
      <c r="H11" s="97">
        <f>G11/F11-1</f>
        <v>-3.862191831236883E-2</v>
      </c>
      <c r="I11" s="251">
        <v>83.27</v>
      </c>
      <c r="J11" s="252">
        <v>71.260000000000005</v>
      </c>
      <c r="K11" s="252">
        <v>93.58</v>
      </c>
      <c r="L11" s="252">
        <v>92.89</v>
      </c>
      <c r="M11" s="252">
        <v>87.56</v>
      </c>
      <c r="N11" s="97">
        <f t="shared" si="0"/>
        <v>-5.7379696415114645E-2</v>
      </c>
      <c r="P11" s="24" t="s">
        <v>48</v>
      </c>
      <c r="Q11" s="251">
        <v>48.95399893243102</v>
      </c>
      <c r="R11" s="252">
        <v>48.969435702641462</v>
      </c>
      <c r="S11" s="252">
        <v>57.583689245152641</v>
      </c>
      <c r="T11" s="252">
        <v>66.293443877018944</v>
      </c>
      <c r="U11" s="252">
        <v>62.284713509578324</v>
      </c>
      <c r="V11" s="97">
        <f t="shared" si="1"/>
        <v>-6.0469484356209025E-2</v>
      </c>
      <c r="W11" s="251">
        <v>57.78</v>
      </c>
      <c r="X11" s="252">
        <v>38.6</v>
      </c>
      <c r="Y11" s="252">
        <v>67.22</v>
      </c>
      <c r="Z11" s="252">
        <v>65.599999999999994</v>
      </c>
      <c r="AA11" s="252">
        <v>52.88</v>
      </c>
      <c r="AB11" s="97">
        <f t="shared" si="2"/>
        <v>-0.19390243902439008</v>
      </c>
      <c r="AD11" s="24" t="s">
        <v>48</v>
      </c>
      <c r="AE11" s="253">
        <v>4813822.7299999995</v>
      </c>
      <c r="AF11" s="70">
        <v>5242528.4399999995</v>
      </c>
      <c r="AG11" s="70">
        <v>6168685.2399999993</v>
      </c>
      <c r="AH11" s="70">
        <v>7277567.1799999997</v>
      </c>
      <c r="AI11" s="70">
        <v>6916657.1300000008</v>
      </c>
      <c r="AJ11" s="97">
        <f t="shared" si="3"/>
        <v>-4.9592128945486258E-2</v>
      </c>
      <c r="AK11" s="70">
        <f t="shared" si="4"/>
        <v>-360910.04999999888</v>
      </c>
      <c r="AL11" s="124">
        <f t="shared" si="5"/>
        <v>4.6869030693010684E-3</v>
      </c>
      <c r="AM11" s="254">
        <v>734438.98</v>
      </c>
      <c r="AN11" s="255">
        <v>538467.41999999993</v>
      </c>
      <c r="AO11" s="255">
        <v>937731.08</v>
      </c>
      <c r="AP11" s="255">
        <v>919175.02</v>
      </c>
      <c r="AQ11" s="255">
        <v>749099.06</v>
      </c>
      <c r="AR11" s="97">
        <f t="shared" si="6"/>
        <v>-0.1850310945134257</v>
      </c>
      <c r="AS11" s="70">
        <f t="shared" si="7"/>
        <v>-170075.95999999996</v>
      </c>
      <c r="AT11" s="124">
        <f t="shared" si="8"/>
        <v>1.2476015385757384E-3</v>
      </c>
    </row>
    <row r="12" spans="2:46" x14ac:dyDescent="0.25">
      <c r="B12" s="24" t="s">
        <v>49</v>
      </c>
      <c r="C12" s="251">
        <v>208.47447148793341</v>
      </c>
      <c r="D12" s="252">
        <v>195.12771877457416</v>
      </c>
      <c r="E12" s="252">
        <v>191.7050367376643</v>
      </c>
      <c r="F12" s="252">
        <v>211.10420364618409</v>
      </c>
      <c r="G12" s="252">
        <v>220.50146118229193</v>
      </c>
      <c r="H12" s="97">
        <f t="shared" ref="H12:H18" si="9">G12/F12-1</f>
        <v>4.4514781675583759E-2</v>
      </c>
      <c r="I12" s="251">
        <v>148.46</v>
      </c>
      <c r="J12" s="252">
        <v>260.63</v>
      </c>
      <c r="K12" s="252">
        <v>181.59</v>
      </c>
      <c r="L12" s="252">
        <v>250.09</v>
      </c>
      <c r="M12" s="252">
        <v>211</v>
      </c>
      <c r="N12" s="97">
        <f t="shared" si="0"/>
        <v>-0.15630373065696346</v>
      </c>
      <c r="P12" s="24" t="s">
        <v>49</v>
      </c>
      <c r="Q12" s="251">
        <v>102.86059202015832</v>
      </c>
      <c r="R12" s="252">
        <v>107.90586384968934</v>
      </c>
      <c r="S12" s="252">
        <v>116.43439931654909</v>
      </c>
      <c r="T12" s="252">
        <v>156.94064439203601</v>
      </c>
      <c r="U12" s="252">
        <v>160.84675693502501</v>
      </c>
      <c r="V12" s="97">
        <f t="shared" si="1"/>
        <v>2.4889107331760307E-2</v>
      </c>
      <c r="W12" s="251">
        <v>75.36</v>
      </c>
      <c r="X12" s="252">
        <v>149.65</v>
      </c>
      <c r="Y12" s="252">
        <v>108.8</v>
      </c>
      <c r="Z12" s="252">
        <v>189.75</v>
      </c>
      <c r="AA12" s="252">
        <v>178.12</v>
      </c>
      <c r="AB12" s="97">
        <f t="shared" si="2"/>
        <v>-6.1291172595520416E-2</v>
      </c>
      <c r="AD12" s="24" t="s">
        <v>49</v>
      </c>
      <c r="AE12" s="253">
        <v>40796466.149999999</v>
      </c>
      <c r="AF12" s="70">
        <v>43227052.439999998</v>
      </c>
      <c r="AG12" s="70">
        <v>38269587.659999996</v>
      </c>
      <c r="AH12" s="70">
        <v>64450859.649999999</v>
      </c>
      <c r="AI12" s="70">
        <v>72760136.469999999</v>
      </c>
      <c r="AJ12" s="97">
        <f t="shared" si="3"/>
        <v>0.12892422017523852</v>
      </c>
      <c r="AK12" s="70">
        <f t="shared" si="4"/>
        <v>8309276.8200000003</v>
      </c>
      <c r="AL12" s="124">
        <f t="shared" si="5"/>
        <v>4.9304121996286893E-2</v>
      </c>
      <c r="AM12" s="254">
        <v>3856905.8200000003</v>
      </c>
      <c r="AN12" s="255">
        <v>7097745.8899999997</v>
      </c>
      <c r="AO12" s="255">
        <v>5217668.8299999991</v>
      </c>
      <c r="AP12" s="255">
        <v>9940820.9699999988</v>
      </c>
      <c r="AQ12" s="255">
        <v>9331817.4299999997</v>
      </c>
      <c r="AR12" s="97">
        <f t="shared" si="6"/>
        <v>-6.1262901911007805E-2</v>
      </c>
      <c r="AS12" s="70">
        <f t="shared" si="7"/>
        <v>-609003.53999999911</v>
      </c>
      <c r="AT12" s="124">
        <f t="shared" si="8"/>
        <v>1.5541856084261929E-2</v>
      </c>
    </row>
    <row r="13" spans="2:46" x14ac:dyDescent="0.25">
      <c r="B13" s="24" t="s">
        <v>50</v>
      </c>
      <c r="C13" s="251">
        <v>57.076518254425906</v>
      </c>
      <c r="D13" s="252">
        <v>64.437387407415414</v>
      </c>
      <c r="E13" s="252">
        <v>73.260683044348312</v>
      </c>
      <c r="F13" s="252">
        <v>81.085597892832951</v>
      </c>
      <c r="G13" s="252">
        <v>88.991944963098007</v>
      </c>
      <c r="H13" s="97">
        <f t="shared" si="9"/>
        <v>9.7506182056084745E-2</v>
      </c>
      <c r="I13" s="251">
        <v>65.010000000000005</v>
      </c>
      <c r="J13" s="252">
        <v>73.63</v>
      </c>
      <c r="K13" s="252">
        <v>80.91</v>
      </c>
      <c r="L13" s="252">
        <v>89.9</v>
      </c>
      <c r="M13" s="252">
        <v>93.59</v>
      </c>
      <c r="N13" s="97">
        <f t="shared" si="0"/>
        <v>4.104560622914355E-2</v>
      </c>
      <c r="P13" s="24" t="s">
        <v>50</v>
      </c>
      <c r="Q13" s="251">
        <v>38.609511754839716</v>
      </c>
      <c r="R13" s="252">
        <v>50.383345001154069</v>
      </c>
      <c r="S13" s="252">
        <v>59.544575030767348</v>
      </c>
      <c r="T13" s="252">
        <v>65.495358189624184</v>
      </c>
      <c r="U13" s="252">
        <v>65.610725058943842</v>
      </c>
      <c r="V13" s="97">
        <f t="shared" si="1"/>
        <v>1.7614510784969006E-3</v>
      </c>
      <c r="W13" s="251">
        <v>48.64</v>
      </c>
      <c r="X13" s="252">
        <v>58.27</v>
      </c>
      <c r="Y13" s="252">
        <v>68.53</v>
      </c>
      <c r="Z13" s="252">
        <v>74.45</v>
      </c>
      <c r="AA13" s="252">
        <v>73.599999999999994</v>
      </c>
      <c r="AB13" s="97">
        <f t="shared" si="2"/>
        <v>-1.1417058428475624E-2</v>
      </c>
      <c r="AD13" s="24" t="s">
        <v>50</v>
      </c>
      <c r="AE13" s="253">
        <v>83874492.520000011</v>
      </c>
      <c r="AF13" s="70">
        <v>113987562.48000002</v>
      </c>
      <c r="AG13" s="70">
        <v>141244858</v>
      </c>
      <c r="AH13" s="70">
        <v>153750896.56</v>
      </c>
      <c r="AI13" s="70">
        <v>161316237.42999998</v>
      </c>
      <c r="AJ13" s="97">
        <f t="shared" si="3"/>
        <v>4.9205182143752024E-2</v>
      </c>
      <c r="AK13" s="70">
        <f t="shared" si="4"/>
        <v>7565340.869999975</v>
      </c>
      <c r="AL13" s="124">
        <f t="shared" si="5"/>
        <v>0.10931199192445248</v>
      </c>
      <c r="AM13" s="254">
        <v>13682782.65</v>
      </c>
      <c r="AN13" s="255">
        <v>17087761.27</v>
      </c>
      <c r="AO13" s="255">
        <v>20812913.180000003</v>
      </c>
      <c r="AP13" s="255">
        <v>22422006.719999999</v>
      </c>
      <c r="AQ13" s="255">
        <v>23038748.010000002</v>
      </c>
      <c r="AR13" s="97">
        <f t="shared" si="6"/>
        <v>2.7506070161413376E-2</v>
      </c>
      <c r="AS13" s="70">
        <f t="shared" si="7"/>
        <v>616741.29000000283</v>
      </c>
      <c r="AT13" s="124">
        <f t="shared" si="8"/>
        <v>3.8370329104584287E-2</v>
      </c>
    </row>
    <row r="14" spans="2:46" x14ac:dyDescent="0.25">
      <c r="B14" s="24" t="s">
        <v>51</v>
      </c>
      <c r="C14" s="251">
        <v>85.975341818393218</v>
      </c>
      <c r="D14" s="252">
        <v>94.394828433056773</v>
      </c>
      <c r="E14" s="252">
        <v>106.55347393097286</v>
      </c>
      <c r="F14" s="252">
        <v>114.18903512476601</v>
      </c>
      <c r="G14" s="252">
        <v>116.82414767608512</v>
      </c>
      <c r="H14" s="97">
        <f t="shared" si="9"/>
        <v>2.3076756436727131E-2</v>
      </c>
      <c r="I14" s="251">
        <v>79.42</v>
      </c>
      <c r="J14" s="252">
        <v>84.54</v>
      </c>
      <c r="K14" s="252">
        <v>95.3</v>
      </c>
      <c r="L14" s="252">
        <v>98.67</v>
      </c>
      <c r="M14" s="252">
        <v>100.51</v>
      </c>
      <c r="N14" s="97">
        <f t="shared" si="0"/>
        <v>1.8648018648018683E-2</v>
      </c>
      <c r="P14" s="24" t="s">
        <v>51</v>
      </c>
      <c r="Q14" s="251">
        <v>61.943336896333982</v>
      </c>
      <c r="R14" s="252">
        <v>70.046581956766403</v>
      </c>
      <c r="S14" s="252">
        <v>79.129705766179299</v>
      </c>
      <c r="T14" s="252">
        <v>85.372475145397487</v>
      </c>
      <c r="U14" s="252">
        <v>83.756168607682696</v>
      </c>
      <c r="V14" s="97">
        <f t="shared" si="1"/>
        <v>-1.8932408073703666E-2</v>
      </c>
      <c r="W14" s="251">
        <v>51.14</v>
      </c>
      <c r="X14" s="252">
        <v>54.98</v>
      </c>
      <c r="Y14" s="252">
        <v>52.09</v>
      </c>
      <c r="Z14" s="252">
        <v>55.95</v>
      </c>
      <c r="AA14" s="252">
        <v>62.69</v>
      </c>
      <c r="AB14" s="97">
        <f t="shared" si="2"/>
        <v>0.12046470062555836</v>
      </c>
      <c r="AD14" s="24" t="s">
        <v>51</v>
      </c>
      <c r="AE14" s="253">
        <v>4974362.24</v>
      </c>
      <c r="AF14" s="70">
        <v>5726977.3300000001</v>
      </c>
      <c r="AG14" s="70">
        <v>6614600.9800000004</v>
      </c>
      <c r="AH14" s="70">
        <v>7136559.6099999994</v>
      </c>
      <c r="AI14" s="70">
        <v>6990494.7100000009</v>
      </c>
      <c r="AJ14" s="97">
        <f t="shared" si="3"/>
        <v>-2.0467130940141964E-2</v>
      </c>
      <c r="AK14" s="70">
        <f t="shared" si="4"/>
        <v>-146064.89999999851</v>
      </c>
      <c r="AL14" s="124">
        <f t="shared" si="5"/>
        <v>4.7369372944805616E-3</v>
      </c>
      <c r="AM14" s="254">
        <v>537391.92000000004</v>
      </c>
      <c r="AN14" s="255">
        <v>543731.87</v>
      </c>
      <c r="AO14" s="255">
        <v>555536.89</v>
      </c>
      <c r="AP14" s="255">
        <v>596673.21</v>
      </c>
      <c r="AQ14" s="255">
        <v>658794.83000000007</v>
      </c>
      <c r="AR14" s="97">
        <f t="shared" si="6"/>
        <v>0.10411330517084916</v>
      </c>
      <c r="AS14" s="70">
        <f t="shared" si="7"/>
        <v>62121.620000000112</v>
      </c>
      <c r="AT14" s="124">
        <f t="shared" si="8"/>
        <v>1.0972026096438328E-3</v>
      </c>
    </row>
    <row r="15" spans="2:46" x14ac:dyDescent="0.25">
      <c r="B15" s="24" t="s">
        <v>52</v>
      </c>
      <c r="C15" s="251">
        <v>120.42144123126558</v>
      </c>
      <c r="D15" s="252">
        <v>143.34713873791705</v>
      </c>
      <c r="E15" s="252">
        <v>162.68820632090555</v>
      </c>
      <c r="F15" s="252">
        <v>190.19669562365527</v>
      </c>
      <c r="G15" s="252">
        <v>195.86131845459721</v>
      </c>
      <c r="H15" s="97">
        <f t="shared" si="9"/>
        <v>2.9782971845896844E-2</v>
      </c>
      <c r="I15" s="251">
        <v>132.41</v>
      </c>
      <c r="J15" s="252">
        <v>156.97999999999999</v>
      </c>
      <c r="K15" s="252">
        <v>166.04</v>
      </c>
      <c r="L15" s="252">
        <v>197.41</v>
      </c>
      <c r="M15" s="252">
        <v>213.46</v>
      </c>
      <c r="N15" s="97">
        <f t="shared" si="0"/>
        <v>8.1302872194924269E-2</v>
      </c>
      <c r="P15" s="24" t="s">
        <v>52</v>
      </c>
      <c r="Q15" s="251">
        <v>89.172009659933607</v>
      </c>
      <c r="R15" s="252">
        <v>115.57206133466974</v>
      </c>
      <c r="S15" s="252">
        <v>139.58990413970503</v>
      </c>
      <c r="T15" s="252">
        <v>159.84171342198567</v>
      </c>
      <c r="U15" s="252">
        <v>166.30398937964097</v>
      </c>
      <c r="V15" s="97">
        <f t="shared" si="1"/>
        <v>4.0429221004374183E-2</v>
      </c>
      <c r="W15" s="251">
        <v>108.38</v>
      </c>
      <c r="X15" s="252">
        <v>137.04</v>
      </c>
      <c r="Y15" s="252">
        <v>143.49</v>
      </c>
      <c r="Z15" s="252">
        <v>170.33</v>
      </c>
      <c r="AA15" s="252">
        <v>176.96</v>
      </c>
      <c r="AB15" s="97">
        <f t="shared" si="2"/>
        <v>3.8924440791404891E-2</v>
      </c>
      <c r="AD15" s="24" t="s">
        <v>52</v>
      </c>
      <c r="AE15" s="253">
        <v>34504689.640000001</v>
      </c>
      <c r="AF15" s="70">
        <v>50130026.820000008</v>
      </c>
      <c r="AG15" s="70">
        <v>60648852.359999992</v>
      </c>
      <c r="AH15" s="70">
        <v>68514328.269999996</v>
      </c>
      <c r="AI15" s="70">
        <v>69868904.5</v>
      </c>
      <c r="AJ15" s="97">
        <f t="shared" si="3"/>
        <v>1.9770700001055408E-2</v>
      </c>
      <c r="AK15" s="70">
        <f t="shared" si="4"/>
        <v>1354576.2300000042</v>
      </c>
      <c r="AL15" s="124">
        <f t="shared" si="5"/>
        <v>4.7344949560880319E-2</v>
      </c>
      <c r="AM15" s="254">
        <v>5997202.2400000002</v>
      </c>
      <c r="AN15" s="255">
        <v>7583290.4500000002</v>
      </c>
      <c r="AO15" s="255">
        <v>7953121.9199999999</v>
      </c>
      <c r="AP15" s="255">
        <v>8955104.7799999993</v>
      </c>
      <c r="AQ15" s="255">
        <v>10011441.850000001</v>
      </c>
      <c r="AR15" s="97">
        <f t="shared" si="6"/>
        <v>0.11795920828968809</v>
      </c>
      <c r="AS15" s="70">
        <f t="shared" si="7"/>
        <v>1056337.0700000022</v>
      </c>
      <c r="AT15" s="124">
        <f t="shared" si="8"/>
        <v>1.6673749738014006E-2</v>
      </c>
    </row>
    <row r="16" spans="2:46" x14ac:dyDescent="0.25">
      <c r="B16" s="24" t="s">
        <v>53</v>
      </c>
      <c r="C16" s="251">
        <v>75.41303186488804</v>
      </c>
      <c r="D16" s="252">
        <v>84.785458946590609</v>
      </c>
      <c r="E16" s="252">
        <v>94.192988243030925</v>
      </c>
      <c r="F16" s="252">
        <v>101.25062461795461</v>
      </c>
      <c r="G16" s="252">
        <v>102.64855693700879</v>
      </c>
      <c r="H16" s="97">
        <f t="shared" si="9"/>
        <v>1.380665377946011E-2</v>
      </c>
      <c r="I16" s="251">
        <v>74.67</v>
      </c>
      <c r="J16" s="252">
        <v>81.05</v>
      </c>
      <c r="K16" s="252">
        <v>86.31</v>
      </c>
      <c r="L16" s="252">
        <v>90.57</v>
      </c>
      <c r="M16" s="252">
        <v>92.14</v>
      </c>
      <c r="N16" s="97">
        <f t="shared" si="0"/>
        <v>1.7334658275367287E-2</v>
      </c>
      <c r="P16" s="24" t="s">
        <v>53</v>
      </c>
      <c r="Q16" s="251">
        <v>52.286470934342148</v>
      </c>
      <c r="R16" s="252">
        <v>59.208140079259948</v>
      </c>
      <c r="S16" s="252">
        <v>66.64953010128076</v>
      </c>
      <c r="T16" s="252">
        <v>73.61130157718307</v>
      </c>
      <c r="U16" s="252">
        <v>72.19119998430206</v>
      </c>
      <c r="V16" s="97">
        <f t="shared" si="1"/>
        <v>-1.929189625036043E-2</v>
      </c>
      <c r="W16" s="251">
        <v>43.06</v>
      </c>
      <c r="X16" s="252">
        <v>52.08</v>
      </c>
      <c r="Y16" s="252">
        <v>48.28</v>
      </c>
      <c r="Z16" s="252">
        <v>60.5</v>
      </c>
      <c r="AA16" s="252">
        <v>59.91</v>
      </c>
      <c r="AB16" s="97">
        <f t="shared" si="2"/>
        <v>-9.7520661157025623E-3</v>
      </c>
      <c r="AD16" s="24" t="s">
        <v>53</v>
      </c>
      <c r="AE16" s="253">
        <v>17576637.32</v>
      </c>
      <c r="AF16" s="70">
        <v>21391935.390000001</v>
      </c>
      <c r="AG16" s="70">
        <v>23659794.859999999</v>
      </c>
      <c r="AH16" s="70">
        <v>25011680.260000002</v>
      </c>
      <c r="AI16" s="70">
        <v>26970796.880000003</v>
      </c>
      <c r="AJ16" s="97">
        <f t="shared" si="3"/>
        <v>7.8328069111499143E-2</v>
      </c>
      <c r="AK16" s="70">
        <f t="shared" si="4"/>
        <v>1959116.620000001</v>
      </c>
      <c r="AL16" s="124">
        <f t="shared" si="5"/>
        <v>1.8276099032014281E-2</v>
      </c>
      <c r="AM16" s="254">
        <v>1879355.71</v>
      </c>
      <c r="AN16" s="255">
        <v>2279634.65</v>
      </c>
      <c r="AO16" s="255">
        <v>2092574.4700000002</v>
      </c>
      <c r="AP16" s="255">
        <v>2501854.11</v>
      </c>
      <c r="AQ16" s="255">
        <v>2629969.4700000002</v>
      </c>
      <c r="AR16" s="97">
        <f t="shared" si="6"/>
        <v>5.1208165771104985E-2</v>
      </c>
      <c r="AS16" s="70">
        <f t="shared" si="7"/>
        <v>128115.36000000034</v>
      </c>
      <c r="AT16" s="124">
        <f t="shared" si="8"/>
        <v>4.3801335929846436E-3</v>
      </c>
    </row>
    <row r="17" spans="2:46" x14ac:dyDescent="0.25">
      <c r="B17" s="24" t="s">
        <v>54</v>
      </c>
      <c r="C17" s="251">
        <v>115.27242808419555</v>
      </c>
      <c r="D17" s="252">
        <v>129.05270418019296</v>
      </c>
      <c r="E17" s="252">
        <v>142.62994912550582</v>
      </c>
      <c r="F17" s="252">
        <v>117.19953835226219</v>
      </c>
      <c r="G17" s="252">
        <v>123.43318874832515</v>
      </c>
      <c r="H17" s="97">
        <f t="shared" si="9"/>
        <v>5.318835281864942E-2</v>
      </c>
      <c r="I17" s="251">
        <v>137.72</v>
      </c>
      <c r="J17" s="252">
        <v>146.53</v>
      </c>
      <c r="K17" s="252">
        <v>158.72999999999999</v>
      </c>
      <c r="L17" s="252">
        <v>130.43</v>
      </c>
      <c r="M17" s="252">
        <v>129.11000000000001</v>
      </c>
      <c r="N17" s="97">
        <f t="shared" si="0"/>
        <v>-1.0120371080272861E-2</v>
      </c>
      <c r="P17" s="24" t="s">
        <v>54</v>
      </c>
      <c r="Q17" s="251">
        <v>86.068517521212044</v>
      </c>
      <c r="R17" s="252">
        <v>107.51770751301171</v>
      </c>
      <c r="S17" s="252">
        <v>123.09109884340371</v>
      </c>
      <c r="T17" s="252">
        <v>100.10880485260411</v>
      </c>
      <c r="U17" s="252">
        <v>102.51052931451861</v>
      </c>
      <c r="V17" s="97">
        <f t="shared" si="1"/>
        <v>2.3991141093440138E-2</v>
      </c>
      <c r="W17" s="251">
        <v>115.74</v>
      </c>
      <c r="X17" s="252">
        <v>128.71</v>
      </c>
      <c r="Y17" s="252">
        <v>140.74</v>
      </c>
      <c r="Z17" s="252">
        <v>114.55</v>
      </c>
      <c r="AA17" s="252">
        <v>114.04</v>
      </c>
      <c r="AB17" s="97">
        <f t="shared" si="2"/>
        <v>-4.4522042776079518E-3</v>
      </c>
      <c r="AD17" s="24" t="s">
        <v>54</v>
      </c>
      <c r="AE17" s="253">
        <v>56910984.090000004</v>
      </c>
      <c r="AF17" s="70">
        <v>69982697.640000001</v>
      </c>
      <c r="AG17" s="70">
        <v>81417342.760000005</v>
      </c>
      <c r="AH17" s="70">
        <v>66678959.129999995</v>
      </c>
      <c r="AI17" s="70">
        <v>68886682.390000001</v>
      </c>
      <c r="AJ17" s="97">
        <f t="shared" si="3"/>
        <v>3.3109743895307853E-2</v>
      </c>
      <c r="AK17" s="70">
        <f t="shared" si="4"/>
        <v>2207723.2600000054</v>
      </c>
      <c r="AL17" s="124">
        <f t="shared" si="5"/>
        <v>4.6679370837579573E-2</v>
      </c>
      <c r="AM17" s="254">
        <v>9766291.2300000004</v>
      </c>
      <c r="AN17" s="255">
        <v>10861089.319999998</v>
      </c>
      <c r="AO17" s="255">
        <v>11875846.74</v>
      </c>
      <c r="AP17" s="255">
        <v>9733594.3200000003</v>
      </c>
      <c r="AQ17" s="255">
        <v>9831626.379999999</v>
      </c>
      <c r="AR17" s="97">
        <f t="shared" si="6"/>
        <v>1.0071516931681401E-2</v>
      </c>
      <c r="AS17" s="70">
        <f t="shared" si="7"/>
        <v>98032.059999998659</v>
      </c>
      <c r="AT17" s="124">
        <f t="shared" si="8"/>
        <v>1.63742725807049E-2</v>
      </c>
    </row>
    <row r="18" spans="2:46" x14ac:dyDescent="0.25">
      <c r="B18" s="29" t="s">
        <v>55</v>
      </c>
      <c r="C18" s="251">
        <v>61.688600774017907</v>
      </c>
      <c r="D18" s="252">
        <v>67.467318762677223</v>
      </c>
      <c r="E18" s="252">
        <v>71.362779691516735</v>
      </c>
      <c r="F18" s="252">
        <v>72.628790126556311</v>
      </c>
      <c r="G18" s="252">
        <v>94.482121674334863</v>
      </c>
      <c r="H18" s="97">
        <f t="shared" si="9"/>
        <v>0.30089075571407609</v>
      </c>
      <c r="I18" s="251">
        <v>63.68</v>
      </c>
      <c r="J18" s="252">
        <v>66.11</v>
      </c>
      <c r="K18" s="252">
        <v>69.209999999999994</v>
      </c>
      <c r="L18" s="252">
        <v>69.36</v>
      </c>
      <c r="M18" s="252">
        <v>95.29</v>
      </c>
      <c r="N18" s="97">
        <f t="shared" si="0"/>
        <v>0.37384659746251447</v>
      </c>
      <c r="P18" s="29" t="s">
        <v>55</v>
      </c>
      <c r="Q18" s="251">
        <v>40.372639265276575</v>
      </c>
      <c r="R18" s="252">
        <v>52.05593848523857</v>
      </c>
      <c r="S18" s="252">
        <v>55.37478916619375</v>
      </c>
      <c r="T18" s="252">
        <v>54.845158261358051</v>
      </c>
      <c r="U18" s="252">
        <v>72.291044825427619</v>
      </c>
      <c r="V18" s="97">
        <f t="shared" si="1"/>
        <v>0.31809346744763278</v>
      </c>
      <c r="W18" s="251">
        <v>41.81</v>
      </c>
      <c r="X18" s="252">
        <v>47.08</v>
      </c>
      <c r="Y18" s="252">
        <v>49.71</v>
      </c>
      <c r="Z18" s="252">
        <v>52.42</v>
      </c>
      <c r="AA18" s="252">
        <v>73.260000000000005</v>
      </c>
      <c r="AB18" s="97">
        <f t="shared" si="2"/>
        <v>0.39755818389927522</v>
      </c>
      <c r="AD18" s="29" t="s">
        <v>55</v>
      </c>
      <c r="AE18" s="253">
        <v>13049910.789999999</v>
      </c>
      <c r="AF18" s="70">
        <v>15428988.439999999</v>
      </c>
      <c r="AG18" s="70">
        <v>17014128.299999997</v>
      </c>
      <c r="AH18" s="70">
        <v>16932894.870000001</v>
      </c>
      <c r="AI18" s="70">
        <v>22306306.740000002</v>
      </c>
      <c r="AJ18" s="97">
        <f t="shared" si="3"/>
        <v>0.31733568957072267</v>
      </c>
      <c r="AK18" s="70">
        <f t="shared" si="4"/>
        <v>5373411.870000001</v>
      </c>
      <c r="AL18" s="124">
        <f t="shared" si="5"/>
        <v>1.5115321687845051E-2</v>
      </c>
      <c r="AM18" s="254">
        <v>1564568.6</v>
      </c>
      <c r="AN18" s="255">
        <v>1765962.6900000002</v>
      </c>
      <c r="AO18" s="255">
        <v>1938413.99</v>
      </c>
      <c r="AP18" s="255">
        <v>2044229.54</v>
      </c>
      <c r="AQ18" s="255">
        <v>2856900.75</v>
      </c>
      <c r="AR18" s="97">
        <f t="shared" si="6"/>
        <v>0.3975440106398227</v>
      </c>
      <c r="AS18" s="70">
        <f t="shared" si="7"/>
        <v>812671.21</v>
      </c>
      <c r="AT18" s="124">
        <f t="shared" si="8"/>
        <v>4.7580806886317294E-3</v>
      </c>
    </row>
    <row r="19" spans="2:46" x14ac:dyDescent="0.25">
      <c r="B19" s="127"/>
      <c r="C19" s="128"/>
      <c r="D19" s="128"/>
      <c r="E19" s="128"/>
      <c r="F19" s="128"/>
      <c r="G19" s="129"/>
      <c r="H19" s="128"/>
      <c r="I19" s="128"/>
      <c r="J19" s="128"/>
      <c r="K19" s="128"/>
      <c r="L19" s="128"/>
      <c r="M19" s="130"/>
      <c r="N19" s="130"/>
      <c r="P19" s="127"/>
      <c r="Q19" s="128"/>
      <c r="R19" s="128"/>
      <c r="S19" s="128"/>
      <c r="T19" s="128"/>
      <c r="U19" s="129"/>
      <c r="V19" s="128"/>
      <c r="W19" s="128"/>
      <c r="X19" s="128"/>
      <c r="Y19" s="128"/>
      <c r="Z19" s="128"/>
      <c r="AA19" s="130"/>
      <c r="AB19" s="130"/>
      <c r="AD19" s="127"/>
      <c r="AE19" s="127"/>
      <c r="AF19" s="127"/>
      <c r="AG19" s="127"/>
      <c r="AH19" s="128"/>
      <c r="AI19" s="129"/>
      <c r="AJ19" s="130"/>
      <c r="AK19" s="130"/>
      <c r="AL19" s="130"/>
      <c r="AM19" s="128"/>
      <c r="AN19" s="128"/>
      <c r="AO19" s="128"/>
      <c r="AP19" s="128"/>
      <c r="AQ19" s="130"/>
      <c r="AR19" s="130"/>
      <c r="AS19" s="130"/>
      <c r="AT19" s="130"/>
    </row>
    <row r="20" spans="2:46" x14ac:dyDescent="0.25">
      <c r="B20" s="131" t="s">
        <v>57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P20" s="131" t="s">
        <v>57</v>
      </c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D20" s="131" t="s">
        <v>57</v>
      </c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</row>
    <row r="21" spans="2:46" ht="39" customHeight="1" x14ac:dyDescent="0.25">
      <c r="B21" s="65" t="s">
        <v>163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P21" s="65" t="s">
        <v>164</v>
      </c>
      <c r="Q21" s="65"/>
      <c r="R21" s="65"/>
      <c r="S21" s="65"/>
      <c r="T21" s="65"/>
      <c r="U21" s="65"/>
      <c r="V21" s="65"/>
      <c r="W21" s="65"/>
      <c r="X21" s="256"/>
      <c r="Y21" s="256"/>
      <c r="Z21" s="256"/>
      <c r="AA21" s="256"/>
      <c r="AB21" s="256"/>
      <c r="AD21" s="257" t="s">
        <v>165</v>
      </c>
      <c r="AE21" s="257"/>
      <c r="AF21" s="257"/>
      <c r="AG21" s="257"/>
      <c r="AH21" s="257"/>
      <c r="AI21" s="257"/>
      <c r="AJ21" s="257"/>
      <c r="AK21" s="257"/>
      <c r="AL21" s="257"/>
      <c r="AM21" s="257"/>
      <c r="AN21" s="257"/>
      <c r="AO21" s="257"/>
      <c r="AP21" s="257"/>
      <c r="AQ21" s="257"/>
      <c r="AR21" s="257"/>
      <c r="AS21" s="257"/>
      <c r="AT21" s="257"/>
    </row>
    <row r="22" spans="2:46" ht="24" customHeight="1" x14ac:dyDescent="0.25">
      <c r="B22" s="65" t="s">
        <v>166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P22" s="258" t="s">
        <v>167</v>
      </c>
      <c r="Q22" s="258"/>
      <c r="R22" s="258"/>
      <c r="S22" s="258"/>
      <c r="T22" s="258"/>
      <c r="U22" s="258"/>
      <c r="V22" s="258"/>
      <c r="W22" s="258"/>
      <c r="X22" s="259"/>
      <c r="Y22" s="259"/>
      <c r="Z22" s="259"/>
      <c r="AA22" s="259"/>
      <c r="AB22" s="259"/>
      <c r="AQ22" s="70">
        <f>AQ11/M11</f>
        <v>8555.2656464138872</v>
      </c>
    </row>
    <row r="23" spans="2:46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A23" s="260"/>
      <c r="AB23" s="260"/>
    </row>
    <row r="27" spans="2:46" ht="50.25" customHeight="1" thickBot="1" x14ac:dyDescent="0.3">
      <c r="B27" s="12" t="s">
        <v>168</v>
      </c>
      <c r="C27" s="12"/>
      <c r="D27" s="12"/>
      <c r="E27" s="12"/>
      <c r="F27" s="12"/>
      <c r="G27" s="12"/>
      <c r="H27" s="12"/>
      <c r="I27" s="175"/>
      <c r="P27" s="12" t="s">
        <v>169</v>
      </c>
      <c r="Q27" s="12"/>
      <c r="R27" s="12"/>
      <c r="S27" s="12"/>
      <c r="T27" s="12"/>
      <c r="U27" s="12"/>
      <c r="V27" s="12"/>
      <c r="W27" s="12"/>
      <c r="AE27" s="12" t="s">
        <v>170</v>
      </c>
      <c r="AF27" s="12"/>
      <c r="AG27" s="12"/>
      <c r="AH27" s="12"/>
      <c r="AI27" s="12"/>
      <c r="AJ27" s="12"/>
      <c r="AK27" s="12"/>
      <c r="AL27" s="175"/>
    </row>
    <row r="28" spans="2:46" ht="6" customHeight="1" thickBot="1" x14ac:dyDescent="0.3">
      <c r="B28" s="107"/>
      <c r="C28" s="107"/>
      <c r="D28" s="107"/>
      <c r="E28" s="107"/>
      <c r="F28" s="107"/>
      <c r="G28" s="107"/>
      <c r="H28" s="107"/>
      <c r="I28" s="108"/>
      <c r="P28" s="107"/>
      <c r="Q28" s="107"/>
      <c r="R28" s="107"/>
      <c r="S28" s="107"/>
      <c r="T28" s="107"/>
      <c r="U28" s="107"/>
      <c r="V28" s="107"/>
      <c r="W28" s="108"/>
      <c r="AE28" s="108"/>
      <c r="AF28" s="108"/>
      <c r="AG28" s="108"/>
      <c r="AH28" s="108"/>
      <c r="AI28" s="108"/>
      <c r="AJ28" s="108"/>
      <c r="AK28" s="108"/>
      <c r="AL28" s="108"/>
    </row>
    <row r="29" spans="2:46" ht="15.75" thickBot="1" x14ac:dyDescent="0.3">
      <c r="B29" s="109"/>
      <c r="C29" s="220">
        <v>2021</v>
      </c>
      <c r="D29" s="220">
        <v>2022</v>
      </c>
      <c r="E29" s="220">
        <v>2023</v>
      </c>
      <c r="F29" s="220">
        <v>2024</v>
      </c>
      <c r="G29" s="220">
        <v>2025</v>
      </c>
      <c r="H29" s="15" t="str">
        <f>CONCATENATE("var. ",RIGHT(G29,2),"/",RIGHT(F29,2))</f>
        <v>var. 25/24</v>
      </c>
      <c r="I29" s="241" t="str">
        <f>CONCATENATE("dif. ",RIGHT(G29,2),"/",RIGHT(F29,2))</f>
        <v>dif. 25/24</v>
      </c>
      <c r="P29" s="109"/>
      <c r="Q29" s="220">
        <v>2021</v>
      </c>
      <c r="R29" s="220">
        <v>2022</v>
      </c>
      <c r="S29" s="220">
        <v>2023</v>
      </c>
      <c r="T29" s="220">
        <v>2024</v>
      </c>
      <c r="U29" s="220">
        <v>2025</v>
      </c>
      <c r="V29" s="15" t="str">
        <f>CONCATENATE("var. ",RIGHT(U29,2),"/",RIGHT(T29,2))</f>
        <v>var. 25/24</v>
      </c>
      <c r="W29" s="241" t="str">
        <f>CONCATENATE("dif. ",RIGHT(U29,2),"/",RIGHT(T29,2))</f>
        <v>dif. 25/24</v>
      </c>
      <c r="AE29" s="109"/>
      <c r="AF29" s="220">
        <v>2021</v>
      </c>
      <c r="AG29" s="220">
        <v>2022</v>
      </c>
      <c r="AH29" s="220">
        <v>2023</v>
      </c>
      <c r="AI29" s="220">
        <v>2024</v>
      </c>
      <c r="AJ29" s="220">
        <v>2025</v>
      </c>
      <c r="AK29" s="15" t="str">
        <f>CONCATENATE("var. ",RIGHT(AJ29,2),"/",RIGHT(AI29,2))</f>
        <v>var. 25/24</v>
      </c>
      <c r="AL29" s="241" t="str">
        <f>CONCATENATE("dif. ",RIGHT(AJ29,2),"/",RIGHT(AI29,2))</f>
        <v>dif. 25/24</v>
      </c>
    </row>
    <row r="30" spans="2:46" ht="15.75" x14ac:dyDescent="0.25">
      <c r="B30" s="243" t="s">
        <v>45</v>
      </c>
      <c r="C30" s="244">
        <v>99.07</v>
      </c>
      <c r="D30" s="244">
        <v>105.64</v>
      </c>
      <c r="E30" s="244">
        <v>114.04</v>
      </c>
      <c r="F30" s="244">
        <v>125.24</v>
      </c>
      <c r="G30" s="244">
        <v>132.82</v>
      </c>
      <c r="H30" s="165">
        <f>G30/F30-1</f>
        <v>6.052379431491528E-2</v>
      </c>
      <c r="I30" s="244">
        <f>G30-F30</f>
        <v>7.5799999999999983</v>
      </c>
      <c r="P30" s="243" t="s">
        <v>45</v>
      </c>
      <c r="Q30" s="244">
        <v>53</v>
      </c>
      <c r="R30" s="244">
        <v>80.58</v>
      </c>
      <c r="S30" s="244">
        <v>93.36</v>
      </c>
      <c r="T30" s="244">
        <v>104.71</v>
      </c>
      <c r="U30" s="244">
        <v>109.91999999999999</v>
      </c>
      <c r="V30" s="165">
        <f>U30/T30-1</f>
        <v>4.9756470251169915E-2</v>
      </c>
      <c r="W30" s="244">
        <f>U30-T30</f>
        <v>5.2099999999999937</v>
      </c>
      <c r="AE30" s="243" t="s">
        <v>45</v>
      </c>
      <c r="AF30" s="249">
        <v>651901800.17999995</v>
      </c>
      <c r="AG30" s="249">
        <v>1529335375.5</v>
      </c>
      <c r="AH30" s="249">
        <v>1802709096.5</v>
      </c>
      <c r="AI30" s="249">
        <v>2047521372.4000001</v>
      </c>
      <c r="AJ30" s="249">
        <v>2121285463.5999999</v>
      </c>
      <c r="AK30" s="165">
        <f>AJ30/AI30-1</f>
        <v>3.6026042118201262E-2</v>
      </c>
      <c r="AL30" s="164">
        <f>AJ30-AI30</f>
        <v>73764091.199999809</v>
      </c>
    </row>
    <row r="31" spans="2:46" ht="15.75" customHeight="1" x14ac:dyDescent="0.25">
      <c r="B31" s="18" t="s">
        <v>46</v>
      </c>
      <c r="C31" s="251">
        <v>126.49</v>
      </c>
      <c r="D31" s="251">
        <v>131.02000000000001</v>
      </c>
      <c r="E31" s="251">
        <v>138.91</v>
      </c>
      <c r="F31" s="251">
        <v>151.52000000000001</v>
      </c>
      <c r="G31" s="251">
        <v>159.22</v>
      </c>
      <c r="H31" s="97">
        <f t="shared" ref="H31:H35" si="10">G31/F31-1</f>
        <v>5.081837381203802E-2</v>
      </c>
      <c r="I31" s="252">
        <f t="shared" ref="I31:I40" si="11">G31-F31</f>
        <v>7.6999999999999886</v>
      </c>
      <c r="P31" s="18" t="s">
        <v>46</v>
      </c>
      <c r="Q31" s="251">
        <v>72.88000000000001</v>
      </c>
      <c r="R31" s="252">
        <v>107.72</v>
      </c>
      <c r="S31" s="252">
        <v>119.28</v>
      </c>
      <c r="T31" s="252">
        <v>131.19999999999999</v>
      </c>
      <c r="U31" s="252">
        <v>135.62</v>
      </c>
      <c r="V31" s="97">
        <f t="shared" ref="V31:V40" si="12">U31/T31-1</f>
        <v>3.3689024390244127E-2</v>
      </c>
      <c r="W31" s="252">
        <f t="shared" ref="W31:W40" si="13">U31-T31</f>
        <v>4.4200000000000159</v>
      </c>
      <c r="AE31" s="18" t="s">
        <v>46</v>
      </c>
      <c r="AF31" s="254">
        <v>333738906.92999995</v>
      </c>
      <c r="AG31" s="255">
        <v>743382276.49000001</v>
      </c>
      <c r="AH31" s="255">
        <v>857198465.50999999</v>
      </c>
      <c r="AI31" s="255">
        <v>951397748.67999995</v>
      </c>
      <c r="AJ31" s="255">
        <v>944420621.82000005</v>
      </c>
      <c r="AK31" s="97">
        <f t="shared" ref="AK31:AK40" si="14">AJ31/AI31-1</f>
        <v>-7.3335540994081683E-3</v>
      </c>
      <c r="AL31" s="70">
        <f t="shared" ref="AL31:AL40" si="15">AJ31-AI31</f>
        <v>-6977126.8599998951</v>
      </c>
    </row>
    <row r="32" spans="2:46" ht="15.75" customHeight="1" x14ac:dyDescent="0.25">
      <c r="B32" s="24" t="s">
        <v>47</v>
      </c>
      <c r="C32" s="251">
        <v>85.87</v>
      </c>
      <c r="D32" s="251">
        <v>93.49</v>
      </c>
      <c r="E32" s="251">
        <v>101.3</v>
      </c>
      <c r="F32" s="251">
        <v>115.83999999999999</v>
      </c>
      <c r="G32" s="251">
        <v>124.52000000000001</v>
      </c>
      <c r="H32" s="97">
        <f t="shared" si="10"/>
        <v>7.4930939226519611E-2</v>
      </c>
      <c r="I32" s="252">
        <f t="shared" si="11"/>
        <v>8.680000000000021</v>
      </c>
      <c r="P32" s="24" t="s">
        <v>47</v>
      </c>
      <c r="Q32" s="251">
        <v>43.14</v>
      </c>
      <c r="R32" s="252">
        <v>71.260000000000005</v>
      </c>
      <c r="S32" s="252">
        <v>83.79</v>
      </c>
      <c r="T32" s="252">
        <v>97.15</v>
      </c>
      <c r="U32" s="252">
        <v>103.05</v>
      </c>
      <c r="V32" s="97">
        <f t="shared" si="12"/>
        <v>6.0730828615542798E-2</v>
      </c>
      <c r="W32" s="252">
        <f t="shared" si="13"/>
        <v>5.8999999999999915</v>
      </c>
      <c r="AE32" s="24" t="s">
        <v>47</v>
      </c>
      <c r="AF32" s="254">
        <v>137154616.22</v>
      </c>
      <c r="AG32" s="255">
        <v>381266756.46000004</v>
      </c>
      <c r="AH32" s="255">
        <v>437659233.52999997</v>
      </c>
      <c r="AI32" s="255">
        <v>514533652.09000003</v>
      </c>
      <c r="AJ32" s="255">
        <v>542697009.57999992</v>
      </c>
      <c r="AK32" s="97">
        <f t="shared" si="14"/>
        <v>5.4735695858963318E-2</v>
      </c>
      <c r="AL32" s="70">
        <f t="shared" si="15"/>
        <v>28163357.48999989</v>
      </c>
    </row>
    <row r="33" spans="2:39" ht="15.75" customHeight="1" x14ac:dyDescent="0.25">
      <c r="B33" s="24" t="s">
        <v>48</v>
      </c>
      <c r="C33" s="251">
        <v>66.41</v>
      </c>
      <c r="D33" s="251">
        <v>77.45</v>
      </c>
      <c r="E33" s="251">
        <v>80.180000000000007</v>
      </c>
      <c r="F33" s="251">
        <v>87.94</v>
      </c>
      <c r="G33" s="251">
        <v>99.82</v>
      </c>
      <c r="H33" s="97">
        <f t="shared" si="10"/>
        <v>0.1350921082556289</v>
      </c>
      <c r="I33" s="252">
        <f t="shared" si="11"/>
        <v>11.879999999999995</v>
      </c>
      <c r="P33" s="24" t="s">
        <v>48</v>
      </c>
      <c r="Q33" s="251">
        <v>36.92</v>
      </c>
      <c r="R33" s="252">
        <v>53.92</v>
      </c>
      <c r="S33" s="252">
        <v>54.70000000000001</v>
      </c>
      <c r="T33" s="252">
        <v>63.160000000000004</v>
      </c>
      <c r="U33" s="252">
        <v>68.97</v>
      </c>
      <c r="V33" s="97">
        <f t="shared" si="12"/>
        <v>9.198860037998724E-2</v>
      </c>
      <c r="W33" s="252">
        <f t="shared" si="13"/>
        <v>5.8099999999999952</v>
      </c>
      <c r="AE33" s="24" t="s">
        <v>48</v>
      </c>
      <c r="AF33" s="254">
        <v>4381169.17</v>
      </c>
      <c r="AG33" s="255">
        <v>8179727.9700000007</v>
      </c>
      <c r="AH33" s="255">
        <v>8858381.8200000003</v>
      </c>
      <c r="AI33" s="255">
        <v>10237092.02</v>
      </c>
      <c r="AJ33" s="255">
        <v>11416716.560000001</v>
      </c>
      <c r="AK33" s="97">
        <f t="shared" si="14"/>
        <v>0.11523043240164221</v>
      </c>
      <c r="AL33" s="70">
        <f t="shared" si="15"/>
        <v>1179624.540000001</v>
      </c>
    </row>
    <row r="34" spans="2:39" ht="15.75" customHeight="1" x14ac:dyDescent="0.25">
      <c r="B34" s="24" t="s">
        <v>49</v>
      </c>
      <c r="C34" s="251">
        <v>154.08000000000001</v>
      </c>
      <c r="D34" s="251">
        <v>185.18</v>
      </c>
      <c r="E34" s="251">
        <v>211.21</v>
      </c>
      <c r="F34" s="251">
        <v>199.41</v>
      </c>
      <c r="G34" s="251">
        <v>220.58</v>
      </c>
      <c r="H34" s="97">
        <f t="shared" si="10"/>
        <v>0.10616318138508607</v>
      </c>
      <c r="I34" s="252">
        <f t="shared" si="11"/>
        <v>21.170000000000016</v>
      </c>
      <c r="P34" s="24" t="s">
        <v>49</v>
      </c>
      <c r="Q34" s="251">
        <v>46.13</v>
      </c>
      <c r="R34" s="252">
        <v>94.38</v>
      </c>
      <c r="S34" s="252">
        <v>117.35</v>
      </c>
      <c r="T34" s="252">
        <v>126.66000000000001</v>
      </c>
      <c r="U34" s="252">
        <v>163.08000000000001</v>
      </c>
      <c r="V34" s="97">
        <f t="shared" si="12"/>
        <v>0.2875414495499764</v>
      </c>
      <c r="W34" s="252">
        <f t="shared" si="13"/>
        <v>36.42</v>
      </c>
      <c r="AE34" s="24" t="s">
        <v>49</v>
      </c>
      <c r="AF34" s="254">
        <v>22694182.549999997</v>
      </c>
      <c r="AG34" s="255">
        <v>56883669.170000002</v>
      </c>
      <c r="AH34" s="255">
        <v>67682841.399999991</v>
      </c>
      <c r="AI34" s="255">
        <v>67200118.379999995</v>
      </c>
      <c r="AJ34" s="255">
        <v>102919216.39</v>
      </c>
      <c r="AK34" s="97">
        <f t="shared" si="14"/>
        <v>0.53153326022459324</v>
      </c>
      <c r="AL34" s="70">
        <f t="shared" si="15"/>
        <v>35719098.010000005</v>
      </c>
    </row>
    <row r="35" spans="2:39" ht="15.75" customHeight="1" x14ac:dyDescent="0.25">
      <c r="B35" s="24" t="s">
        <v>50</v>
      </c>
      <c r="C35" s="251">
        <v>51.25</v>
      </c>
      <c r="D35" s="251">
        <v>59.12</v>
      </c>
      <c r="E35" s="251">
        <v>65.930000000000007</v>
      </c>
      <c r="F35" s="251">
        <v>74.61</v>
      </c>
      <c r="G35" s="251">
        <v>82.59</v>
      </c>
      <c r="H35" s="97">
        <f t="shared" si="10"/>
        <v>0.1069561720948935</v>
      </c>
      <c r="I35" s="252">
        <f t="shared" si="11"/>
        <v>7.980000000000004</v>
      </c>
      <c r="P35" s="24" t="s">
        <v>50</v>
      </c>
      <c r="Q35" s="251">
        <v>28.24</v>
      </c>
      <c r="R35" s="252">
        <v>42.01</v>
      </c>
      <c r="S35" s="252">
        <v>52.07</v>
      </c>
      <c r="T35" s="252">
        <v>61.36999999999999</v>
      </c>
      <c r="U35" s="252">
        <v>67.099999999999994</v>
      </c>
      <c r="V35" s="97">
        <f t="shared" si="12"/>
        <v>9.336809516050204E-2</v>
      </c>
      <c r="W35" s="252">
        <f t="shared" si="13"/>
        <v>5.730000000000004</v>
      </c>
      <c r="AE35" s="24" t="s">
        <v>50</v>
      </c>
      <c r="AF35" s="254">
        <v>54944687.289999999</v>
      </c>
      <c r="AG35" s="255">
        <v>136922674.63999999</v>
      </c>
      <c r="AH35" s="255">
        <v>177906116.87</v>
      </c>
      <c r="AI35" s="255">
        <v>218084310.92000002</v>
      </c>
      <c r="AJ35" s="255">
        <v>237061832.75</v>
      </c>
      <c r="AK35" s="97">
        <f t="shared" si="14"/>
        <v>8.7019197987889818E-2</v>
      </c>
      <c r="AL35" s="70">
        <f t="shared" si="15"/>
        <v>18977521.829999983</v>
      </c>
    </row>
    <row r="36" spans="2:39" x14ac:dyDescent="0.25">
      <c r="B36" s="24" t="s">
        <v>51</v>
      </c>
      <c r="C36" s="251">
        <v>84.44</v>
      </c>
      <c r="D36" s="251">
        <v>89.45</v>
      </c>
      <c r="E36" s="251">
        <v>98.5</v>
      </c>
      <c r="F36" s="251">
        <v>108.5</v>
      </c>
      <c r="G36" s="251">
        <v>115.69</v>
      </c>
      <c r="H36" s="97">
        <f>G36/F36-1</f>
        <v>6.6267281105990783E-2</v>
      </c>
      <c r="I36" s="252">
        <f t="shared" si="11"/>
        <v>7.1899999999999977</v>
      </c>
      <c r="P36" s="24" t="s">
        <v>51</v>
      </c>
      <c r="Q36" s="251">
        <v>45.63</v>
      </c>
      <c r="R36" s="252">
        <v>64.64</v>
      </c>
      <c r="S36" s="252">
        <v>73.62</v>
      </c>
      <c r="T36" s="252">
        <v>81.849999999999994</v>
      </c>
      <c r="U36" s="252">
        <v>88.52</v>
      </c>
      <c r="V36" s="97">
        <f t="shared" si="12"/>
        <v>8.1490531459987858E-2</v>
      </c>
      <c r="W36" s="252">
        <f t="shared" si="13"/>
        <v>6.6700000000000017</v>
      </c>
      <c r="AE36" s="24" t="s">
        <v>51</v>
      </c>
      <c r="AF36" s="254">
        <v>4498900.47</v>
      </c>
      <c r="AG36" s="255">
        <v>7864755.4300000006</v>
      </c>
      <c r="AH36" s="255">
        <v>9097368.0999999996</v>
      </c>
      <c r="AI36" s="255">
        <v>10277452.130000001</v>
      </c>
      <c r="AJ36" s="255">
        <v>11114507.720000001</v>
      </c>
      <c r="AK36" s="97">
        <f t="shared" si="14"/>
        <v>8.1445827177012653E-2</v>
      </c>
      <c r="AL36" s="70">
        <f t="shared" si="15"/>
        <v>837055.58999999985</v>
      </c>
    </row>
    <row r="37" spans="2:39" x14ac:dyDescent="0.25">
      <c r="B37" s="24" t="s">
        <v>52</v>
      </c>
      <c r="C37" s="251">
        <v>125.31</v>
      </c>
      <c r="D37" s="251">
        <v>128.21</v>
      </c>
      <c r="E37" s="251">
        <v>149.08000000000001</v>
      </c>
      <c r="F37" s="251">
        <v>167.62</v>
      </c>
      <c r="G37" s="251">
        <v>191.89</v>
      </c>
      <c r="H37" s="97">
        <f t="shared" ref="H37:H40" si="16">G37/F37-1</f>
        <v>0.14479179095573302</v>
      </c>
      <c r="I37" s="252">
        <f t="shared" si="11"/>
        <v>24.269999999999982</v>
      </c>
      <c r="P37" s="24" t="s">
        <v>52</v>
      </c>
      <c r="Q37" s="251">
        <v>82.55</v>
      </c>
      <c r="R37" s="252">
        <v>96.820000000000007</v>
      </c>
      <c r="S37" s="252">
        <v>122.12</v>
      </c>
      <c r="T37" s="252">
        <v>143.97</v>
      </c>
      <c r="U37" s="252">
        <v>163.12</v>
      </c>
      <c r="V37" s="97">
        <f t="shared" si="12"/>
        <v>0.13301382232409531</v>
      </c>
      <c r="W37" s="252">
        <f t="shared" si="13"/>
        <v>19.150000000000006</v>
      </c>
      <c r="AE37" s="24" t="s">
        <v>52</v>
      </c>
      <c r="AF37" s="254">
        <v>30921945.879999999</v>
      </c>
      <c r="AG37" s="255">
        <v>58546964.609999999</v>
      </c>
      <c r="AH37" s="255">
        <v>79534420.480000004</v>
      </c>
      <c r="AI37" s="255">
        <v>93956888.709999993</v>
      </c>
      <c r="AJ37" s="255">
        <v>103670606.91</v>
      </c>
      <c r="AK37" s="97">
        <f t="shared" si="14"/>
        <v>0.10338484312716667</v>
      </c>
      <c r="AL37" s="70">
        <f t="shared" si="15"/>
        <v>9713718.200000003</v>
      </c>
    </row>
    <row r="38" spans="2:39" x14ac:dyDescent="0.25">
      <c r="B38" s="24" t="s">
        <v>53</v>
      </c>
      <c r="C38" s="251">
        <v>68.989999999999995</v>
      </c>
      <c r="D38" s="251">
        <v>76.34</v>
      </c>
      <c r="E38" s="251">
        <v>86.56</v>
      </c>
      <c r="F38" s="251">
        <v>96.87</v>
      </c>
      <c r="G38" s="251">
        <v>102.34</v>
      </c>
      <c r="H38" s="97">
        <f t="shared" si="16"/>
        <v>5.646743057706205E-2</v>
      </c>
      <c r="I38" s="252">
        <f t="shared" si="11"/>
        <v>5.4699999999999989</v>
      </c>
      <c r="P38" s="24" t="s">
        <v>53</v>
      </c>
      <c r="Q38" s="251">
        <v>37.840000000000003</v>
      </c>
      <c r="R38" s="252">
        <v>53.16</v>
      </c>
      <c r="S38" s="252">
        <v>62.009999999999991</v>
      </c>
      <c r="T38" s="252">
        <v>69.75</v>
      </c>
      <c r="U38" s="252">
        <v>76.260000000000005</v>
      </c>
      <c r="V38" s="97">
        <f t="shared" si="12"/>
        <v>9.333333333333349E-2</v>
      </c>
      <c r="W38" s="252">
        <f t="shared" si="13"/>
        <v>6.5100000000000051</v>
      </c>
      <c r="AE38" s="24" t="s">
        <v>53</v>
      </c>
      <c r="AF38" s="254">
        <v>16610861.379999999</v>
      </c>
      <c r="AG38" s="255">
        <v>27747259.210000001</v>
      </c>
      <c r="AH38" s="255">
        <v>33481132.210000001</v>
      </c>
      <c r="AI38" s="255">
        <v>36544291.980000004</v>
      </c>
      <c r="AJ38" s="255">
        <v>39167854.120000005</v>
      </c>
      <c r="AK38" s="97">
        <f t="shared" si="14"/>
        <v>7.1791297569421486E-2</v>
      </c>
      <c r="AL38" s="70">
        <f t="shared" si="15"/>
        <v>2623562.1400000006</v>
      </c>
    </row>
    <row r="39" spans="2:39" x14ac:dyDescent="0.25">
      <c r="B39" s="24" t="s">
        <v>54</v>
      </c>
      <c r="C39" s="251">
        <v>98.71</v>
      </c>
      <c r="D39" s="251">
        <v>114.5</v>
      </c>
      <c r="E39" s="251">
        <v>129.22</v>
      </c>
      <c r="F39" s="251">
        <v>138.65</v>
      </c>
      <c r="G39" s="251">
        <v>118.45999999999998</v>
      </c>
      <c r="H39" s="97">
        <f t="shared" si="16"/>
        <v>-0.14561846375766341</v>
      </c>
      <c r="I39" s="252">
        <f t="shared" si="11"/>
        <v>-20.190000000000026</v>
      </c>
      <c r="P39" s="24" t="s">
        <v>54</v>
      </c>
      <c r="Q39" s="251">
        <v>53.72</v>
      </c>
      <c r="R39" s="252">
        <v>88.72</v>
      </c>
      <c r="S39" s="252">
        <v>109.01</v>
      </c>
      <c r="T39" s="252">
        <v>119.74</v>
      </c>
      <c r="U39" s="252">
        <v>101.6</v>
      </c>
      <c r="V39" s="97">
        <f t="shared" si="12"/>
        <v>-0.15149490562886259</v>
      </c>
      <c r="W39" s="252">
        <f t="shared" si="13"/>
        <v>-18.14</v>
      </c>
      <c r="AE39" s="24" t="s">
        <v>54</v>
      </c>
      <c r="AF39" s="254">
        <v>34127770.07</v>
      </c>
      <c r="AG39" s="255">
        <v>88124626.280000001</v>
      </c>
      <c r="AH39" s="255">
        <v>107150132.73</v>
      </c>
      <c r="AI39" s="255">
        <v>119099527.73999999</v>
      </c>
      <c r="AJ39" s="255">
        <v>101644173.95</v>
      </c>
      <c r="AK39" s="97">
        <f t="shared" si="14"/>
        <v>-0.14656106637220145</v>
      </c>
      <c r="AL39" s="70">
        <f t="shared" si="15"/>
        <v>-17455353.789999992</v>
      </c>
    </row>
    <row r="40" spans="2:39" x14ac:dyDescent="0.25">
      <c r="B40" s="29" t="s">
        <v>55</v>
      </c>
      <c r="C40" s="251">
        <v>74.28</v>
      </c>
      <c r="D40" s="251">
        <v>64.23</v>
      </c>
      <c r="E40" s="251">
        <v>69.86</v>
      </c>
      <c r="F40" s="251">
        <v>72.73</v>
      </c>
      <c r="G40" s="251">
        <v>77.06</v>
      </c>
      <c r="H40" s="97">
        <f t="shared" si="16"/>
        <v>5.9535267427471394E-2</v>
      </c>
      <c r="I40" s="252">
        <f t="shared" si="11"/>
        <v>4.3299999999999983</v>
      </c>
      <c r="P40" s="29" t="s">
        <v>55</v>
      </c>
      <c r="Q40" s="251">
        <v>29.35</v>
      </c>
      <c r="R40" s="252">
        <v>43.18</v>
      </c>
      <c r="S40" s="252">
        <v>54</v>
      </c>
      <c r="T40" s="252">
        <v>56.56</v>
      </c>
      <c r="U40" s="252">
        <v>58.49</v>
      </c>
      <c r="V40" s="97">
        <f t="shared" si="12"/>
        <v>3.4123055162659011E-2</v>
      </c>
      <c r="W40" s="252">
        <f t="shared" si="13"/>
        <v>1.9299999999999997</v>
      </c>
      <c r="AE40" s="29" t="s">
        <v>55</v>
      </c>
      <c r="AF40" s="254">
        <v>12828760.219999999</v>
      </c>
      <c r="AG40" s="255">
        <v>20416665.23</v>
      </c>
      <c r="AH40" s="255">
        <v>24141003.859999999</v>
      </c>
      <c r="AI40" s="255">
        <v>26190289.780000001</v>
      </c>
      <c r="AJ40" s="255">
        <v>27172923.780000001</v>
      </c>
      <c r="AK40" s="97">
        <f t="shared" si="14"/>
        <v>3.7519019768554873E-2</v>
      </c>
      <c r="AL40" s="70">
        <f t="shared" si="15"/>
        <v>982634</v>
      </c>
    </row>
    <row r="41" spans="2:39" x14ac:dyDescent="0.25">
      <c r="B41" s="127"/>
      <c r="C41" s="128"/>
      <c r="D41" s="128"/>
      <c r="E41" s="128"/>
      <c r="F41" s="128"/>
      <c r="G41" s="129"/>
      <c r="H41" s="128"/>
      <c r="I41" s="130"/>
      <c r="P41" s="127"/>
      <c r="Q41" s="128"/>
      <c r="R41" s="128"/>
      <c r="S41" s="128"/>
      <c r="T41" s="128"/>
      <c r="U41" s="129"/>
      <c r="V41" s="128"/>
      <c r="W41" s="130"/>
      <c r="AE41" s="127"/>
      <c r="AF41" s="127"/>
      <c r="AG41" s="127"/>
      <c r="AH41" s="127"/>
      <c r="AI41" s="128"/>
      <c r="AJ41" s="129"/>
      <c r="AK41" s="130"/>
      <c r="AL41" s="130"/>
    </row>
    <row r="42" spans="2:39" x14ac:dyDescent="0.25">
      <c r="B42" s="261" t="s">
        <v>57</v>
      </c>
      <c r="C42" s="261"/>
      <c r="D42" s="261"/>
      <c r="E42" s="261"/>
      <c r="F42" s="261"/>
      <c r="G42" s="261"/>
      <c r="H42" s="261"/>
      <c r="I42" s="131"/>
      <c r="P42" s="131" t="s">
        <v>57</v>
      </c>
      <c r="Q42" s="131"/>
      <c r="R42" s="131"/>
      <c r="S42" s="131"/>
      <c r="T42" s="131"/>
      <c r="U42" s="131"/>
      <c r="V42" s="131"/>
      <c r="W42" s="131"/>
      <c r="AE42" s="131" t="s">
        <v>57</v>
      </c>
      <c r="AF42" s="131"/>
      <c r="AG42" s="131"/>
      <c r="AH42" s="131"/>
      <c r="AI42" s="131"/>
      <c r="AJ42" s="131"/>
      <c r="AK42" s="131"/>
      <c r="AL42" s="131"/>
    </row>
    <row r="43" spans="2:39" ht="39" customHeight="1" x14ac:dyDescent="0.25">
      <c r="B43" s="65" t="s">
        <v>163</v>
      </c>
      <c r="C43" s="65"/>
      <c r="D43" s="65"/>
      <c r="E43" s="65"/>
      <c r="F43" s="65"/>
      <c r="G43" s="65"/>
      <c r="H43" s="65"/>
      <c r="P43" s="65" t="s">
        <v>164</v>
      </c>
      <c r="Q43" s="65"/>
      <c r="R43" s="65"/>
      <c r="S43" s="65"/>
      <c r="T43" s="65"/>
      <c r="U43" s="65"/>
      <c r="V43" s="65"/>
      <c r="W43" s="65"/>
      <c r="AE43" s="257" t="s">
        <v>165</v>
      </c>
      <c r="AF43" s="257"/>
      <c r="AG43" s="257"/>
      <c r="AH43" s="257"/>
      <c r="AI43" s="257"/>
      <c r="AJ43" s="257"/>
      <c r="AK43" s="257"/>
      <c r="AL43" s="257"/>
      <c r="AM43" s="257"/>
    </row>
    <row r="44" spans="2:39" ht="24" customHeight="1" x14ac:dyDescent="0.25">
      <c r="B44" s="65" t="s">
        <v>166</v>
      </c>
      <c r="C44" s="65"/>
      <c r="D44" s="65"/>
      <c r="E44" s="65"/>
      <c r="F44" s="65"/>
      <c r="G44" s="65"/>
      <c r="H44" s="65"/>
      <c r="P44" s="258" t="s">
        <v>167</v>
      </c>
      <c r="Q44" s="258"/>
      <c r="R44" s="258"/>
      <c r="S44" s="258"/>
      <c r="T44" s="258"/>
      <c r="U44" s="258"/>
      <c r="V44" s="258"/>
      <c r="W44" s="258"/>
      <c r="AF44" s="151"/>
      <c r="AG44" s="151"/>
    </row>
  </sheetData>
  <mergeCells count="18">
    <mergeCell ref="B42:H42"/>
    <mergeCell ref="B43:H43"/>
    <mergeCell ref="P43:W43"/>
    <mergeCell ref="AE43:AM43"/>
    <mergeCell ref="B44:H44"/>
    <mergeCell ref="P44:W44"/>
    <mergeCell ref="B22:N22"/>
    <mergeCell ref="P22:W22"/>
    <mergeCell ref="B23:N23"/>
    <mergeCell ref="B27:H27"/>
    <mergeCell ref="P27:W27"/>
    <mergeCell ref="AE27:AK27"/>
    <mergeCell ref="B5:N5"/>
    <mergeCell ref="P5:AB5"/>
    <mergeCell ref="AD5:AS5"/>
    <mergeCell ref="B21:N21"/>
    <mergeCell ref="P21:W21"/>
    <mergeCell ref="AD21:AT21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0F38A-2A6E-46C5-AD66-A724906BAFB2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CONCATENATE("Tarifa media diaria (ADR) Tenerife y municipios")</f>
        <v>Tarifa media diaria (ADR)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228</v>
      </c>
      <c r="L5" s="116" t="s">
        <v>229</v>
      </c>
      <c r="M5" s="116" t="s">
        <v>230</v>
      </c>
      <c r="N5" s="116" t="s">
        <v>231</v>
      </c>
      <c r="O5" s="116" t="s">
        <v>232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2">
        <v>95.01</v>
      </c>
      <c r="D6" s="262">
        <v>99.07</v>
      </c>
      <c r="E6" s="262">
        <v>105.64</v>
      </c>
      <c r="F6" s="262">
        <v>114.04</v>
      </c>
      <c r="G6" s="262">
        <v>125.24</v>
      </c>
      <c r="H6" s="262">
        <v>132.82</v>
      </c>
      <c r="I6" s="119">
        <f t="shared" ref="I6:I51" si="0">IFERROR(H6/G6-1,"-")</f>
        <v>6.052379431491528E-2</v>
      </c>
      <c r="J6" s="262">
        <f t="shared" ref="J6:J51" si="1">IFERROR(H6-G6,"-")</f>
        <v>7.5799999999999983</v>
      </c>
      <c r="K6" s="263">
        <v>2598.69</v>
      </c>
      <c r="L6" s="263">
        <v>2881.91</v>
      </c>
      <c r="M6" s="263">
        <v>3021.6</v>
      </c>
      <c r="N6" s="263">
        <v>3230.1100000000006</v>
      </c>
      <c r="O6" s="263">
        <v>3333.5800000000004</v>
      </c>
      <c r="P6" s="119">
        <f t="shared" ref="P6:P51" si="2">IFERROR(O6/N6-1,"-")</f>
        <v>3.2032964821631316E-2</v>
      </c>
      <c r="Q6" s="262">
        <f t="shared" ref="Q6:Q51" si="3">IFERROR(O6-N6,"-")</f>
        <v>103.4699999999998</v>
      </c>
    </row>
    <row r="7" spans="2:17" x14ac:dyDescent="0.25">
      <c r="B7" s="120" t="s">
        <v>62</v>
      </c>
      <c r="C7" s="264">
        <v>103.69</v>
      </c>
      <c r="D7" s="264">
        <v>107.45</v>
      </c>
      <c r="E7" s="264">
        <v>114.17</v>
      </c>
      <c r="F7" s="264">
        <v>123.63</v>
      </c>
      <c r="G7" s="264">
        <v>135.81</v>
      </c>
      <c r="H7" s="264">
        <v>143.28</v>
      </c>
      <c r="I7" s="122">
        <f t="shared" si="0"/>
        <v>5.5003313452617553E-2</v>
      </c>
      <c r="J7" s="264">
        <f t="shared" si="1"/>
        <v>7.4699999999999989</v>
      </c>
      <c r="K7" s="265">
        <v>118.15</v>
      </c>
      <c r="L7" s="265">
        <v>129.24</v>
      </c>
      <c r="M7" s="265">
        <v>139.91</v>
      </c>
      <c r="N7" s="265">
        <v>146.91</v>
      </c>
      <c r="O7" s="265">
        <v>153.72999999999999</v>
      </c>
      <c r="P7" s="122">
        <f t="shared" si="2"/>
        <v>4.6422980055816465E-2</v>
      </c>
      <c r="Q7" s="264">
        <f t="shared" si="3"/>
        <v>6.8199999999999932</v>
      </c>
    </row>
    <row r="8" spans="2:17" x14ac:dyDescent="0.25">
      <c r="B8" s="123" t="s">
        <v>63</v>
      </c>
      <c r="C8" s="266">
        <v>113.97</v>
      </c>
      <c r="D8" s="266">
        <v>117.1</v>
      </c>
      <c r="E8" s="266">
        <v>123.96</v>
      </c>
      <c r="F8" s="266">
        <v>133.49</v>
      </c>
      <c r="G8" s="266">
        <v>146.25</v>
      </c>
      <c r="H8" s="266">
        <v>154.19</v>
      </c>
      <c r="I8" s="124">
        <f t="shared" si="0"/>
        <v>5.4290598290598346E-2</v>
      </c>
      <c r="J8" s="266">
        <f t="shared" si="1"/>
        <v>7.9399999999999977</v>
      </c>
      <c r="K8" s="267">
        <v>127.7</v>
      </c>
      <c r="L8" s="267">
        <v>139.02000000000001</v>
      </c>
      <c r="M8" s="267">
        <v>149.94</v>
      </c>
      <c r="N8" s="267">
        <v>158.28</v>
      </c>
      <c r="O8" s="267">
        <v>163.36000000000001</v>
      </c>
      <c r="P8" s="124">
        <f t="shared" si="2"/>
        <v>3.2095021480919916E-2</v>
      </c>
      <c r="Q8" s="266">
        <f t="shared" si="3"/>
        <v>5.0800000000000125</v>
      </c>
    </row>
    <row r="9" spans="2:17" x14ac:dyDescent="0.25">
      <c r="B9" s="123" t="s">
        <v>70</v>
      </c>
      <c r="C9" s="266">
        <v>59.3</v>
      </c>
      <c r="D9" s="266">
        <v>59.54</v>
      </c>
      <c r="E9" s="266">
        <v>65.25</v>
      </c>
      <c r="F9" s="266">
        <v>72.2</v>
      </c>
      <c r="G9" s="266">
        <v>79.78</v>
      </c>
      <c r="H9" s="266">
        <v>84.79</v>
      </c>
      <c r="I9" s="124">
        <f t="shared" si="0"/>
        <v>6.2797693657558273E-2</v>
      </c>
      <c r="J9" s="266">
        <f t="shared" si="1"/>
        <v>5.0100000000000051</v>
      </c>
      <c r="K9" s="267">
        <v>68.3</v>
      </c>
      <c r="L9" s="267">
        <v>74.459999999999994</v>
      </c>
      <c r="M9" s="267">
        <v>83.29</v>
      </c>
      <c r="N9" s="267">
        <v>85.05</v>
      </c>
      <c r="O9" s="267">
        <v>95.99</v>
      </c>
      <c r="P9" s="124">
        <f t="shared" si="2"/>
        <v>0.1286302175191063</v>
      </c>
      <c r="Q9" s="266">
        <f t="shared" si="3"/>
        <v>10.939999999999998</v>
      </c>
    </row>
    <row r="10" spans="2:17" x14ac:dyDescent="0.25">
      <c r="B10" s="120" t="s">
        <v>65</v>
      </c>
      <c r="C10" s="264">
        <v>69.31</v>
      </c>
      <c r="D10" s="264">
        <v>67.12</v>
      </c>
      <c r="E10" s="264">
        <v>73.209999999999994</v>
      </c>
      <c r="F10" s="264">
        <v>78.930000000000007</v>
      </c>
      <c r="G10" s="264">
        <v>86.93</v>
      </c>
      <c r="H10" s="264">
        <v>96.43</v>
      </c>
      <c r="I10" s="122">
        <f t="shared" si="0"/>
        <v>0.10928333141608193</v>
      </c>
      <c r="J10" s="264">
        <f t="shared" si="1"/>
        <v>9.5</v>
      </c>
      <c r="K10" s="265">
        <v>79.63</v>
      </c>
      <c r="L10" s="265">
        <v>84.69</v>
      </c>
      <c r="M10" s="265">
        <v>91.47</v>
      </c>
      <c r="N10" s="265">
        <v>103.43</v>
      </c>
      <c r="O10" s="265">
        <v>110.69</v>
      </c>
      <c r="P10" s="122">
        <f t="shared" si="2"/>
        <v>7.0192400657449472E-2</v>
      </c>
      <c r="Q10" s="264">
        <f t="shared" si="3"/>
        <v>7.2599999999999909</v>
      </c>
    </row>
    <row r="11" spans="2:17" x14ac:dyDescent="0.25">
      <c r="B11" s="117" t="s">
        <v>46</v>
      </c>
      <c r="C11" s="268">
        <v>119.42</v>
      </c>
      <c r="D11" s="268">
        <v>126.49</v>
      </c>
      <c r="E11" s="268">
        <v>131.02000000000001</v>
      </c>
      <c r="F11" s="268">
        <v>138.91</v>
      </c>
      <c r="G11" s="268">
        <v>151.52000000000001</v>
      </c>
      <c r="H11" s="268">
        <v>159.22</v>
      </c>
      <c r="I11" s="126">
        <f t="shared" si="0"/>
        <v>5.081837381203802E-2</v>
      </c>
      <c r="J11" s="268">
        <f t="shared" si="1"/>
        <v>7.6999999999999886</v>
      </c>
      <c r="K11" s="269">
        <v>137.88999999999999</v>
      </c>
      <c r="L11" s="269">
        <v>141.62</v>
      </c>
      <c r="M11" s="269">
        <v>154.12</v>
      </c>
      <c r="N11" s="269">
        <v>159.91999999999999</v>
      </c>
      <c r="O11" s="269">
        <v>172.68</v>
      </c>
      <c r="P11" s="126">
        <f t="shared" si="2"/>
        <v>7.9789894947473794E-2</v>
      </c>
      <c r="Q11" s="268">
        <f t="shared" si="3"/>
        <v>12.760000000000019</v>
      </c>
    </row>
    <row r="12" spans="2:17" x14ac:dyDescent="0.25">
      <c r="B12" s="120" t="s">
        <v>62</v>
      </c>
      <c r="C12" s="264">
        <v>130.44999999999999</v>
      </c>
      <c r="D12" s="264">
        <v>134.97</v>
      </c>
      <c r="E12" s="264">
        <v>140.36000000000001</v>
      </c>
      <c r="F12" s="264">
        <v>150.29</v>
      </c>
      <c r="G12" s="264">
        <v>166.01</v>
      </c>
      <c r="H12" s="264">
        <v>174.46</v>
      </c>
      <c r="I12" s="122">
        <f t="shared" si="0"/>
        <v>5.0900548159749537E-2</v>
      </c>
      <c r="J12" s="264">
        <f t="shared" si="1"/>
        <v>8.4500000000000171</v>
      </c>
      <c r="K12" s="265">
        <v>147.56</v>
      </c>
      <c r="L12" s="265">
        <v>153.29</v>
      </c>
      <c r="M12" s="265">
        <v>169.46</v>
      </c>
      <c r="N12" s="265">
        <v>174.61</v>
      </c>
      <c r="O12" s="265">
        <v>188.09</v>
      </c>
      <c r="P12" s="122">
        <f t="shared" si="2"/>
        <v>7.720061852127591E-2</v>
      </c>
      <c r="Q12" s="264">
        <f t="shared" si="3"/>
        <v>13.47999999999999</v>
      </c>
    </row>
    <row r="13" spans="2:17" x14ac:dyDescent="0.25">
      <c r="B13" s="123" t="s">
        <v>63</v>
      </c>
      <c r="C13" s="266">
        <v>138.85</v>
      </c>
      <c r="D13" s="266">
        <v>143.38999999999999</v>
      </c>
      <c r="E13" s="266">
        <v>150.34</v>
      </c>
      <c r="F13" s="266">
        <v>160.88</v>
      </c>
      <c r="G13" s="266">
        <v>176.82</v>
      </c>
      <c r="H13" s="266">
        <v>186.36</v>
      </c>
      <c r="I13" s="124">
        <f t="shared" si="0"/>
        <v>5.3953172718018472E-2</v>
      </c>
      <c r="J13" s="266">
        <f t="shared" si="1"/>
        <v>9.5400000000000205</v>
      </c>
      <c r="K13" s="267">
        <v>158.71</v>
      </c>
      <c r="L13" s="267">
        <v>164.7</v>
      </c>
      <c r="M13" s="267">
        <v>180.78</v>
      </c>
      <c r="N13" s="267">
        <v>186.56</v>
      </c>
      <c r="O13" s="267">
        <v>195.66</v>
      </c>
      <c r="P13" s="124">
        <f t="shared" si="2"/>
        <v>4.8777873070325883E-2</v>
      </c>
      <c r="Q13" s="266">
        <f t="shared" si="3"/>
        <v>9.0999999999999943</v>
      </c>
    </row>
    <row r="14" spans="2:17" x14ac:dyDescent="0.25">
      <c r="B14" s="123" t="s">
        <v>70</v>
      </c>
      <c r="C14" s="266">
        <v>65.55</v>
      </c>
      <c r="D14" s="266">
        <v>60.97</v>
      </c>
      <c r="E14" s="266">
        <v>62.16</v>
      </c>
      <c r="F14" s="266">
        <v>62.3</v>
      </c>
      <c r="G14" s="266">
        <v>64.11</v>
      </c>
      <c r="H14" s="266">
        <v>71.02</v>
      </c>
      <c r="I14" s="124">
        <f t="shared" si="0"/>
        <v>0.10778349711433477</v>
      </c>
      <c r="J14" s="266">
        <f t="shared" si="1"/>
        <v>6.9099999999999966</v>
      </c>
      <c r="K14" s="267">
        <v>63.49</v>
      </c>
      <c r="L14" s="267">
        <v>57.32</v>
      </c>
      <c r="M14" s="267">
        <v>58.23</v>
      </c>
      <c r="N14" s="267">
        <v>70.02</v>
      </c>
      <c r="O14" s="267">
        <v>104.88</v>
      </c>
      <c r="P14" s="124">
        <f t="shared" si="2"/>
        <v>0.49785775492716366</v>
      </c>
      <c r="Q14" s="266">
        <f t="shared" si="3"/>
        <v>34.86</v>
      </c>
    </row>
    <row r="15" spans="2:17" x14ac:dyDescent="0.25">
      <c r="B15" s="120" t="s">
        <v>65</v>
      </c>
      <c r="C15" s="264">
        <v>76.66</v>
      </c>
      <c r="D15" s="264">
        <v>74.13</v>
      </c>
      <c r="E15" s="264">
        <v>78.930000000000007</v>
      </c>
      <c r="F15" s="264">
        <v>83.06</v>
      </c>
      <c r="G15" s="264">
        <v>86.47</v>
      </c>
      <c r="H15" s="264">
        <v>96.49</v>
      </c>
      <c r="I15" s="122">
        <f t="shared" si="0"/>
        <v>0.11587833930843061</v>
      </c>
      <c r="J15" s="264">
        <f t="shared" si="1"/>
        <v>10.019999999999996</v>
      </c>
      <c r="K15" s="265">
        <v>84.79</v>
      </c>
      <c r="L15" s="265">
        <v>86.44</v>
      </c>
      <c r="M15" s="265">
        <v>84.95</v>
      </c>
      <c r="N15" s="265">
        <v>100.45</v>
      </c>
      <c r="O15" s="265">
        <v>112.36</v>
      </c>
      <c r="P15" s="122">
        <f t="shared" si="2"/>
        <v>0.11856645097063212</v>
      </c>
      <c r="Q15" s="264">
        <f t="shared" si="3"/>
        <v>11.909999999999997</v>
      </c>
    </row>
    <row r="16" spans="2:17" x14ac:dyDescent="0.25">
      <c r="B16" s="117" t="s">
        <v>49</v>
      </c>
      <c r="C16" s="268">
        <v>134.75</v>
      </c>
      <c r="D16" s="268">
        <v>154.08000000000001</v>
      </c>
      <c r="E16" s="268">
        <v>185.18</v>
      </c>
      <c r="F16" s="268">
        <v>211.21</v>
      </c>
      <c r="G16" s="268">
        <v>199.41</v>
      </c>
      <c r="H16" s="268">
        <v>220.58</v>
      </c>
      <c r="I16" s="126">
        <f t="shared" si="0"/>
        <v>0.10616318138508607</v>
      </c>
      <c r="J16" s="268">
        <f t="shared" si="1"/>
        <v>21.170000000000016</v>
      </c>
      <c r="K16" s="269">
        <v>148.46</v>
      </c>
      <c r="L16" s="269">
        <v>260.63</v>
      </c>
      <c r="M16" s="269">
        <v>181.59</v>
      </c>
      <c r="N16" s="269">
        <v>250.09</v>
      </c>
      <c r="O16" s="269">
        <v>211</v>
      </c>
      <c r="P16" s="126">
        <f t="shared" si="2"/>
        <v>-0.15630373065696346</v>
      </c>
      <c r="Q16" s="268">
        <f t="shared" si="3"/>
        <v>-39.090000000000003</v>
      </c>
    </row>
    <row r="17" spans="2:17" x14ac:dyDescent="0.25">
      <c r="B17" s="120" t="s">
        <v>62</v>
      </c>
      <c r="C17" s="264">
        <v>134.66999999999999</v>
      </c>
      <c r="D17" s="264">
        <v>151.52000000000001</v>
      </c>
      <c r="E17" s="264">
        <v>180.18</v>
      </c>
      <c r="F17" s="264">
        <v>206.52</v>
      </c>
      <c r="G17" s="264">
        <v>205.17</v>
      </c>
      <c r="H17" s="264">
        <v>231.5</v>
      </c>
      <c r="I17" s="122">
        <f t="shared" si="0"/>
        <v>0.12833260223229526</v>
      </c>
      <c r="J17" s="264">
        <f t="shared" si="1"/>
        <v>26.330000000000013</v>
      </c>
      <c r="K17" s="265">
        <v>138.68</v>
      </c>
      <c r="L17" s="265">
        <v>256.45999999999998</v>
      </c>
      <c r="M17" s="265">
        <v>189.21</v>
      </c>
      <c r="N17" s="265">
        <v>263.27</v>
      </c>
      <c r="O17" s="265">
        <v>220.19</v>
      </c>
      <c r="P17" s="122">
        <f t="shared" si="2"/>
        <v>-0.16363429179169664</v>
      </c>
      <c r="Q17" s="264">
        <f t="shared" si="3"/>
        <v>-43.079999999999984</v>
      </c>
    </row>
    <row r="18" spans="2:17" x14ac:dyDescent="0.25">
      <c r="B18" s="123" t="s">
        <v>68</v>
      </c>
      <c r="C18" s="266">
        <v>0</v>
      </c>
      <c r="D18" s="266">
        <v>0</v>
      </c>
      <c r="E18" s="266">
        <v>0</v>
      </c>
      <c r="F18" s="266">
        <v>0</v>
      </c>
      <c r="G18" s="266">
        <v>0</v>
      </c>
      <c r="H18" s="266">
        <v>0</v>
      </c>
      <c r="I18" s="124" t="str">
        <f t="shared" si="0"/>
        <v>-</v>
      </c>
      <c r="J18" s="266">
        <f t="shared" si="1"/>
        <v>0</v>
      </c>
      <c r="K18" s="267">
        <v>0</v>
      </c>
      <c r="L18" s="267">
        <v>256.45999999999998</v>
      </c>
      <c r="M18" s="267">
        <v>0</v>
      </c>
      <c r="N18" s="267">
        <v>0</v>
      </c>
      <c r="O18" s="267">
        <v>0</v>
      </c>
      <c r="P18" s="124" t="str">
        <f t="shared" si="2"/>
        <v>-</v>
      </c>
      <c r="Q18" s="266">
        <f t="shared" si="3"/>
        <v>0</v>
      </c>
    </row>
    <row r="19" spans="2:17" x14ac:dyDescent="0.25">
      <c r="B19" s="123" t="s">
        <v>171</v>
      </c>
      <c r="C19" s="266">
        <v>0</v>
      </c>
      <c r="D19" s="266">
        <v>0</v>
      </c>
      <c r="E19" s="266">
        <v>0</v>
      </c>
      <c r="F19" s="266">
        <v>0</v>
      </c>
      <c r="G19" s="266">
        <v>0</v>
      </c>
      <c r="H19" s="266">
        <v>0</v>
      </c>
      <c r="I19" s="124" t="str">
        <f t="shared" si="0"/>
        <v>-</v>
      </c>
      <c r="J19" s="266">
        <f t="shared" si="1"/>
        <v>0</v>
      </c>
      <c r="K19" s="267">
        <v>0</v>
      </c>
      <c r="L19" s="267">
        <v>0</v>
      </c>
      <c r="M19" s="267">
        <v>0</v>
      </c>
      <c r="N19" s="267">
        <v>0</v>
      </c>
      <c r="O19" s="267">
        <v>0</v>
      </c>
      <c r="P19" s="124" t="str">
        <f t="shared" si="2"/>
        <v>-</v>
      </c>
      <c r="Q19" s="266">
        <f t="shared" si="3"/>
        <v>0</v>
      </c>
    </row>
    <row r="20" spans="2:17" x14ac:dyDescent="0.25">
      <c r="B20" s="120" t="s">
        <v>65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122" t="str">
        <f t="shared" si="0"/>
        <v>-</v>
      </c>
      <c r="J20" s="264">
        <f t="shared" si="1"/>
        <v>0</v>
      </c>
      <c r="K20" s="265" t="s">
        <v>233</v>
      </c>
      <c r="L20" s="265" t="s">
        <v>233</v>
      </c>
      <c r="M20" s="265" t="s">
        <v>233</v>
      </c>
      <c r="N20" s="265" t="s">
        <v>233</v>
      </c>
      <c r="O20" s="265" t="s">
        <v>233</v>
      </c>
      <c r="P20" s="122" t="str">
        <f t="shared" si="2"/>
        <v>-</v>
      </c>
      <c r="Q20" s="264" t="str">
        <f t="shared" si="3"/>
        <v>-</v>
      </c>
    </row>
    <row r="21" spans="2:17" x14ac:dyDescent="0.25">
      <c r="B21" s="117" t="s">
        <v>48</v>
      </c>
      <c r="C21" s="268">
        <v>70.819999999999993</v>
      </c>
      <c r="D21" s="268">
        <v>66.41</v>
      </c>
      <c r="E21" s="268">
        <v>77.45</v>
      </c>
      <c r="F21" s="268">
        <v>80.180000000000007</v>
      </c>
      <c r="G21" s="268">
        <v>87.94</v>
      </c>
      <c r="H21" s="268">
        <v>99.82</v>
      </c>
      <c r="I21" s="126">
        <f t="shared" si="0"/>
        <v>0.1350921082556289</v>
      </c>
      <c r="J21" s="268">
        <f t="shared" si="1"/>
        <v>11.879999999999995</v>
      </c>
      <c r="K21" s="269">
        <v>83.27</v>
      </c>
      <c r="L21" s="269">
        <v>71.260000000000005</v>
      </c>
      <c r="M21" s="269">
        <v>93.58</v>
      </c>
      <c r="N21" s="269">
        <v>92.89</v>
      </c>
      <c r="O21" s="269">
        <v>87.56</v>
      </c>
      <c r="P21" s="126">
        <f t="shared" si="2"/>
        <v>-5.7379696415114645E-2</v>
      </c>
      <c r="Q21" s="268">
        <f t="shared" si="3"/>
        <v>-5.3299999999999983</v>
      </c>
    </row>
    <row r="22" spans="2:17" x14ac:dyDescent="0.25">
      <c r="B22" s="120" t="s">
        <v>62</v>
      </c>
      <c r="C22" s="264">
        <v>68.510000000000005</v>
      </c>
      <c r="D22" s="264">
        <v>66.41</v>
      </c>
      <c r="E22" s="264">
        <v>77.510000000000005</v>
      </c>
      <c r="F22" s="264">
        <v>80.36</v>
      </c>
      <c r="G22" s="264">
        <v>88.03</v>
      </c>
      <c r="H22" s="264">
        <v>99.96</v>
      </c>
      <c r="I22" s="122">
        <f t="shared" si="0"/>
        <v>0.13552198114279213</v>
      </c>
      <c r="J22" s="264">
        <f t="shared" si="1"/>
        <v>11.929999999999993</v>
      </c>
      <c r="K22" s="265">
        <v>83.27</v>
      </c>
      <c r="L22" s="265">
        <v>71.28</v>
      </c>
      <c r="M22" s="265">
        <v>93.81</v>
      </c>
      <c r="N22" s="265">
        <v>92.93</v>
      </c>
      <c r="O22" s="265">
        <v>87.99</v>
      </c>
      <c r="P22" s="122">
        <f t="shared" si="2"/>
        <v>-5.3158291186914952E-2</v>
      </c>
      <c r="Q22" s="264">
        <f t="shared" si="3"/>
        <v>-4.9400000000000119</v>
      </c>
    </row>
    <row r="23" spans="2:17" x14ac:dyDescent="0.25">
      <c r="B23" s="120" t="s">
        <v>65</v>
      </c>
      <c r="C23" s="264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122" t="str">
        <f t="shared" si="0"/>
        <v>-</v>
      </c>
      <c r="J23" s="264">
        <f t="shared" si="1"/>
        <v>0</v>
      </c>
      <c r="K23" s="265">
        <v>0</v>
      </c>
      <c r="L23" s="265">
        <v>0</v>
      </c>
      <c r="M23" s="265">
        <v>0</v>
      </c>
      <c r="N23" s="265">
        <v>0</v>
      </c>
      <c r="O23" s="265">
        <v>0</v>
      </c>
      <c r="P23" s="122" t="str">
        <f t="shared" si="2"/>
        <v>-</v>
      </c>
      <c r="Q23" s="264">
        <f t="shared" si="3"/>
        <v>0</v>
      </c>
    </row>
    <row r="24" spans="2:17" x14ac:dyDescent="0.25">
      <c r="B24" s="117" t="s">
        <v>49</v>
      </c>
      <c r="C24" s="268">
        <v>134.75</v>
      </c>
      <c r="D24" s="268">
        <v>154.08000000000001</v>
      </c>
      <c r="E24" s="268">
        <v>185.18</v>
      </c>
      <c r="F24" s="268">
        <v>211.21</v>
      </c>
      <c r="G24" s="268">
        <v>199.41</v>
      </c>
      <c r="H24" s="268">
        <v>220.58</v>
      </c>
      <c r="I24" s="126">
        <f t="shared" si="0"/>
        <v>0.10616318138508607</v>
      </c>
      <c r="J24" s="268">
        <f t="shared" si="1"/>
        <v>21.170000000000016</v>
      </c>
      <c r="K24" s="269">
        <v>148.46</v>
      </c>
      <c r="L24" s="269">
        <v>260.63</v>
      </c>
      <c r="M24" s="269">
        <v>181.59</v>
      </c>
      <c r="N24" s="269">
        <v>250.09</v>
      </c>
      <c r="O24" s="269">
        <v>211</v>
      </c>
      <c r="P24" s="126">
        <f t="shared" si="2"/>
        <v>-0.15630373065696346</v>
      </c>
      <c r="Q24" s="268">
        <f t="shared" si="3"/>
        <v>-39.090000000000003</v>
      </c>
    </row>
    <row r="25" spans="2:17" x14ac:dyDescent="0.25">
      <c r="B25" s="120" t="s">
        <v>62</v>
      </c>
      <c r="C25" s="264">
        <v>134.66999999999999</v>
      </c>
      <c r="D25" s="264">
        <v>151.52000000000001</v>
      </c>
      <c r="E25" s="264">
        <v>180.18</v>
      </c>
      <c r="F25" s="264">
        <v>206.52</v>
      </c>
      <c r="G25" s="264">
        <v>205.17</v>
      </c>
      <c r="H25" s="264">
        <v>231.5</v>
      </c>
      <c r="I25" s="122">
        <f t="shared" si="0"/>
        <v>0.12833260223229526</v>
      </c>
      <c r="J25" s="264">
        <f t="shared" si="1"/>
        <v>26.330000000000013</v>
      </c>
      <c r="K25" s="265">
        <v>138.68</v>
      </c>
      <c r="L25" s="265">
        <v>256.45999999999998</v>
      </c>
      <c r="M25" s="265">
        <v>189.21</v>
      </c>
      <c r="N25" s="265">
        <v>263.27</v>
      </c>
      <c r="O25" s="265">
        <v>220.19</v>
      </c>
      <c r="P25" s="122">
        <f t="shared" si="2"/>
        <v>-0.16363429179169664</v>
      </c>
      <c r="Q25" s="264">
        <f t="shared" si="3"/>
        <v>-43.079999999999984</v>
      </c>
    </row>
    <row r="26" spans="2:17" x14ac:dyDescent="0.25">
      <c r="B26" s="123" t="s">
        <v>63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124" t="str">
        <f t="shared" si="0"/>
        <v>-</v>
      </c>
      <c r="J26" s="266">
        <f t="shared" si="1"/>
        <v>0</v>
      </c>
      <c r="K26" s="267">
        <v>0</v>
      </c>
      <c r="L26" s="267">
        <v>256.45999999999998</v>
      </c>
      <c r="M26" s="267">
        <v>0</v>
      </c>
      <c r="N26" s="267">
        <v>0</v>
      </c>
      <c r="O26" s="267">
        <v>0</v>
      </c>
      <c r="P26" s="124" t="str">
        <f t="shared" si="2"/>
        <v>-</v>
      </c>
      <c r="Q26" s="266">
        <f t="shared" si="3"/>
        <v>0</v>
      </c>
    </row>
    <row r="27" spans="2:17" x14ac:dyDescent="0.25">
      <c r="B27" s="123" t="s">
        <v>70</v>
      </c>
      <c r="C27" s="266">
        <v>0</v>
      </c>
      <c r="D27" s="266">
        <v>0</v>
      </c>
      <c r="E27" s="266">
        <v>0</v>
      </c>
      <c r="F27" s="266">
        <v>0</v>
      </c>
      <c r="G27" s="266">
        <v>0</v>
      </c>
      <c r="H27" s="266">
        <v>0</v>
      </c>
      <c r="I27" s="124" t="str">
        <f t="shared" si="0"/>
        <v>-</v>
      </c>
      <c r="J27" s="266">
        <f t="shared" si="1"/>
        <v>0</v>
      </c>
      <c r="K27" s="267">
        <v>0</v>
      </c>
      <c r="L27" s="267">
        <v>0</v>
      </c>
      <c r="M27" s="267">
        <v>0</v>
      </c>
      <c r="N27" s="267">
        <v>0</v>
      </c>
      <c r="O27" s="267">
        <v>0</v>
      </c>
      <c r="P27" s="124" t="str">
        <f t="shared" si="2"/>
        <v>-</v>
      </c>
      <c r="Q27" s="266">
        <f t="shared" si="3"/>
        <v>0</v>
      </c>
    </row>
    <row r="28" spans="2:17" x14ac:dyDescent="0.25">
      <c r="B28" s="117" t="s">
        <v>50</v>
      </c>
      <c r="C28" s="268">
        <v>53.52</v>
      </c>
      <c r="D28" s="268">
        <v>51.25</v>
      </c>
      <c r="E28" s="268">
        <v>59.12</v>
      </c>
      <c r="F28" s="268">
        <v>65.930000000000007</v>
      </c>
      <c r="G28" s="268">
        <v>74.61</v>
      </c>
      <c r="H28" s="268">
        <v>82.59</v>
      </c>
      <c r="I28" s="126">
        <f t="shared" si="0"/>
        <v>0.1069561720948935</v>
      </c>
      <c r="J28" s="268">
        <f t="shared" si="1"/>
        <v>7.980000000000004</v>
      </c>
      <c r="K28" s="269">
        <v>65.010000000000005</v>
      </c>
      <c r="L28" s="269">
        <v>73.63</v>
      </c>
      <c r="M28" s="269">
        <v>80.91</v>
      </c>
      <c r="N28" s="269">
        <v>89.9</v>
      </c>
      <c r="O28" s="269">
        <v>93.59</v>
      </c>
      <c r="P28" s="126">
        <f t="shared" si="2"/>
        <v>4.104560622914355E-2</v>
      </c>
      <c r="Q28" s="268">
        <f t="shared" si="3"/>
        <v>3.6899999999999977</v>
      </c>
    </row>
    <row r="29" spans="2:17" x14ac:dyDescent="0.25">
      <c r="B29" s="120" t="s">
        <v>62</v>
      </c>
      <c r="C29" s="264">
        <v>56.97</v>
      </c>
      <c r="D29" s="264">
        <v>54.03</v>
      </c>
      <c r="E29" s="264">
        <v>62.9</v>
      </c>
      <c r="F29" s="264">
        <v>70.19</v>
      </c>
      <c r="G29" s="264">
        <v>78.77</v>
      </c>
      <c r="H29" s="264">
        <v>88.12</v>
      </c>
      <c r="I29" s="122">
        <f t="shared" si="0"/>
        <v>0.11870001269518871</v>
      </c>
      <c r="J29" s="264">
        <f t="shared" si="1"/>
        <v>9.3500000000000085</v>
      </c>
      <c r="K29" s="265">
        <v>68.739999999999995</v>
      </c>
      <c r="L29" s="265">
        <v>77.790000000000006</v>
      </c>
      <c r="M29" s="265">
        <v>85.31</v>
      </c>
      <c r="N29" s="265">
        <v>96.43</v>
      </c>
      <c r="O29" s="265">
        <v>99.15</v>
      </c>
      <c r="P29" s="122">
        <f t="shared" si="2"/>
        <v>2.8206989526081028E-2</v>
      </c>
      <c r="Q29" s="264">
        <f t="shared" si="3"/>
        <v>2.7199999999999989</v>
      </c>
    </row>
    <row r="30" spans="2:17" x14ac:dyDescent="0.25">
      <c r="B30" s="123" t="s">
        <v>63</v>
      </c>
      <c r="C30" s="266">
        <v>59.93</v>
      </c>
      <c r="D30" s="266">
        <v>57.07</v>
      </c>
      <c r="E30" s="266">
        <v>65.52</v>
      </c>
      <c r="F30" s="266">
        <v>73.069999999999993</v>
      </c>
      <c r="G30" s="266">
        <v>81.81</v>
      </c>
      <c r="H30" s="266">
        <v>92.23</v>
      </c>
      <c r="I30" s="124">
        <f t="shared" si="0"/>
        <v>0.12736829238479408</v>
      </c>
      <c r="J30" s="266">
        <f t="shared" si="1"/>
        <v>10.420000000000002</v>
      </c>
      <c r="K30" s="267">
        <v>70.95</v>
      </c>
      <c r="L30" s="267">
        <v>80.98</v>
      </c>
      <c r="M30" s="267">
        <v>88.78</v>
      </c>
      <c r="N30" s="267">
        <v>102.08</v>
      </c>
      <c r="O30" s="267">
        <v>105.83</v>
      </c>
      <c r="P30" s="124">
        <f t="shared" si="2"/>
        <v>3.6735893416927956E-2</v>
      </c>
      <c r="Q30" s="266">
        <f t="shared" si="3"/>
        <v>3.75</v>
      </c>
    </row>
    <row r="31" spans="2:17" x14ac:dyDescent="0.25">
      <c r="B31" s="123" t="s">
        <v>70</v>
      </c>
      <c r="C31" s="266">
        <v>42.61</v>
      </c>
      <c r="D31" s="266">
        <v>41.43</v>
      </c>
      <c r="E31" s="266">
        <v>46.25</v>
      </c>
      <c r="F31" s="266">
        <v>50.85</v>
      </c>
      <c r="G31" s="266">
        <v>58.4</v>
      </c>
      <c r="H31" s="266">
        <v>61.07</v>
      </c>
      <c r="I31" s="124">
        <f t="shared" si="0"/>
        <v>4.5719178082191725E-2</v>
      </c>
      <c r="J31" s="266">
        <f t="shared" si="1"/>
        <v>2.6700000000000017</v>
      </c>
      <c r="K31" s="267">
        <v>50.56</v>
      </c>
      <c r="L31" s="267">
        <v>53.01</v>
      </c>
      <c r="M31" s="267">
        <v>60.38</v>
      </c>
      <c r="N31" s="267">
        <v>59.41</v>
      </c>
      <c r="O31" s="267">
        <v>56.01</v>
      </c>
      <c r="P31" s="124">
        <f t="shared" si="2"/>
        <v>-5.7229422656118523E-2</v>
      </c>
      <c r="Q31" s="266">
        <f t="shared" si="3"/>
        <v>-3.3999999999999986</v>
      </c>
    </row>
    <row r="32" spans="2:17" x14ac:dyDescent="0.25">
      <c r="B32" s="120" t="s">
        <v>65</v>
      </c>
      <c r="C32" s="264">
        <v>43.27</v>
      </c>
      <c r="D32" s="264">
        <v>41.41</v>
      </c>
      <c r="E32" s="264">
        <v>43.49</v>
      </c>
      <c r="F32" s="264">
        <v>48.39</v>
      </c>
      <c r="G32" s="264">
        <v>55.81</v>
      </c>
      <c r="H32" s="264">
        <v>59.46</v>
      </c>
      <c r="I32" s="122">
        <f t="shared" si="0"/>
        <v>6.540046586633208E-2</v>
      </c>
      <c r="J32" s="264">
        <f t="shared" si="1"/>
        <v>3.6499999999999986</v>
      </c>
      <c r="K32" s="265">
        <v>49.07</v>
      </c>
      <c r="L32" s="265">
        <v>52.93</v>
      </c>
      <c r="M32" s="265">
        <v>60.67</v>
      </c>
      <c r="N32" s="265">
        <v>61.66</v>
      </c>
      <c r="O32" s="265">
        <v>67.84</v>
      </c>
      <c r="P32" s="122">
        <f t="shared" si="2"/>
        <v>0.10022705157314316</v>
      </c>
      <c r="Q32" s="264">
        <f t="shared" si="3"/>
        <v>6.1800000000000068</v>
      </c>
    </row>
    <row r="33" spans="2:17" x14ac:dyDescent="0.25">
      <c r="B33" s="117" t="s">
        <v>51</v>
      </c>
      <c r="C33" s="268">
        <v>86.79</v>
      </c>
      <c r="D33" s="268">
        <v>84.44</v>
      </c>
      <c r="E33" s="268">
        <v>89.45</v>
      </c>
      <c r="F33" s="268">
        <v>98.5</v>
      </c>
      <c r="G33" s="268">
        <v>108.5</v>
      </c>
      <c r="H33" s="268">
        <v>115.69</v>
      </c>
      <c r="I33" s="126">
        <f t="shared" si="0"/>
        <v>6.6267281105990783E-2</v>
      </c>
      <c r="J33" s="268">
        <f t="shared" si="1"/>
        <v>7.1899999999999977</v>
      </c>
      <c r="K33" s="269">
        <v>79.42</v>
      </c>
      <c r="L33" s="269">
        <v>84.54</v>
      </c>
      <c r="M33" s="269">
        <v>95.3</v>
      </c>
      <c r="N33" s="269">
        <v>98.67</v>
      </c>
      <c r="O33" s="269">
        <v>100.51</v>
      </c>
      <c r="P33" s="126">
        <f t="shared" si="2"/>
        <v>1.8648018648018683E-2</v>
      </c>
      <c r="Q33" s="268">
        <f t="shared" si="3"/>
        <v>1.8400000000000034</v>
      </c>
    </row>
    <row r="34" spans="2:17" x14ac:dyDescent="0.25">
      <c r="B34" s="120" t="s">
        <v>62</v>
      </c>
      <c r="C34" s="264">
        <v>86.79</v>
      </c>
      <c r="D34" s="264">
        <v>84.44</v>
      </c>
      <c r="E34" s="264">
        <v>89.45</v>
      </c>
      <c r="F34" s="264">
        <v>97.58</v>
      </c>
      <c r="G34" s="264">
        <v>108.5</v>
      </c>
      <c r="H34" s="264">
        <v>115.69</v>
      </c>
      <c r="I34" s="122">
        <f t="shared" si="0"/>
        <v>6.6267281105990783E-2</v>
      </c>
      <c r="J34" s="264">
        <f t="shared" si="1"/>
        <v>7.1899999999999977</v>
      </c>
      <c r="K34" s="265">
        <v>79.42</v>
      </c>
      <c r="L34" s="265">
        <v>84.54</v>
      </c>
      <c r="M34" s="265">
        <v>95.3</v>
      </c>
      <c r="N34" s="265">
        <v>98.67</v>
      </c>
      <c r="O34" s="265">
        <v>100.51</v>
      </c>
      <c r="P34" s="122">
        <f t="shared" si="2"/>
        <v>1.8648018648018683E-2</v>
      </c>
      <c r="Q34" s="264">
        <f t="shared" si="3"/>
        <v>1.8400000000000034</v>
      </c>
    </row>
    <row r="35" spans="2:17" x14ac:dyDescent="0.25">
      <c r="B35" s="117" t="s">
        <v>52</v>
      </c>
      <c r="C35" s="268">
        <v>106.13</v>
      </c>
      <c r="D35" s="268">
        <v>125.31</v>
      </c>
      <c r="E35" s="268">
        <v>128.21</v>
      </c>
      <c r="F35" s="268">
        <v>149.08000000000001</v>
      </c>
      <c r="G35" s="268">
        <v>167.62</v>
      </c>
      <c r="H35" s="268">
        <v>191.89</v>
      </c>
      <c r="I35" s="126">
        <f t="shared" si="0"/>
        <v>0.14479179095573302</v>
      </c>
      <c r="J35" s="268">
        <f t="shared" si="1"/>
        <v>24.269999999999982</v>
      </c>
      <c r="K35" s="269">
        <v>132.41</v>
      </c>
      <c r="L35" s="269">
        <v>156.97999999999999</v>
      </c>
      <c r="M35" s="269">
        <v>166.04</v>
      </c>
      <c r="N35" s="269">
        <v>197.41</v>
      </c>
      <c r="O35" s="269">
        <v>213.46</v>
      </c>
      <c r="P35" s="126">
        <f t="shared" si="2"/>
        <v>8.1302872194924269E-2</v>
      </c>
      <c r="Q35" s="268">
        <f t="shared" si="3"/>
        <v>16.050000000000011</v>
      </c>
    </row>
    <row r="36" spans="2:17" x14ac:dyDescent="0.25">
      <c r="B36" s="120" t="s">
        <v>62</v>
      </c>
      <c r="C36" s="264">
        <v>133.72</v>
      </c>
      <c r="D36" s="264">
        <v>131.41999999999999</v>
      </c>
      <c r="E36" s="264">
        <v>137.6</v>
      </c>
      <c r="F36" s="264">
        <v>157.52000000000001</v>
      </c>
      <c r="G36" s="264">
        <v>177.79</v>
      </c>
      <c r="H36" s="264">
        <v>204.84</v>
      </c>
      <c r="I36" s="122">
        <f t="shared" si="0"/>
        <v>0.15214578997693917</v>
      </c>
      <c r="J36" s="264">
        <f t="shared" si="1"/>
        <v>27.050000000000011</v>
      </c>
      <c r="K36" s="265">
        <v>138.25</v>
      </c>
      <c r="L36" s="265">
        <v>165.98</v>
      </c>
      <c r="M36" s="265">
        <v>178.28</v>
      </c>
      <c r="N36" s="265">
        <v>211.18</v>
      </c>
      <c r="O36" s="265">
        <v>235.94</v>
      </c>
      <c r="P36" s="122">
        <f t="shared" si="2"/>
        <v>0.11724595132114768</v>
      </c>
      <c r="Q36" s="264">
        <f t="shared" si="3"/>
        <v>24.759999999999991</v>
      </c>
    </row>
    <row r="37" spans="2:17" x14ac:dyDescent="0.25">
      <c r="B37" s="120" t="s">
        <v>65</v>
      </c>
      <c r="C37" s="264">
        <v>41.89</v>
      </c>
      <c r="D37" s="264">
        <v>74.180000000000007</v>
      </c>
      <c r="E37" s="264">
        <v>79.56</v>
      </c>
      <c r="F37" s="264">
        <v>104.15</v>
      </c>
      <c r="G37" s="264">
        <v>109.88</v>
      </c>
      <c r="H37" s="264">
        <v>124.4</v>
      </c>
      <c r="I37" s="122">
        <f t="shared" si="0"/>
        <v>0.1321441572624682</v>
      </c>
      <c r="J37" s="264">
        <f t="shared" si="1"/>
        <v>14.52000000000001</v>
      </c>
      <c r="K37" s="265">
        <v>99.44</v>
      </c>
      <c r="L37" s="265">
        <v>105.3</v>
      </c>
      <c r="M37" s="265">
        <v>98.73</v>
      </c>
      <c r="N37" s="265">
        <v>131.96</v>
      </c>
      <c r="O37" s="265">
        <v>95.64</v>
      </c>
      <c r="P37" s="122">
        <f t="shared" si="2"/>
        <v>-0.27523491967262814</v>
      </c>
      <c r="Q37" s="264">
        <f t="shared" si="3"/>
        <v>-36.320000000000007</v>
      </c>
    </row>
    <row r="38" spans="2:17" x14ac:dyDescent="0.25">
      <c r="B38" s="117" t="s">
        <v>53</v>
      </c>
      <c r="C38" s="268">
        <v>64.19</v>
      </c>
      <c r="D38" s="268">
        <v>68.989999999999995</v>
      </c>
      <c r="E38" s="268">
        <v>76.34</v>
      </c>
      <c r="F38" s="268">
        <v>86.56</v>
      </c>
      <c r="G38" s="268">
        <v>96.87</v>
      </c>
      <c r="H38" s="268">
        <v>102.34</v>
      </c>
      <c r="I38" s="126">
        <f t="shared" si="0"/>
        <v>5.646743057706205E-2</v>
      </c>
      <c r="J38" s="268">
        <f t="shared" si="1"/>
        <v>5.4699999999999989</v>
      </c>
      <c r="K38" s="269">
        <v>74.67</v>
      </c>
      <c r="L38" s="269">
        <v>81.05</v>
      </c>
      <c r="M38" s="269">
        <v>86.31</v>
      </c>
      <c r="N38" s="269">
        <v>90.57</v>
      </c>
      <c r="O38" s="269">
        <v>92.14</v>
      </c>
      <c r="P38" s="126">
        <f t="shared" si="2"/>
        <v>1.7334658275367287E-2</v>
      </c>
      <c r="Q38" s="268">
        <f t="shared" si="3"/>
        <v>1.5700000000000074</v>
      </c>
    </row>
    <row r="39" spans="2:17" x14ac:dyDescent="0.25">
      <c r="B39" s="120" t="s">
        <v>62</v>
      </c>
      <c r="C39" s="264">
        <v>64.19</v>
      </c>
      <c r="D39" s="264">
        <v>68.989999999999995</v>
      </c>
      <c r="E39" s="264">
        <v>76.34</v>
      </c>
      <c r="F39" s="264">
        <v>85.99</v>
      </c>
      <c r="G39" s="264">
        <v>96.87</v>
      </c>
      <c r="H39" s="264">
        <v>102.34</v>
      </c>
      <c r="I39" s="122">
        <f t="shared" si="0"/>
        <v>5.646743057706205E-2</v>
      </c>
      <c r="J39" s="264">
        <f t="shared" si="1"/>
        <v>5.4699999999999989</v>
      </c>
      <c r="K39" s="265">
        <v>74.67</v>
      </c>
      <c r="L39" s="265">
        <v>81.05</v>
      </c>
      <c r="M39" s="265">
        <v>86.31</v>
      </c>
      <c r="N39" s="265">
        <v>90.57</v>
      </c>
      <c r="O39" s="265">
        <v>92.14</v>
      </c>
      <c r="P39" s="122">
        <f t="shared" si="2"/>
        <v>1.7334658275367287E-2</v>
      </c>
      <c r="Q39" s="264">
        <f t="shared" si="3"/>
        <v>1.5700000000000074</v>
      </c>
    </row>
    <row r="40" spans="2:17" x14ac:dyDescent="0.25">
      <c r="B40" s="123" t="s">
        <v>63</v>
      </c>
      <c r="C40" s="266">
        <v>76.319999999999993</v>
      </c>
      <c r="D40" s="266">
        <v>76.47</v>
      </c>
      <c r="E40" s="266">
        <v>90.03</v>
      </c>
      <c r="F40" s="266">
        <v>100.71</v>
      </c>
      <c r="G40" s="266">
        <v>115.08</v>
      </c>
      <c r="H40" s="266">
        <v>119.72</v>
      </c>
      <c r="I40" s="124">
        <f t="shared" si="0"/>
        <v>4.0319777546054869E-2</v>
      </c>
      <c r="J40" s="266">
        <f t="shared" si="1"/>
        <v>4.6400000000000006</v>
      </c>
      <c r="K40" s="267">
        <v>87.84</v>
      </c>
      <c r="L40" s="267">
        <v>94.99</v>
      </c>
      <c r="M40" s="267">
        <v>99.16</v>
      </c>
      <c r="N40" s="267">
        <v>102.76</v>
      </c>
      <c r="O40" s="267">
        <v>101.17</v>
      </c>
      <c r="P40" s="124">
        <f t="shared" si="2"/>
        <v>-1.5472946671856835E-2</v>
      </c>
      <c r="Q40" s="266">
        <f t="shared" si="3"/>
        <v>-1.5900000000000034</v>
      </c>
    </row>
    <row r="41" spans="2:17" x14ac:dyDescent="0.25">
      <c r="B41" s="123" t="s">
        <v>70</v>
      </c>
      <c r="C41" s="266">
        <v>52.19</v>
      </c>
      <c r="D41" s="266">
        <v>57.98</v>
      </c>
      <c r="E41" s="266">
        <v>57.94</v>
      </c>
      <c r="F41" s="266">
        <v>66.849999999999994</v>
      </c>
      <c r="G41" s="266">
        <v>70.069999999999993</v>
      </c>
      <c r="H41" s="266">
        <v>70.59</v>
      </c>
      <c r="I41" s="124">
        <f t="shared" si="0"/>
        <v>7.4211502782932648E-3</v>
      </c>
      <c r="J41" s="266">
        <f t="shared" si="1"/>
        <v>0.52000000000001023</v>
      </c>
      <c r="K41" s="267">
        <v>55.36</v>
      </c>
      <c r="L41" s="267">
        <v>61.68</v>
      </c>
      <c r="M41" s="267">
        <v>61.85</v>
      </c>
      <c r="N41" s="267">
        <v>64.349999999999994</v>
      </c>
      <c r="O41" s="267">
        <v>65.25</v>
      </c>
      <c r="P41" s="124">
        <f t="shared" si="2"/>
        <v>1.3986013986014179E-2</v>
      </c>
      <c r="Q41" s="266">
        <f t="shared" si="3"/>
        <v>0.90000000000000568</v>
      </c>
    </row>
    <row r="42" spans="2:17" x14ac:dyDescent="0.25">
      <c r="B42" s="117" t="s">
        <v>54</v>
      </c>
      <c r="C42" s="268">
        <v>102.24</v>
      </c>
      <c r="D42" s="268">
        <v>98.71</v>
      </c>
      <c r="E42" s="268">
        <v>114.5</v>
      </c>
      <c r="F42" s="268">
        <v>129.22</v>
      </c>
      <c r="G42" s="268">
        <v>138.65</v>
      </c>
      <c r="H42" s="268">
        <v>118.46</v>
      </c>
      <c r="I42" s="126">
        <f t="shared" si="0"/>
        <v>-0.1456184637576633</v>
      </c>
      <c r="J42" s="268">
        <f t="shared" si="1"/>
        <v>-20.190000000000012</v>
      </c>
      <c r="K42" s="269">
        <v>137.72</v>
      </c>
      <c r="L42" s="269">
        <v>146.53</v>
      </c>
      <c r="M42" s="269">
        <v>158.72999999999999</v>
      </c>
      <c r="N42" s="269">
        <v>130.43</v>
      </c>
      <c r="O42" s="269">
        <v>129.11000000000001</v>
      </c>
      <c r="P42" s="126">
        <f t="shared" si="2"/>
        <v>-1.0120371080272861E-2</v>
      </c>
      <c r="Q42" s="268">
        <f t="shared" si="3"/>
        <v>-1.3199999999999932</v>
      </c>
    </row>
    <row r="43" spans="2:17" x14ac:dyDescent="0.25">
      <c r="B43" s="120" t="s">
        <v>62</v>
      </c>
      <c r="C43" s="264">
        <v>108.14</v>
      </c>
      <c r="D43" s="264">
        <v>104.52</v>
      </c>
      <c r="E43" s="264">
        <v>121.1</v>
      </c>
      <c r="F43" s="264">
        <v>138.26</v>
      </c>
      <c r="G43" s="264">
        <v>145.62</v>
      </c>
      <c r="H43" s="264">
        <v>121.32</v>
      </c>
      <c r="I43" s="122">
        <f t="shared" si="0"/>
        <v>-0.16687268232385666</v>
      </c>
      <c r="J43" s="264">
        <f t="shared" si="1"/>
        <v>-24.300000000000011</v>
      </c>
      <c r="K43" s="265">
        <v>145.44999999999999</v>
      </c>
      <c r="L43" s="265">
        <v>155.81</v>
      </c>
      <c r="M43" s="265">
        <v>168.83</v>
      </c>
      <c r="N43" s="265">
        <v>134.97</v>
      </c>
      <c r="O43" s="265">
        <v>134.12</v>
      </c>
      <c r="P43" s="122">
        <f t="shared" si="2"/>
        <v>-6.297695784248325E-3</v>
      </c>
      <c r="Q43" s="264">
        <f t="shared" si="3"/>
        <v>-0.84999999999999432</v>
      </c>
    </row>
    <row r="44" spans="2:17" x14ac:dyDescent="0.25">
      <c r="B44" s="123" t="s">
        <v>63</v>
      </c>
      <c r="C44" s="266">
        <v>0</v>
      </c>
      <c r="D44" s="266">
        <v>111.35</v>
      </c>
      <c r="E44" s="266">
        <v>128.75</v>
      </c>
      <c r="F44" s="266">
        <v>147.52000000000001</v>
      </c>
      <c r="G44" s="266">
        <v>153.44</v>
      </c>
      <c r="H44" s="266">
        <v>124</v>
      </c>
      <c r="I44" s="124">
        <f t="shared" si="0"/>
        <v>-0.19186652763295098</v>
      </c>
      <c r="J44" s="266">
        <f t="shared" si="1"/>
        <v>-29.439999999999998</v>
      </c>
      <c r="K44" s="267">
        <v>154.55000000000001</v>
      </c>
      <c r="L44" s="267">
        <v>166.67</v>
      </c>
      <c r="M44" s="267">
        <v>180.68</v>
      </c>
      <c r="N44" s="267">
        <v>139.66999999999999</v>
      </c>
      <c r="O44" s="267">
        <v>138</v>
      </c>
      <c r="P44" s="124">
        <f t="shared" si="2"/>
        <v>-1.1956755208706094E-2</v>
      </c>
      <c r="Q44" s="266">
        <f t="shared" si="3"/>
        <v>-1.6699999999999875</v>
      </c>
    </row>
    <row r="45" spans="2:17" x14ac:dyDescent="0.25">
      <c r="B45" s="123" t="s">
        <v>70</v>
      </c>
      <c r="C45" s="266">
        <v>0</v>
      </c>
      <c r="D45" s="266">
        <v>79.67</v>
      </c>
      <c r="E45" s="266">
        <v>92.67</v>
      </c>
      <c r="F45" s="266">
        <v>101.68</v>
      </c>
      <c r="G45" s="266">
        <v>114.46</v>
      </c>
      <c r="H45" s="266">
        <v>110.64</v>
      </c>
      <c r="I45" s="124">
        <f t="shared" si="0"/>
        <v>-3.3374104490651701E-2</v>
      </c>
      <c r="J45" s="266">
        <f t="shared" si="1"/>
        <v>-3.8199999999999932</v>
      </c>
      <c r="K45" s="267">
        <v>112.24</v>
      </c>
      <c r="L45" s="267">
        <v>113.52</v>
      </c>
      <c r="M45" s="267">
        <v>124.47</v>
      </c>
      <c r="N45" s="267">
        <v>117.89</v>
      </c>
      <c r="O45" s="267">
        <v>117.7</v>
      </c>
      <c r="P45" s="124">
        <f t="shared" si="2"/>
        <v>-1.6116718975315303E-3</v>
      </c>
      <c r="Q45" s="266">
        <f t="shared" si="3"/>
        <v>-0.18999999999999773</v>
      </c>
    </row>
    <row r="46" spans="2:17" x14ac:dyDescent="0.25">
      <c r="B46" s="120" t="s">
        <v>65</v>
      </c>
      <c r="C46" s="264">
        <v>76.39</v>
      </c>
      <c r="D46" s="264">
        <v>66.930000000000007</v>
      </c>
      <c r="E46" s="264">
        <v>72.900000000000006</v>
      </c>
      <c r="F46" s="264">
        <v>77.459999999999994</v>
      </c>
      <c r="G46" s="264">
        <v>94.86</v>
      </c>
      <c r="H46" s="264">
        <v>101.95</v>
      </c>
      <c r="I46" s="122">
        <f t="shared" si="0"/>
        <v>7.4741724646848029E-2</v>
      </c>
      <c r="J46" s="264">
        <f t="shared" si="1"/>
        <v>7.0900000000000034</v>
      </c>
      <c r="K46" s="265">
        <v>85.38</v>
      </c>
      <c r="L46" s="265">
        <v>88.33</v>
      </c>
      <c r="M46" s="265">
        <v>97.81</v>
      </c>
      <c r="N46" s="265">
        <v>105.21</v>
      </c>
      <c r="O46" s="265">
        <v>101.37</v>
      </c>
      <c r="P46" s="122">
        <f t="shared" si="2"/>
        <v>-3.649843170801248E-2</v>
      </c>
      <c r="Q46" s="264">
        <f t="shared" si="3"/>
        <v>-3.8399999999999892</v>
      </c>
    </row>
    <row r="47" spans="2:17" x14ac:dyDescent="0.25">
      <c r="B47" s="117" t="s">
        <v>55</v>
      </c>
      <c r="C47" s="268">
        <v>58.1</v>
      </c>
      <c r="D47" s="268">
        <v>74.28</v>
      </c>
      <c r="E47" s="268">
        <v>64.23</v>
      </c>
      <c r="F47" s="268">
        <v>69.86</v>
      </c>
      <c r="G47" s="268">
        <v>72.73</v>
      </c>
      <c r="H47" s="268">
        <v>77.06</v>
      </c>
      <c r="I47" s="126">
        <f t="shared" si="0"/>
        <v>5.9535267427471394E-2</v>
      </c>
      <c r="J47" s="268">
        <f t="shared" si="1"/>
        <v>4.3299999999999983</v>
      </c>
      <c r="K47" s="269">
        <v>63.68</v>
      </c>
      <c r="L47" s="269">
        <v>66.11</v>
      </c>
      <c r="M47" s="269">
        <v>69.209999999999994</v>
      </c>
      <c r="N47" s="269">
        <v>69.36</v>
      </c>
      <c r="O47" s="269">
        <v>95.29</v>
      </c>
      <c r="P47" s="126">
        <f t="shared" si="2"/>
        <v>0.37384659746251447</v>
      </c>
      <c r="Q47" s="268">
        <f t="shared" si="3"/>
        <v>25.930000000000007</v>
      </c>
    </row>
    <row r="48" spans="2:17" x14ac:dyDescent="0.25">
      <c r="B48" s="120" t="s">
        <v>62</v>
      </c>
      <c r="C48" s="264">
        <v>57.83</v>
      </c>
      <c r="D48" s="264">
        <v>74.63</v>
      </c>
      <c r="E48" s="264">
        <v>64.650000000000006</v>
      </c>
      <c r="F48" s="264">
        <v>69.67</v>
      </c>
      <c r="G48" s="264">
        <v>73.94</v>
      </c>
      <c r="H48" s="264">
        <v>78.400000000000006</v>
      </c>
      <c r="I48" s="122">
        <f t="shared" si="0"/>
        <v>6.0319177711658289E-2</v>
      </c>
      <c r="J48" s="264">
        <f t="shared" si="1"/>
        <v>4.460000000000008</v>
      </c>
      <c r="K48" s="265">
        <v>64.430000000000007</v>
      </c>
      <c r="L48" s="265">
        <v>67.19</v>
      </c>
      <c r="M48" s="265">
        <v>70.260000000000005</v>
      </c>
      <c r="N48" s="265">
        <v>70.55</v>
      </c>
      <c r="O48" s="265">
        <v>96.68</v>
      </c>
      <c r="P48" s="122">
        <f t="shared" si="2"/>
        <v>0.37037562012756919</v>
      </c>
      <c r="Q48" s="264">
        <f t="shared" si="3"/>
        <v>26.13000000000001</v>
      </c>
    </row>
    <row r="49" spans="2:17" x14ac:dyDescent="0.25">
      <c r="B49" s="123" t="s">
        <v>63</v>
      </c>
      <c r="C49" s="266">
        <v>59.72</v>
      </c>
      <c r="D49" s="266">
        <v>75.540000000000006</v>
      </c>
      <c r="E49" s="266">
        <v>69.69</v>
      </c>
      <c r="F49" s="266">
        <v>75.87</v>
      </c>
      <c r="G49" s="266">
        <v>79.3</v>
      </c>
      <c r="H49" s="266">
        <v>83.59</v>
      </c>
      <c r="I49" s="124">
        <f t="shared" si="0"/>
        <v>5.4098360655737698E-2</v>
      </c>
      <c r="J49" s="266">
        <f t="shared" si="1"/>
        <v>4.2900000000000063</v>
      </c>
      <c r="K49" s="267">
        <v>70.930000000000007</v>
      </c>
      <c r="L49" s="267">
        <v>73.83</v>
      </c>
      <c r="M49" s="267">
        <v>72.260000000000005</v>
      </c>
      <c r="N49" s="267">
        <v>72.8</v>
      </c>
      <c r="O49" s="267">
        <v>108.46</v>
      </c>
      <c r="P49" s="124">
        <f t="shared" si="2"/>
        <v>0.48983516483516487</v>
      </c>
      <c r="Q49" s="266">
        <f t="shared" si="3"/>
        <v>35.659999999999997</v>
      </c>
    </row>
    <row r="50" spans="2:17" x14ac:dyDescent="0.25">
      <c r="B50" s="123" t="s">
        <v>70</v>
      </c>
      <c r="C50" s="266">
        <v>52.07</v>
      </c>
      <c r="D50" s="266">
        <v>70.77</v>
      </c>
      <c r="E50" s="266">
        <v>51.36</v>
      </c>
      <c r="F50" s="266">
        <v>51.62</v>
      </c>
      <c r="G50" s="266">
        <v>60.16</v>
      </c>
      <c r="H50" s="266">
        <v>64.61</v>
      </c>
      <c r="I50" s="124">
        <f t="shared" si="0"/>
        <v>7.3969414893616969E-2</v>
      </c>
      <c r="J50" s="266">
        <f t="shared" si="1"/>
        <v>4.4500000000000028</v>
      </c>
      <c r="K50" s="267">
        <v>44.88</v>
      </c>
      <c r="L50" s="267">
        <v>42.53</v>
      </c>
      <c r="M50" s="267">
        <v>65.03</v>
      </c>
      <c r="N50" s="267">
        <v>64.709999999999994</v>
      </c>
      <c r="O50" s="267">
        <v>67.61</v>
      </c>
      <c r="P50" s="124">
        <f t="shared" si="2"/>
        <v>4.4815329933549863E-2</v>
      </c>
      <c r="Q50" s="266">
        <f t="shared" si="3"/>
        <v>2.9000000000000057</v>
      </c>
    </row>
    <row r="51" spans="2:17" x14ac:dyDescent="0.25">
      <c r="B51" s="120" t="s">
        <v>65</v>
      </c>
      <c r="C51" s="264">
        <v>83.93</v>
      </c>
      <c r="D51" s="264">
        <v>154.72</v>
      </c>
      <c r="E51" s="264">
        <v>187.76</v>
      </c>
      <c r="F51" s="264">
        <v>163.5</v>
      </c>
      <c r="G51" s="264">
        <v>90.36</v>
      </c>
      <c r="H51" s="264">
        <v>97.54</v>
      </c>
      <c r="I51" s="122">
        <f t="shared" si="0"/>
        <v>7.9459938025675081E-2</v>
      </c>
      <c r="J51" s="264">
        <f t="shared" si="1"/>
        <v>7.1800000000000068</v>
      </c>
      <c r="K51" s="265">
        <v>191.67</v>
      </c>
      <c r="L51" s="265">
        <v>166.38</v>
      </c>
      <c r="M51" s="265">
        <v>107.01</v>
      </c>
      <c r="N51" s="265">
        <v>103.52</v>
      </c>
      <c r="O51" s="265">
        <v>114.42</v>
      </c>
      <c r="P51" s="122">
        <f t="shared" si="2"/>
        <v>0.10529366306027832</v>
      </c>
      <c r="Q51" s="264">
        <f t="shared" si="3"/>
        <v>10.900000000000006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3D83-6961-4A90-BA91-92335FDE2E53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CONCATENATE("Ingresos medios por habitación (RevPar) Tenerife y municipios")</f>
        <v>Ingresos medios por habitación (RevPar)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228</v>
      </c>
      <c r="L5" s="116" t="s">
        <v>229</v>
      </c>
      <c r="M5" s="116" t="s">
        <v>230</v>
      </c>
      <c r="N5" s="116" t="s">
        <v>231</v>
      </c>
      <c r="O5" s="116" t="s">
        <v>232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2">
        <v>48.13</v>
      </c>
      <c r="D6" s="262">
        <v>53</v>
      </c>
      <c r="E6" s="262">
        <v>80.58</v>
      </c>
      <c r="F6" s="262">
        <v>93.36</v>
      </c>
      <c r="G6" s="262">
        <v>104.71</v>
      </c>
      <c r="H6" s="262">
        <v>109.92</v>
      </c>
      <c r="I6" s="119">
        <f t="shared" ref="I6:I51" si="0">IFERROR(H6/G6-1,"-")</f>
        <v>4.9756470251169915E-2</v>
      </c>
      <c r="J6" s="262">
        <f t="shared" ref="J6:J51" si="1">IFERROR(H6-G6,"-")</f>
        <v>5.210000000000008</v>
      </c>
      <c r="K6" s="263">
        <v>2021.22</v>
      </c>
      <c r="L6" s="263">
        <v>2351.0900000000011</v>
      </c>
      <c r="M6" s="263">
        <v>2491.58</v>
      </c>
      <c r="N6" s="263">
        <v>2670.9100000000003</v>
      </c>
      <c r="O6" s="263">
        <v>2740.9100000000003</v>
      </c>
      <c r="P6" s="119">
        <f t="shared" ref="P6:P51" si="2">IFERROR(O6/N6-1,"-")</f>
        <v>2.6208296048912061E-2</v>
      </c>
      <c r="Q6" s="262">
        <f t="shared" ref="Q6:Q51" si="3">IFERROR(O6-N6,"-")</f>
        <v>70</v>
      </c>
    </row>
    <row r="7" spans="2:17" x14ac:dyDescent="0.25">
      <c r="B7" s="120" t="s">
        <v>62</v>
      </c>
      <c r="C7" s="264">
        <v>53.19</v>
      </c>
      <c r="D7" s="264">
        <v>60.01</v>
      </c>
      <c r="E7" s="264">
        <v>88.2</v>
      </c>
      <c r="F7" s="264">
        <v>102.78</v>
      </c>
      <c r="G7" s="264">
        <v>114.6</v>
      </c>
      <c r="H7" s="264">
        <v>119.42</v>
      </c>
      <c r="I7" s="122">
        <f t="shared" si="0"/>
        <v>4.205933682373475E-2</v>
      </c>
      <c r="J7" s="264">
        <f t="shared" si="1"/>
        <v>4.8200000000000074</v>
      </c>
      <c r="K7" s="265">
        <v>96.63</v>
      </c>
      <c r="L7" s="265">
        <v>108.93</v>
      </c>
      <c r="M7" s="265">
        <v>117.9</v>
      </c>
      <c r="N7" s="265">
        <v>123.32</v>
      </c>
      <c r="O7" s="265">
        <v>128.13999999999999</v>
      </c>
      <c r="P7" s="122">
        <f t="shared" si="2"/>
        <v>3.9085306519623719E-2</v>
      </c>
      <c r="Q7" s="264">
        <f t="shared" si="3"/>
        <v>4.8199999999999932</v>
      </c>
    </row>
    <row r="8" spans="2:17" x14ac:dyDescent="0.25">
      <c r="B8" s="123" t="s">
        <v>63</v>
      </c>
      <c r="C8" s="266">
        <v>58.8</v>
      </c>
      <c r="D8" s="266">
        <v>66.349999999999994</v>
      </c>
      <c r="E8" s="266">
        <v>96.91</v>
      </c>
      <c r="F8" s="266">
        <v>111.51</v>
      </c>
      <c r="G8" s="266">
        <v>124.22</v>
      </c>
      <c r="H8" s="266">
        <v>128.75</v>
      </c>
      <c r="I8" s="124">
        <f t="shared" si="0"/>
        <v>3.6467557559169306E-2</v>
      </c>
      <c r="J8" s="266">
        <f t="shared" si="1"/>
        <v>4.5300000000000011</v>
      </c>
      <c r="K8" s="267">
        <v>106.4</v>
      </c>
      <c r="L8" s="267">
        <v>118.46</v>
      </c>
      <c r="M8" s="267">
        <v>127.93</v>
      </c>
      <c r="N8" s="267">
        <v>133.34</v>
      </c>
      <c r="O8" s="267">
        <v>137.02000000000001</v>
      </c>
      <c r="P8" s="124">
        <f t="shared" si="2"/>
        <v>2.7598620068996604E-2</v>
      </c>
      <c r="Q8" s="266">
        <f t="shared" si="3"/>
        <v>3.6800000000000068</v>
      </c>
    </row>
    <row r="9" spans="2:17" x14ac:dyDescent="0.25">
      <c r="B9" s="123" t="s">
        <v>70</v>
      </c>
      <c r="C9" s="266">
        <v>29.69</v>
      </c>
      <c r="D9" s="266">
        <v>31.06</v>
      </c>
      <c r="E9" s="266">
        <v>47.58</v>
      </c>
      <c r="F9" s="266">
        <v>58.53</v>
      </c>
      <c r="G9" s="266">
        <v>65.06</v>
      </c>
      <c r="H9" s="266">
        <v>70</v>
      </c>
      <c r="I9" s="124">
        <f t="shared" si="0"/>
        <v>7.5929910851521676E-2</v>
      </c>
      <c r="J9" s="266">
        <f t="shared" si="1"/>
        <v>4.9399999999999977</v>
      </c>
      <c r="K9" s="267">
        <v>50.96</v>
      </c>
      <c r="L9" s="267">
        <v>59.15</v>
      </c>
      <c r="M9" s="267">
        <v>65.62</v>
      </c>
      <c r="N9" s="267">
        <v>70.03</v>
      </c>
      <c r="O9" s="267">
        <v>77.14</v>
      </c>
      <c r="P9" s="124">
        <f t="shared" si="2"/>
        <v>0.10152791660716831</v>
      </c>
      <c r="Q9" s="266">
        <f t="shared" si="3"/>
        <v>7.1099999999999994</v>
      </c>
    </row>
    <row r="10" spans="2:17" x14ac:dyDescent="0.25">
      <c r="B10" s="120" t="s">
        <v>65</v>
      </c>
      <c r="C10" s="264">
        <v>33.86</v>
      </c>
      <c r="D10" s="264">
        <v>30.93</v>
      </c>
      <c r="E10" s="264">
        <v>53.27</v>
      </c>
      <c r="F10" s="264">
        <v>60.79</v>
      </c>
      <c r="G10" s="264">
        <v>70.34</v>
      </c>
      <c r="H10" s="264">
        <v>77.86</v>
      </c>
      <c r="I10" s="122">
        <f t="shared" si="0"/>
        <v>0.10690929769690061</v>
      </c>
      <c r="J10" s="264">
        <f t="shared" si="1"/>
        <v>7.519999999999996</v>
      </c>
      <c r="K10" s="265">
        <v>59.53</v>
      </c>
      <c r="L10" s="265">
        <v>63.5</v>
      </c>
      <c r="M10" s="265">
        <v>73.91</v>
      </c>
      <c r="N10" s="265">
        <v>83.84</v>
      </c>
      <c r="O10" s="265">
        <v>87.67</v>
      </c>
      <c r="P10" s="122">
        <f t="shared" si="2"/>
        <v>4.5682251908397031E-2</v>
      </c>
      <c r="Q10" s="264">
        <f t="shared" si="3"/>
        <v>3.8299999999999983</v>
      </c>
    </row>
    <row r="11" spans="2:17" x14ac:dyDescent="0.25">
      <c r="B11" s="117" t="s">
        <v>46</v>
      </c>
      <c r="C11" s="268">
        <v>61.17</v>
      </c>
      <c r="D11" s="268">
        <v>72.88</v>
      </c>
      <c r="E11" s="268">
        <v>107.72</v>
      </c>
      <c r="F11" s="268">
        <v>119.28</v>
      </c>
      <c r="G11" s="268">
        <v>131.19999999999999</v>
      </c>
      <c r="H11" s="268">
        <v>135.62</v>
      </c>
      <c r="I11" s="126">
        <f t="shared" si="0"/>
        <v>3.3689024390244127E-2</v>
      </c>
      <c r="J11" s="268">
        <f t="shared" si="1"/>
        <v>4.4200000000000159</v>
      </c>
      <c r="K11" s="269">
        <v>120.98</v>
      </c>
      <c r="L11" s="269">
        <v>123.56</v>
      </c>
      <c r="M11" s="269">
        <v>134.58000000000001</v>
      </c>
      <c r="N11" s="269">
        <v>137.81</v>
      </c>
      <c r="O11" s="269">
        <v>147.34</v>
      </c>
      <c r="P11" s="126">
        <f t="shared" si="2"/>
        <v>6.9153181917132267E-2</v>
      </c>
      <c r="Q11" s="268">
        <f t="shared" si="3"/>
        <v>9.5300000000000011</v>
      </c>
    </row>
    <row r="12" spans="2:17" x14ac:dyDescent="0.25">
      <c r="B12" s="120" t="s">
        <v>62</v>
      </c>
      <c r="C12" s="264">
        <v>66.36</v>
      </c>
      <c r="D12" s="264">
        <v>79.650000000000006</v>
      </c>
      <c r="E12" s="264">
        <v>116.54</v>
      </c>
      <c r="F12" s="264">
        <v>130.32</v>
      </c>
      <c r="G12" s="264">
        <v>144.96</v>
      </c>
      <c r="H12" s="264">
        <v>149.71</v>
      </c>
      <c r="I12" s="122">
        <f t="shared" si="0"/>
        <v>3.2767660044150215E-2</v>
      </c>
      <c r="J12" s="264">
        <f t="shared" si="1"/>
        <v>4.75</v>
      </c>
      <c r="K12" s="265">
        <v>131.59</v>
      </c>
      <c r="L12" s="265">
        <v>135.46</v>
      </c>
      <c r="M12" s="265">
        <v>149.91</v>
      </c>
      <c r="N12" s="265">
        <v>151.35</v>
      </c>
      <c r="O12" s="265">
        <v>162.06</v>
      </c>
      <c r="P12" s="122">
        <f t="shared" si="2"/>
        <v>7.0763131813676994E-2</v>
      </c>
      <c r="Q12" s="264">
        <f t="shared" si="3"/>
        <v>10.710000000000008</v>
      </c>
    </row>
    <row r="13" spans="2:17" x14ac:dyDescent="0.25">
      <c r="B13" s="123" t="s">
        <v>63</v>
      </c>
      <c r="C13" s="266">
        <v>71.150000000000006</v>
      </c>
      <c r="D13" s="266">
        <v>85.14</v>
      </c>
      <c r="E13" s="266">
        <v>125.38</v>
      </c>
      <c r="F13" s="266">
        <v>139.61000000000001</v>
      </c>
      <c r="G13" s="266">
        <v>154.63999999999999</v>
      </c>
      <c r="H13" s="266">
        <v>159.75</v>
      </c>
      <c r="I13" s="124">
        <f t="shared" si="0"/>
        <v>3.304449042938451E-2</v>
      </c>
      <c r="J13" s="266">
        <f t="shared" si="1"/>
        <v>5.1100000000000136</v>
      </c>
      <c r="K13" s="267">
        <v>141.72999999999999</v>
      </c>
      <c r="L13" s="267">
        <v>145.88999999999999</v>
      </c>
      <c r="M13" s="267">
        <v>160.72999999999999</v>
      </c>
      <c r="N13" s="267">
        <v>161.78</v>
      </c>
      <c r="O13" s="267">
        <v>168.43</v>
      </c>
      <c r="P13" s="124">
        <f t="shared" si="2"/>
        <v>4.1105204598838041E-2</v>
      </c>
      <c r="Q13" s="266">
        <f t="shared" si="3"/>
        <v>6.6500000000000057</v>
      </c>
    </row>
    <row r="14" spans="2:17" x14ac:dyDescent="0.25">
      <c r="B14" s="123" t="s">
        <v>70</v>
      </c>
      <c r="C14" s="266">
        <v>31.55</v>
      </c>
      <c r="D14" s="266">
        <v>34.18</v>
      </c>
      <c r="E14" s="266">
        <v>49.88</v>
      </c>
      <c r="F14" s="266">
        <v>53.68</v>
      </c>
      <c r="G14" s="266">
        <v>55.19</v>
      </c>
      <c r="H14" s="266">
        <v>61.52</v>
      </c>
      <c r="I14" s="124">
        <f t="shared" si="0"/>
        <v>0.11469469106722241</v>
      </c>
      <c r="J14" s="266">
        <f t="shared" si="1"/>
        <v>6.3300000000000054</v>
      </c>
      <c r="K14" s="267">
        <v>56.05</v>
      </c>
      <c r="L14" s="267">
        <v>49.64</v>
      </c>
      <c r="M14" s="267">
        <v>49.12</v>
      </c>
      <c r="N14" s="267">
        <v>60.44</v>
      </c>
      <c r="O14" s="267">
        <v>91.23</v>
      </c>
      <c r="P14" s="124">
        <f t="shared" si="2"/>
        <v>0.50943084050297838</v>
      </c>
      <c r="Q14" s="266">
        <f t="shared" si="3"/>
        <v>30.790000000000006</v>
      </c>
    </row>
    <row r="15" spans="2:17" x14ac:dyDescent="0.25">
      <c r="B15" s="120" t="s">
        <v>65</v>
      </c>
      <c r="C15" s="264">
        <v>40.36</v>
      </c>
      <c r="D15" s="264">
        <v>37.26</v>
      </c>
      <c r="E15" s="264">
        <v>61.52</v>
      </c>
      <c r="F15" s="264">
        <v>67.89</v>
      </c>
      <c r="G15" s="264">
        <v>72.16</v>
      </c>
      <c r="H15" s="264">
        <v>79.77</v>
      </c>
      <c r="I15" s="122">
        <f t="shared" si="0"/>
        <v>0.10546008869179602</v>
      </c>
      <c r="J15" s="264">
        <f t="shared" si="1"/>
        <v>7.6099999999999994</v>
      </c>
      <c r="K15" s="265">
        <v>68.319999999999993</v>
      </c>
      <c r="L15" s="265">
        <v>71.14</v>
      </c>
      <c r="M15" s="265">
        <v>70.099999999999994</v>
      </c>
      <c r="N15" s="265">
        <v>84.58</v>
      </c>
      <c r="O15" s="265">
        <v>92.37</v>
      </c>
      <c r="P15" s="122">
        <f t="shared" si="2"/>
        <v>9.2102151808938437E-2</v>
      </c>
      <c r="Q15" s="264">
        <f t="shared" si="3"/>
        <v>7.7900000000000063</v>
      </c>
    </row>
    <row r="16" spans="2:17" x14ac:dyDescent="0.25">
      <c r="B16" s="117" t="s">
        <v>49</v>
      </c>
      <c r="C16" s="268">
        <v>52.22</v>
      </c>
      <c r="D16" s="268">
        <v>46.13</v>
      </c>
      <c r="E16" s="268">
        <v>94.38</v>
      </c>
      <c r="F16" s="268">
        <v>117.35</v>
      </c>
      <c r="G16" s="268">
        <v>126.66</v>
      </c>
      <c r="H16" s="268">
        <v>163.08000000000001</v>
      </c>
      <c r="I16" s="126">
        <f t="shared" si="0"/>
        <v>0.2875414495499764</v>
      </c>
      <c r="J16" s="268">
        <f t="shared" si="1"/>
        <v>36.420000000000016</v>
      </c>
      <c r="K16" s="269">
        <v>75.36</v>
      </c>
      <c r="L16" s="269">
        <v>149.65</v>
      </c>
      <c r="M16" s="269">
        <v>108.8</v>
      </c>
      <c r="N16" s="269">
        <v>189.75</v>
      </c>
      <c r="O16" s="269">
        <v>178.12</v>
      </c>
      <c r="P16" s="126">
        <f t="shared" si="2"/>
        <v>-6.1291172595520416E-2</v>
      </c>
      <c r="Q16" s="268">
        <f t="shared" si="3"/>
        <v>-11.629999999999995</v>
      </c>
    </row>
    <row r="17" spans="2:17" x14ac:dyDescent="0.25">
      <c r="B17" s="120" t="s">
        <v>62</v>
      </c>
      <c r="C17" s="264">
        <v>55.84</v>
      </c>
      <c r="D17" s="264">
        <v>48.11</v>
      </c>
      <c r="E17" s="264">
        <v>95.49</v>
      </c>
      <c r="F17" s="264">
        <v>120.23</v>
      </c>
      <c r="G17" s="264">
        <v>126.93</v>
      </c>
      <c r="H17" s="264">
        <v>168.8</v>
      </c>
      <c r="I17" s="122">
        <f t="shared" si="0"/>
        <v>0.32986685574726238</v>
      </c>
      <c r="J17" s="264">
        <f t="shared" si="1"/>
        <v>41.870000000000005</v>
      </c>
      <c r="K17" s="265">
        <v>72.22</v>
      </c>
      <c r="L17" s="265">
        <v>151.94</v>
      </c>
      <c r="M17" s="265">
        <v>106.16</v>
      </c>
      <c r="N17" s="265">
        <v>196.25</v>
      </c>
      <c r="O17" s="265">
        <v>183.81</v>
      </c>
      <c r="P17" s="122">
        <f t="shared" si="2"/>
        <v>-6.338853503184716E-2</v>
      </c>
      <c r="Q17" s="264">
        <f t="shared" si="3"/>
        <v>-12.439999999999998</v>
      </c>
    </row>
    <row r="18" spans="2:17" x14ac:dyDescent="0.25">
      <c r="B18" s="123" t="s">
        <v>63</v>
      </c>
      <c r="C18" s="266">
        <v>0</v>
      </c>
      <c r="D18" s="266">
        <v>0</v>
      </c>
      <c r="E18" s="266">
        <v>0</v>
      </c>
      <c r="F18" s="266">
        <v>0</v>
      </c>
      <c r="G18" s="266">
        <v>0</v>
      </c>
      <c r="H18" s="266">
        <v>0</v>
      </c>
      <c r="I18" s="124" t="str">
        <f t="shared" si="0"/>
        <v>-</v>
      </c>
      <c r="J18" s="266">
        <f t="shared" si="1"/>
        <v>0</v>
      </c>
      <c r="K18" s="267">
        <v>0</v>
      </c>
      <c r="L18" s="267">
        <v>151.94</v>
      </c>
      <c r="M18" s="267">
        <v>0</v>
      </c>
      <c r="N18" s="267">
        <v>0</v>
      </c>
      <c r="O18" s="267">
        <v>0</v>
      </c>
      <c r="P18" s="124" t="str">
        <f t="shared" si="2"/>
        <v>-</v>
      </c>
      <c r="Q18" s="266">
        <f t="shared" si="3"/>
        <v>0</v>
      </c>
    </row>
    <row r="19" spans="2:17" x14ac:dyDescent="0.25">
      <c r="B19" s="123" t="s">
        <v>70</v>
      </c>
      <c r="C19" s="266">
        <v>0</v>
      </c>
      <c r="D19" s="266">
        <v>0</v>
      </c>
      <c r="E19" s="266">
        <v>0</v>
      </c>
      <c r="F19" s="266">
        <v>0</v>
      </c>
      <c r="G19" s="266">
        <v>0</v>
      </c>
      <c r="H19" s="266">
        <v>0</v>
      </c>
      <c r="I19" s="124" t="str">
        <f t="shared" si="0"/>
        <v>-</v>
      </c>
      <c r="J19" s="266">
        <f t="shared" si="1"/>
        <v>0</v>
      </c>
      <c r="K19" s="267">
        <v>0</v>
      </c>
      <c r="L19" s="267">
        <v>0</v>
      </c>
      <c r="M19" s="267">
        <v>0</v>
      </c>
      <c r="N19" s="267">
        <v>0</v>
      </c>
      <c r="O19" s="267">
        <v>0</v>
      </c>
      <c r="P19" s="124" t="str">
        <f t="shared" si="2"/>
        <v>-</v>
      </c>
      <c r="Q19" s="266">
        <f t="shared" si="3"/>
        <v>0</v>
      </c>
    </row>
    <row r="20" spans="2:17" x14ac:dyDescent="0.25">
      <c r="B20" s="120" t="s">
        <v>65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122" t="str">
        <f t="shared" si="0"/>
        <v>-</v>
      </c>
      <c r="J20" s="264">
        <f t="shared" si="1"/>
        <v>0</v>
      </c>
      <c r="K20" s="265" t="s">
        <v>233</v>
      </c>
      <c r="L20" s="265" t="s">
        <v>233</v>
      </c>
      <c r="M20" s="265" t="s">
        <v>233</v>
      </c>
      <c r="N20" s="265" t="s">
        <v>233</v>
      </c>
      <c r="O20" s="265" t="s">
        <v>233</v>
      </c>
      <c r="P20" s="122" t="str">
        <f t="shared" si="2"/>
        <v>-</v>
      </c>
      <c r="Q20" s="264" t="str">
        <f t="shared" si="3"/>
        <v>-</v>
      </c>
    </row>
    <row r="21" spans="2:17" x14ac:dyDescent="0.25">
      <c r="B21" s="117" t="s">
        <v>48</v>
      </c>
      <c r="C21" s="268">
        <v>38.090000000000003</v>
      </c>
      <c r="D21" s="268">
        <v>36.92</v>
      </c>
      <c r="E21" s="268">
        <v>53.92</v>
      </c>
      <c r="F21" s="268">
        <v>54.7</v>
      </c>
      <c r="G21" s="268">
        <v>63.16</v>
      </c>
      <c r="H21" s="268">
        <v>68.97</v>
      </c>
      <c r="I21" s="126">
        <f t="shared" si="0"/>
        <v>9.1988600379987462E-2</v>
      </c>
      <c r="J21" s="268">
        <f t="shared" si="1"/>
        <v>5.8100000000000023</v>
      </c>
      <c r="K21" s="269">
        <v>57.78</v>
      </c>
      <c r="L21" s="269">
        <v>38.6</v>
      </c>
      <c r="M21" s="269">
        <v>67.22</v>
      </c>
      <c r="N21" s="269">
        <v>65.599999999999994</v>
      </c>
      <c r="O21" s="269">
        <v>52.88</v>
      </c>
      <c r="P21" s="126">
        <f t="shared" si="2"/>
        <v>-0.19390243902439008</v>
      </c>
      <c r="Q21" s="268">
        <f t="shared" si="3"/>
        <v>-12.719999999999992</v>
      </c>
    </row>
    <row r="22" spans="2:17" x14ac:dyDescent="0.25">
      <c r="B22" s="120" t="s">
        <v>62</v>
      </c>
      <c r="C22" s="264">
        <v>35.92</v>
      </c>
      <c r="D22" s="264">
        <v>36.92</v>
      </c>
      <c r="E22" s="264">
        <v>53.99</v>
      </c>
      <c r="F22" s="264">
        <v>54.07</v>
      </c>
      <c r="G22" s="264">
        <v>63.29</v>
      </c>
      <c r="H22" s="264">
        <v>69.45</v>
      </c>
      <c r="I22" s="122">
        <f t="shared" si="0"/>
        <v>9.7329751935534947E-2</v>
      </c>
      <c r="J22" s="264">
        <f t="shared" si="1"/>
        <v>6.1600000000000037</v>
      </c>
      <c r="K22" s="265">
        <v>57.78</v>
      </c>
      <c r="L22" s="265">
        <v>38.51</v>
      </c>
      <c r="M22" s="265">
        <v>67.34</v>
      </c>
      <c r="N22" s="265">
        <v>65.959999999999994</v>
      </c>
      <c r="O22" s="265">
        <v>53.19</v>
      </c>
      <c r="P22" s="122">
        <f t="shared" si="2"/>
        <v>-0.19360218314129773</v>
      </c>
      <c r="Q22" s="264">
        <f t="shared" si="3"/>
        <v>-12.769999999999996</v>
      </c>
    </row>
    <row r="23" spans="2:17" x14ac:dyDescent="0.25">
      <c r="B23" s="120" t="s">
        <v>65</v>
      </c>
      <c r="C23" s="264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122" t="str">
        <f t="shared" si="0"/>
        <v>-</v>
      </c>
      <c r="J23" s="264">
        <f t="shared" si="1"/>
        <v>0</v>
      </c>
      <c r="K23" s="265">
        <v>0</v>
      </c>
      <c r="L23" s="265">
        <v>0</v>
      </c>
      <c r="M23" s="265">
        <v>0</v>
      </c>
      <c r="N23" s="265">
        <v>0</v>
      </c>
      <c r="O23" s="265">
        <v>0</v>
      </c>
      <c r="P23" s="122" t="str">
        <f t="shared" si="2"/>
        <v>-</v>
      </c>
      <c r="Q23" s="264">
        <f t="shared" si="3"/>
        <v>0</v>
      </c>
    </row>
    <row r="24" spans="2:17" x14ac:dyDescent="0.25">
      <c r="B24" s="117" t="s">
        <v>49</v>
      </c>
      <c r="C24" s="268">
        <v>52.22</v>
      </c>
      <c r="D24" s="268">
        <v>46.13</v>
      </c>
      <c r="E24" s="268">
        <v>94.38</v>
      </c>
      <c r="F24" s="268">
        <v>117.35</v>
      </c>
      <c r="G24" s="268">
        <v>126.66</v>
      </c>
      <c r="H24" s="268">
        <v>163.08000000000001</v>
      </c>
      <c r="I24" s="126">
        <f t="shared" si="0"/>
        <v>0.2875414495499764</v>
      </c>
      <c r="J24" s="268">
        <f t="shared" si="1"/>
        <v>36.420000000000016</v>
      </c>
      <c r="K24" s="269">
        <v>75.36</v>
      </c>
      <c r="L24" s="269">
        <v>149.65</v>
      </c>
      <c r="M24" s="269">
        <v>108.8</v>
      </c>
      <c r="N24" s="269">
        <v>189.75</v>
      </c>
      <c r="O24" s="269">
        <v>178.12</v>
      </c>
      <c r="P24" s="126">
        <f t="shared" si="2"/>
        <v>-6.1291172595520416E-2</v>
      </c>
      <c r="Q24" s="268">
        <f t="shared" si="3"/>
        <v>-11.629999999999995</v>
      </c>
    </row>
    <row r="25" spans="2:17" x14ac:dyDescent="0.25">
      <c r="B25" s="120" t="s">
        <v>62</v>
      </c>
      <c r="C25" s="264">
        <v>55.84</v>
      </c>
      <c r="D25" s="264">
        <v>48.11</v>
      </c>
      <c r="E25" s="264">
        <v>95.49</v>
      </c>
      <c r="F25" s="264">
        <v>120.23</v>
      </c>
      <c r="G25" s="264">
        <v>126.93</v>
      </c>
      <c r="H25" s="264">
        <v>168.8</v>
      </c>
      <c r="I25" s="122">
        <f t="shared" si="0"/>
        <v>0.32986685574726238</v>
      </c>
      <c r="J25" s="264">
        <f t="shared" si="1"/>
        <v>41.870000000000005</v>
      </c>
      <c r="K25" s="265">
        <v>72.22</v>
      </c>
      <c r="L25" s="265">
        <v>151.94</v>
      </c>
      <c r="M25" s="265">
        <v>106.16</v>
      </c>
      <c r="N25" s="265">
        <v>196.25</v>
      </c>
      <c r="O25" s="265">
        <v>183.81</v>
      </c>
      <c r="P25" s="122">
        <f t="shared" si="2"/>
        <v>-6.338853503184716E-2</v>
      </c>
      <c r="Q25" s="264">
        <f t="shared" si="3"/>
        <v>-12.439999999999998</v>
      </c>
    </row>
    <row r="26" spans="2:17" x14ac:dyDescent="0.25">
      <c r="B26" s="123" t="s">
        <v>68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124" t="str">
        <f t="shared" si="0"/>
        <v>-</v>
      </c>
      <c r="J26" s="266">
        <f t="shared" si="1"/>
        <v>0</v>
      </c>
      <c r="K26" s="267">
        <v>0</v>
      </c>
      <c r="L26" s="267">
        <v>151.94</v>
      </c>
      <c r="M26" s="267">
        <v>0</v>
      </c>
      <c r="N26" s="267">
        <v>0</v>
      </c>
      <c r="O26" s="267">
        <v>0</v>
      </c>
      <c r="P26" s="124" t="str">
        <f t="shared" si="2"/>
        <v>-</v>
      </c>
      <c r="Q26" s="266">
        <f t="shared" si="3"/>
        <v>0</v>
      </c>
    </row>
    <row r="27" spans="2:17" x14ac:dyDescent="0.25">
      <c r="B27" s="123" t="s">
        <v>171</v>
      </c>
      <c r="C27" s="266">
        <v>0</v>
      </c>
      <c r="D27" s="266">
        <v>0</v>
      </c>
      <c r="E27" s="266">
        <v>0</v>
      </c>
      <c r="F27" s="266">
        <v>0</v>
      </c>
      <c r="G27" s="266">
        <v>0</v>
      </c>
      <c r="H27" s="266">
        <v>0</v>
      </c>
      <c r="I27" s="124" t="str">
        <f t="shared" si="0"/>
        <v>-</v>
      </c>
      <c r="J27" s="266">
        <f t="shared" si="1"/>
        <v>0</v>
      </c>
      <c r="K27" s="267">
        <v>0</v>
      </c>
      <c r="L27" s="267">
        <v>0</v>
      </c>
      <c r="M27" s="267">
        <v>0</v>
      </c>
      <c r="N27" s="267">
        <v>0</v>
      </c>
      <c r="O27" s="267">
        <v>0</v>
      </c>
      <c r="P27" s="124" t="str">
        <f t="shared" si="2"/>
        <v>-</v>
      </c>
      <c r="Q27" s="266">
        <f t="shared" si="3"/>
        <v>0</v>
      </c>
    </row>
    <row r="28" spans="2:17" x14ac:dyDescent="0.25">
      <c r="B28" s="117" t="s">
        <v>50</v>
      </c>
      <c r="C28" s="268">
        <v>28.76</v>
      </c>
      <c r="D28" s="268">
        <v>28.24</v>
      </c>
      <c r="E28" s="268">
        <v>42.01</v>
      </c>
      <c r="F28" s="268">
        <v>52.07</v>
      </c>
      <c r="G28" s="268">
        <v>61.37</v>
      </c>
      <c r="H28" s="268">
        <v>67.099999999999994</v>
      </c>
      <c r="I28" s="126">
        <f t="shared" si="0"/>
        <v>9.3368095160501818E-2</v>
      </c>
      <c r="J28" s="268">
        <f t="shared" si="1"/>
        <v>5.7299999999999969</v>
      </c>
      <c r="K28" s="269">
        <v>48.64</v>
      </c>
      <c r="L28" s="269">
        <v>58.27</v>
      </c>
      <c r="M28" s="269">
        <v>68.53</v>
      </c>
      <c r="N28" s="269">
        <v>74.45</v>
      </c>
      <c r="O28" s="269">
        <v>73.599999999999994</v>
      </c>
      <c r="P28" s="126">
        <f t="shared" si="2"/>
        <v>-1.1417058428475624E-2</v>
      </c>
      <c r="Q28" s="268">
        <f t="shared" si="3"/>
        <v>-0.85000000000000853</v>
      </c>
    </row>
    <row r="29" spans="2:17" x14ac:dyDescent="0.25">
      <c r="B29" s="120" t="s">
        <v>62</v>
      </c>
      <c r="C29" s="264">
        <v>30.7</v>
      </c>
      <c r="D29" s="264">
        <v>30.01</v>
      </c>
      <c r="E29" s="264">
        <v>44.97</v>
      </c>
      <c r="F29" s="264">
        <v>56.03</v>
      </c>
      <c r="G29" s="264">
        <v>65.56</v>
      </c>
      <c r="H29" s="264">
        <v>71.599999999999994</v>
      </c>
      <c r="I29" s="122">
        <f t="shared" si="0"/>
        <v>9.2129347162904107E-2</v>
      </c>
      <c r="J29" s="264">
        <f t="shared" si="1"/>
        <v>6.039999999999992</v>
      </c>
      <c r="K29" s="265">
        <v>52.38</v>
      </c>
      <c r="L29" s="265">
        <v>63.75</v>
      </c>
      <c r="M29" s="265">
        <v>73.260000000000005</v>
      </c>
      <c r="N29" s="265">
        <v>80.290000000000006</v>
      </c>
      <c r="O29" s="265">
        <v>78.64</v>
      </c>
      <c r="P29" s="122">
        <f t="shared" si="2"/>
        <v>-2.0550504421472215E-2</v>
      </c>
      <c r="Q29" s="264">
        <f t="shared" si="3"/>
        <v>-1.6500000000000057</v>
      </c>
    </row>
    <row r="30" spans="2:17" x14ac:dyDescent="0.25">
      <c r="B30" s="123" t="s">
        <v>63</v>
      </c>
      <c r="C30" s="266">
        <v>32.35</v>
      </c>
      <c r="D30" s="266">
        <v>31.51</v>
      </c>
      <c r="E30" s="266">
        <v>47.15</v>
      </c>
      <c r="F30" s="266">
        <v>58.72</v>
      </c>
      <c r="G30" s="266">
        <v>68.16</v>
      </c>
      <c r="H30" s="266">
        <v>75.09</v>
      </c>
      <c r="I30" s="124">
        <f t="shared" si="0"/>
        <v>0.10167253521126773</v>
      </c>
      <c r="J30" s="266">
        <f t="shared" si="1"/>
        <v>6.9300000000000068</v>
      </c>
      <c r="K30" s="267">
        <v>55.36</v>
      </c>
      <c r="L30" s="267">
        <v>67.97</v>
      </c>
      <c r="M30" s="267">
        <v>76.88</v>
      </c>
      <c r="N30" s="267">
        <v>85.21</v>
      </c>
      <c r="O30" s="267">
        <v>84.91</v>
      </c>
      <c r="P30" s="124">
        <f t="shared" si="2"/>
        <v>-3.5207135312755877E-3</v>
      </c>
      <c r="Q30" s="266">
        <f t="shared" si="3"/>
        <v>-0.29999999999999716</v>
      </c>
    </row>
    <row r="31" spans="2:17" x14ac:dyDescent="0.25">
      <c r="B31" s="123" t="s">
        <v>70</v>
      </c>
      <c r="C31" s="266">
        <v>22.76</v>
      </c>
      <c r="D31" s="266">
        <v>23.58</v>
      </c>
      <c r="E31" s="266">
        <v>31.76</v>
      </c>
      <c r="F31" s="266">
        <v>38.83</v>
      </c>
      <c r="G31" s="266">
        <v>48.3</v>
      </c>
      <c r="H31" s="266">
        <v>48.98</v>
      </c>
      <c r="I31" s="124">
        <f t="shared" si="0"/>
        <v>1.4078674948240222E-2</v>
      </c>
      <c r="J31" s="266">
        <f t="shared" si="1"/>
        <v>0.67999999999999972</v>
      </c>
      <c r="K31" s="267">
        <v>32.299999999999997</v>
      </c>
      <c r="L31" s="267">
        <v>36.72</v>
      </c>
      <c r="M31" s="267">
        <v>48.9</v>
      </c>
      <c r="N31" s="267">
        <v>48.68</v>
      </c>
      <c r="O31" s="267">
        <v>41.36</v>
      </c>
      <c r="P31" s="124">
        <f t="shared" si="2"/>
        <v>-0.15036976170912075</v>
      </c>
      <c r="Q31" s="266">
        <f t="shared" si="3"/>
        <v>-7.32</v>
      </c>
    </row>
    <row r="32" spans="2:17" x14ac:dyDescent="0.25">
      <c r="B32" s="120" t="s">
        <v>65</v>
      </c>
      <c r="C32" s="264">
        <v>23.06</v>
      </c>
      <c r="D32" s="264">
        <v>22.18</v>
      </c>
      <c r="E32" s="264">
        <v>30.16</v>
      </c>
      <c r="F32" s="264">
        <v>36.21</v>
      </c>
      <c r="G32" s="264">
        <v>43.58</v>
      </c>
      <c r="H32" s="264">
        <v>48.3</v>
      </c>
      <c r="I32" s="122">
        <f t="shared" si="0"/>
        <v>0.10830656264341432</v>
      </c>
      <c r="J32" s="264">
        <f t="shared" si="1"/>
        <v>4.7199999999999989</v>
      </c>
      <c r="K32" s="265">
        <v>34.07</v>
      </c>
      <c r="L32" s="265">
        <v>35.770000000000003</v>
      </c>
      <c r="M32" s="265">
        <v>48.33</v>
      </c>
      <c r="N32" s="265">
        <v>49.89</v>
      </c>
      <c r="O32" s="265">
        <v>51.31</v>
      </c>
      <c r="P32" s="122">
        <f t="shared" si="2"/>
        <v>2.8462617759069886E-2</v>
      </c>
      <c r="Q32" s="264">
        <f t="shared" si="3"/>
        <v>1.4200000000000017</v>
      </c>
    </row>
    <row r="33" spans="2:17" x14ac:dyDescent="0.25">
      <c r="B33" s="117" t="s">
        <v>51</v>
      </c>
      <c r="C33" s="268">
        <v>49.1</v>
      </c>
      <c r="D33" s="268">
        <v>45.63</v>
      </c>
      <c r="E33" s="268">
        <v>64.64</v>
      </c>
      <c r="F33" s="268">
        <v>73.62</v>
      </c>
      <c r="G33" s="268">
        <v>81.849999999999994</v>
      </c>
      <c r="H33" s="268">
        <v>88.52</v>
      </c>
      <c r="I33" s="126">
        <f t="shared" si="0"/>
        <v>8.1490531459987858E-2</v>
      </c>
      <c r="J33" s="268">
        <f t="shared" si="1"/>
        <v>6.6700000000000017</v>
      </c>
      <c r="K33" s="269">
        <v>51.14</v>
      </c>
      <c r="L33" s="269">
        <v>54.98</v>
      </c>
      <c r="M33" s="269">
        <v>52.09</v>
      </c>
      <c r="N33" s="269">
        <v>55.95</v>
      </c>
      <c r="O33" s="269">
        <v>62.69</v>
      </c>
      <c r="P33" s="126">
        <f t="shared" si="2"/>
        <v>0.12046470062555836</v>
      </c>
      <c r="Q33" s="268">
        <f t="shared" si="3"/>
        <v>6.7399999999999949</v>
      </c>
    </row>
    <row r="34" spans="2:17" x14ac:dyDescent="0.25">
      <c r="B34" s="120" t="s">
        <v>62</v>
      </c>
      <c r="C34" s="264">
        <v>49.1</v>
      </c>
      <c r="D34" s="264">
        <v>45.63</v>
      </c>
      <c r="E34" s="264">
        <v>64.64</v>
      </c>
      <c r="F34" s="264">
        <v>71.349999999999994</v>
      </c>
      <c r="G34" s="264">
        <v>81.849999999999994</v>
      </c>
      <c r="H34" s="264">
        <v>88.52</v>
      </c>
      <c r="I34" s="122">
        <f t="shared" si="0"/>
        <v>8.1490531459987858E-2</v>
      </c>
      <c r="J34" s="264">
        <f t="shared" si="1"/>
        <v>6.6700000000000017</v>
      </c>
      <c r="K34" s="265">
        <v>51.14</v>
      </c>
      <c r="L34" s="265">
        <v>54.98</v>
      </c>
      <c r="M34" s="265">
        <v>52.09</v>
      </c>
      <c r="N34" s="265">
        <v>55.95</v>
      </c>
      <c r="O34" s="265">
        <v>62.69</v>
      </c>
      <c r="P34" s="122">
        <f t="shared" si="2"/>
        <v>0.12046470062555836</v>
      </c>
      <c r="Q34" s="264">
        <f t="shared" si="3"/>
        <v>6.7399999999999949</v>
      </c>
    </row>
    <row r="35" spans="2:17" x14ac:dyDescent="0.25">
      <c r="B35" s="117" t="s">
        <v>52</v>
      </c>
      <c r="C35" s="268">
        <v>64.31</v>
      </c>
      <c r="D35" s="268">
        <v>82.55</v>
      </c>
      <c r="E35" s="268">
        <v>96.82</v>
      </c>
      <c r="F35" s="268">
        <v>122.12</v>
      </c>
      <c r="G35" s="268">
        <v>143.97</v>
      </c>
      <c r="H35" s="268">
        <v>163.12</v>
      </c>
      <c r="I35" s="126">
        <f t="shared" si="0"/>
        <v>0.13301382232409531</v>
      </c>
      <c r="J35" s="268">
        <f t="shared" si="1"/>
        <v>19.150000000000006</v>
      </c>
      <c r="K35" s="269">
        <v>108.38</v>
      </c>
      <c r="L35" s="269">
        <v>137.04</v>
      </c>
      <c r="M35" s="269">
        <v>143.49</v>
      </c>
      <c r="N35" s="269">
        <v>170.33</v>
      </c>
      <c r="O35" s="269">
        <v>176.96</v>
      </c>
      <c r="P35" s="126">
        <f t="shared" si="2"/>
        <v>3.8924440791404891E-2</v>
      </c>
      <c r="Q35" s="268">
        <f t="shared" si="3"/>
        <v>6.6299999999999955</v>
      </c>
    </row>
    <row r="36" spans="2:17" x14ac:dyDescent="0.25">
      <c r="B36" s="120" t="s">
        <v>62</v>
      </c>
      <c r="C36" s="264">
        <v>75.77</v>
      </c>
      <c r="D36" s="264">
        <v>86.58</v>
      </c>
      <c r="E36" s="264">
        <v>103.27</v>
      </c>
      <c r="F36" s="264">
        <v>127.35</v>
      </c>
      <c r="G36" s="264">
        <v>152.83000000000001</v>
      </c>
      <c r="H36" s="264">
        <v>172.79</v>
      </c>
      <c r="I36" s="122">
        <f t="shared" si="0"/>
        <v>0.13060263037361763</v>
      </c>
      <c r="J36" s="264">
        <f t="shared" si="1"/>
        <v>19.95999999999998</v>
      </c>
      <c r="K36" s="265">
        <v>112.97</v>
      </c>
      <c r="L36" s="265">
        <v>145.02000000000001</v>
      </c>
      <c r="M36" s="265">
        <v>153.44999999999999</v>
      </c>
      <c r="N36" s="265">
        <v>178.92</v>
      </c>
      <c r="O36" s="265">
        <v>192.65</v>
      </c>
      <c r="P36" s="122">
        <f t="shared" si="2"/>
        <v>7.6738207019897198E-2</v>
      </c>
      <c r="Q36" s="264">
        <f t="shared" si="3"/>
        <v>13.730000000000018</v>
      </c>
    </row>
    <row r="37" spans="2:17" x14ac:dyDescent="0.25">
      <c r="B37" s="120" t="s">
        <v>65</v>
      </c>
      <c r="C37" s="264">
        <v>30.29</v>
      </c>
      <c r="D37" s="264">
        <v>48.86</v>
      </c>
      <c r="E37" s="264">
        <v>62.08</v>
      </c>
      <c r="F37" s="264">
        <v>90.45</v>
      </c>
      <c r="G37" s="264">
        <v>93.94</v>
      </c>
      <c r="H37" s="264">
        <v>110.2</v>
      </c>
      <c r="I37" s="122">
        <f t="shared" si="0"/>
        <v>0.17308920587609111</v>
      </c>
      <c r="J37" s="264">
        <f t="shared" si="1"/>
        <v>16.260000000000005</v>
      </c>
      <c r="K37" s="265">
        <v>82.14</v>
      </c>
      <c r="L37" s="265">
        <v>91.47</v>
      </c>
      <c r="M37" s="265">
        <v>87.25</v>
      </c>
      <c r="N37" s="265">
        <v>124.74</v>
      </c>
      <c r="O37" s="265">
        <v>86.17</v>
      </c>
      <c r="P37" s="122">
        <f t="shared" si="2"/>
        <v>-0.30920314253647585</v>
      </c>
      <c r="Q37" s="264">
        <f t="shared" si="3"/>
        <v>-38.569999999999993</v>
      </c>
    </row>
    <row r="38" spans="2:17" x14ac:dyDescent="0.25">
      <c r="B38" s="117" t="s">
        <v>53</v>
      </c>
      <c r="C38" s="268">
        <v>33.54</v>
      </c>
      <c r="D38" s="268">
        <v>37.840000000000003</v>
      </c>
      <c r="E38" s="268">
        <v>53.16</v>
      </c>
      <c r="F38" s="268">
        <v>62.01</v>
      </c>
      <c r="G38" s="268">
        <v>69.75</v>
      </c>
      <c r="H38" s="268">
        <v>76.260000000000005</v>
      </c>
      <c r="I38" s="126">
        <f t="shared" si="0"/>
        <v>9.333333333333349E-2</v>
      </c>
      <c r="J38" s="268">
        <f t="shared" si="1"/>
        <v>6.5100000000000051</v>
      </c>
      <c r="K38" s="269">
        <v>43.06</v>
      </c>
      <c r="L38" s="269">
        <v>52.08</v>
      </c>
      <c r="M38" s="269">
        <v>48.28</v>
      </c>
      <c r="N38" s="269">
        <v>60.5</v>
      </c>
      <c r="O38" s="269">
        <v>59.91</v>
      </c>
      <c r="P38" s="126">
        <f t="shared" si="2"/>
        <v>-9.7520661157025623E-3</v>
      </c>
      <c r="Q38" s="268">
        <f t="shared" si="3"/>
        <v>-0.59000000000000341</v>
      </c>
    </row>
    <row r="39" spans="2:17" x14ac:dyDescent="0.25">
      <c r="B39" s="120" t="s">
        <v>62</v>
      </c>
      <c r="C39" s="264">
        <v>33.54</v>
      </c>
      <c r="D39" s="264">
        <v>37.840000000000003</v>
      </c>
      <c r="E39" s="264">
        <v>53.16</v>
      </c>
      <c r="F39" s="264">
        <v>61.03</v>
      </c>
      <c r="G39" s="264">
        <v>69.75</v>
      </c>
      <c r="H39" s="264">
        <v>76.260000000000005</v>
      </c>
      <c r="I39" s="122">
        <f t="shared" si="0"/>
        <v>9.333333333333349E-2</v>
      </c>
      <c r="J39" s="264">
        <f t="shared" si="1"/>
        <v>6.5100000000000051</v>
      </c>
      <c r="K39" s="265">
        <v>43.06</v>
      </c>
      <c r="L39" s="265">
        <v>52.08</v>
      </c>
      <c r="M39" s="265">
        <v>48.28</v>
      </c>
      <c r="N39" s="265">
        <v>60.5</v>
      </c>
      <c r="O39" s="265">
        <v>59.91</v>
      </c>
      <c r="P39" s="122">
        <f t="shared" si="2"/>
        <v>-9.7520661157025623E-3</v>
      </c>
      <c r="Q39" s="264">
        <f t="shared" si="3"/>
        <v>-0.59000000000000341</v>
      </c>
    </row>
    <row r="40" spans="2:17" x14ac:dyDescent="0.25">
      <c r="B40" s="123" t="s">
        <v>63</v>
      </c>
      <c r="C40" s="266">
        <v>39.090000000000003</v>
      </c>
      <c r="D40" s="266">
        <v>40.1</v>
      </c>
      <c r="E40" s="266">
        <v>62.85</v>
      </c>
      <c r="F40" s="266">
        <v>72.180000000000007</v>
      </c>
      <c r="G40" s="266">
        <v>84.16</v>
      </c>
      <c r="H40" s="266">
        <v>89.79</v>
      </c>
      <c r="I40" s="124">
        <f t="shared" si="0"/>
        <v>6.68963878326998E-2</v>
      </c>
      <c r="J40" s="266">
        <f t="shared" si="1"/>
        <v>5.6300000000000097</v>
      </c>
      <c r="K40" s="267">
        <v>55.8</v>
      </c>
      <c r="L40" s="267">
        <v>60.73</v>
      </c>
      <c r="M40" s="267">
        <v>66.81</v>
      </c>
      <c r="N40" s="267">
        <v>74.05</v>
      </c>
      <c r="O40" s="267">
        <v>71.239999999999995</v>
      </c>
      <c r="P40" s="124">
        <f t="shared" si="2"/>
        <v>-3.7947332883187079E-2</v>
      </c>
      <c r="Q40" s="266">
        <f t="shared" si="3"/>
        <v>-2.8100000000000023</v>
      </c>
    </row>
    <row r="41" spans="2:17" x14ac:dyDescent="0.25">
      <c r="B41" s="123" t="s">
        <v>70</v>
      </c>
      <c r="C41" s="266">
        <v>27.82</v>
      </c>
      <c r="D41" s="266">
        <v>34.1</v>
      </c>
      <c r="E41" s="266">
        <v>40.229999999999997</v>
      </c>
      <c r="F41" s="266">
        <v>46.85</v>
      </c>
      <c r="G41" s="266">
        <v>49.34</v>
      </c>
      <c r="H41" s="266">
        <v>51.98</v>
      </c>
      <c r="I41" s="124">
        <f t="shared" si="0"/>
        <v>5.3506282934738358E-2</v>
      </c>
      <c r="J41" s="266">
        <f t="shared" si="1"/>
        <v>2.6399999999999935</v>
      </c>
      <c r="K41" s="267">
        <v>28.11</v>
      </c>
      <c r="L41" s="267">
        <v>39.92</v>
      </c>
      <c r="M41" s="267">
        <v>26.15</v>
      </c>
      <c r="N41" s="267">
        <v>37.15</v>
      </c>
      <c r="O41" s="267">
        <v>34.54</v>
      </c>
      <c r="P41" s="124">
        <f t="shared" si="2"/>
        <v>-7.0255720053835735E-2</v>
      </c>
      <c r="Q41" s="266">
        <f t="shared" si="3"/>
        <v>-2.6099999999999994</v>
      </c>
    </row>
    <row r="42" spans="2:17" x14ac:dyDescent="0.25">
      <c r="B42" s="117" t="s">
        <v>54</v>
      </c>
      <c r="C42" s="268">
        <v>50.94</v>
      </c>
      <c r="D42" s="268">
        <v>53.72</v>
      </c>
      <c r="E42" s="268">
        <v>88.72</v>
      </c>
      <c r="F42" s="268">
        <v>109.01</v>
      </c>
      <c r="G42" s="268">
        <v>119.74</v>
      </c>
      <c r="H42" s="268">
        <v>101.6</v>
      </c>
      <c r="I42" s="126">
        <f t="shared" si="0"/>
        <v>-0.15149490562886259</v>
      </c>
      <c r="J42" s="268">
        <f t="shared" si="1"/>
        <v>-18.14</v>
      </c>
      <c r="K42" s="269">
        <v>115.74</v>
      </c>
      <c r="L42" s="269">
        <v>128.71</v>
      </c>
      <c r="M42" s="269">
        <v>140.74</v>
      </c>
      <c r="N42" s="269">
        <v>114.55</v>
      </c>
      <c r="O42" s="269">
        <v>114.04</v>
      </c>
      <c r="P42" s="126">
        <f t="shared" si="2"/>
        <v>-4.4522042776079518E-3</v>
      </c>
      <c r="Q42" s="268">
        <f t="shared" si="3"/>
        <v>-0.50999999999999091</v>
      </c>
    </row>
    <row r="43" spans="2:17" x14ac:dyDescent="0.25">
      <c r="B43" s="120" t="s">
        <v>62</v>
      </c>
      <c r="C43" s="264">
        <v>56.41</v>
      </c>
      <c r="D43" s="264">
        <v>62.75</v>
      </c>
      <c r="E43" s="264">
        <v>96.52</v>
      </c>
      <c r="F43" s="264">
        <v>120.21</v>
      </c>
      <c r="G43" s="264">
        <v>129.44</v>
      </c>
      <c r="H43" s="264">
        <v>106.42</v>
      </c>
      <c r="I43" s="122">
        <f t="shared" si="0"/>
        <v>-0.17784301606922126</v>
      </c>
      <c r="J43" s="264">
        <f t="shared" si="1"/>
        <v>-23.019999999999996</v>
      </c>
      <c r="K43" s="265">
        <v>126.93</v>
      </c>
      <c r="L43" s="265">
        <v>140.68</v>
      </c>
      <c r="M43" s="265">
        <v>153.03</v>
      </c>
      <c r="N43" s="265">
        <v>120.56</v>
      </c>
      <c r="O43" s="265">
        <v>122.19</v>
      </c>
      <c r="P43" s="122">
        <f t="shared" si="2"/>
        <v>1.3520238885202263E-2</v>
      </c>
      <c r="Q43" s="264">
        <f t="shared" si="3"/>
        <v>1.6299999999999955</v>
      </c>
    </row>
    <row r="44" spans="2:17" x14ac:dyDescent="0.25">
      <c r="B44" s="123" t="s">
        <v>63</v>
      </c>
      <c r="C44" s="266">
        <v>0</v>
      </c>
      <c r="D44" s="266">
        <v>65.540000000000006</v>
      </c>
      <c r="E44" s="266">
        <v>100.75</v>
      </c>
      <c r="F44" s="266">
        <v>127.89</v>
      </c>
      <c r="G44" s="266">
        <v>135.86000000000001</v>
      </c>
      <c r="H44" s="266">
        <v>108.32</v>
      </c>
      <c r="I44" s="124">
        <f t="shared" si="0"/>
        <v>-0.20270867069041676</v>
      </c>
      <c r="J44" s="266">
        <f t="shared" si="1"/>
        <v>-27.54000000000002</v>
      </c>
      <c r="K44" s="267">
        <v>131.88999999999999</v>
      </c>
      <c r="L44" s="267">
        <v>149.19999999999999</v>
      </c>
      <c r="M44" s="267">
        <v>161.05000000000001</v>
      </c>
      <c r="N44" s="267">
        <v>121.9</v>
      </c>
      <c r="O44" s="267">
        <v>126.73</v>
      </c>
      <c r="P44" s="124">
        <f t="shared" si="2"/>
        <v>3.9622641509433842E-2</v>
      </c>
      <c r="Q44" s="266">
        <f t="shared" si="3"/>
        <v>4.8299999999999983</v>
      </c>
    </row>
    <row r="45" spans="2:17" x14ac:dyDescent="0.25">
      <c r="B45" s="123" t="s">
        <v>70</v>
      </c>
      <c r="C45" s="266">
        <v>0</v>
      </c>
      <c r="D45" s="266">
        <v>51.57</v>
      </c>
      <c r="E45" s="266">
        <v>79.3</v>
      </c>
      <c r="F45" s="266">
        <v>89.45</v>
      </c>
      <c r="G45" s="266">
        <v>103.35</v>
      </c>
      <c r="H45" s="266">
        <v>98.71</v>
      </c>
      <c r="I45" s="124">
        <f t="shared" si="0"/>
        <v>-4.4895984518626086E-2</v>
      </c>
      <c r="J45" s="266">
        <f t="shared" si="1"/>
        <v>-4.6400000000000006</v>
      </c>
      <c r="K45" s="267">
        <v>106.78</v>
      </c>
      <c r="L45" s="267">
        <v>106.07</v>
      </c>
      <c r="M45" s="267">
        <v>120.44</v>
      </c>
      <c r="N45" s="267">
        <v>115.09</v>
      </c>
      <c r="O45" s="267">
        <v>103.78</v>
      </c>
      <c r="P45" s="124">
        <f t="shared" si="2"/>
        <v>-9.8270918411677788E-2</v>
      </c>
      <c r="Q45" s="266">
        <f t="shared" si="3"/>
        <v>-11.310000000000002</v>
      </c>
    </row>
    <row r="46" spans="2:17" x14ac:dyDescent="0.25">
      <c r="B46" s="120" t="s">
        <v>65</v>
      </c>
      <c r="C46" s="264">
        <v>31.82</v>
      </c>
      <c r="D46" s="264">
        <v>24.11</v>
      </c>
      <c r="E46" s="264">
        <v>48.07</v>
      </c>
      <c r="F46" s="264">
        <v>55.12</v>
      </c>
      <c r="G46" s="264">
        <v>69.489999999999995</v>
      </c>
      <c r="H46" s="264">
        <v>77.48</v>
      </c>
      <c r="I46" s="122">
        <f t="shared" si="0"/>
        <v>0.11498057274427986</v>
      </c>
      <c r="J46" s="264">
        <f t="shared" si="1"/>
        <v>7.9900000000000091</v>
      </c>
      <c r="K46" s="265">
        <v>57.36</v>
      </c>
      <c r="L46" s="265">
        <v>66.3</v>
      </c>
      <c r="M46" s="265">
        <v>76.64</v>
      </c>
      <c r="N46" s="265">
        <v>84.55</v>
      </c>
      <c r="O46" s="265">
        <v>76.569999999999993</v>
      </c>
      <c r="P46" s="122">
        <f t="shared" si="2"/>
        <v>-9.4382022471910187E-2</v>
      </c>
      <c r="Q46" s="264">
        <f t="shared" si="3"/>
        <v>-7.980000000000004</v>
      </c>
    </row>
    <row r="47" spans="2:17" x14ac:dyDescent="0.25">
      <c r="B47" s="117" t="s">
        <v>55</v>
      </c>
      <c r="C47" s="268">
        <v>22.7</v>
      </c>
      <c r="D47" s="268">
        <v>29.35</v>
      </c>
      <c r="E47" s="268">
        <v>43.18</v>
      </c>
      <c r="F47" s="268">
        <v>54</v>
      </c>
      <c r="G47" s="268">
        <v>56.56</v>
      </c>
      <c r="H47" s="268">
        <v>58.49</v>
      </c>
      <c r="I47" s="126">
        <f t="shared" si="0"/>
        <v>3.4123055162659011E-2</v>
      </c>
      <c r="J47" s="268">
        <f t="shared" si="1"/>
        <v>1.9299999999999997</v>
      </c>
      <c r="K47" s="269">
        <v>41.81</v>
      </c>
      <c r="L47" s="269">
        <v>47.08</v>
      </c>
      <c r="M47" s="269">
        <v>49.71</v>
      </c>
      <c r="N47" s="269">
        <v>52.42</v>
      </c>
      <c r="O47" s="269">
        <v>73.260000000000005</v>
      </c>
      <c r="P47" s="126">
        <f t="shared" si="2"/>
        <v>0.39755818389927522</v>
      </c>
      <c r="Q47" s="268">
        <f t="shared" si="3"/>
        <v>20.840000000000003</v>
      </c>
    </row>
    <row r="48" spans="2:17" x14ac:dyDescent="0.25">
      <c r="B48" s="120" t="s">
        <v>62</v>
      </c>
      <c r="C48" s="264">
        <v>22.26</v>
      </c>
      <c r="D48" s="264">
        <v>29.29</v>
      </c>
      <c r="E48" s="264">
        <v>43.74</v>
      </c>
      <c r="F48" s="264">
        <v>53.7</v>
      </c>
      <c r="G48" s="264">
        <v>58.12</v>
      </c>
      <c r="H48" s="264">
        <v>60.3</v>
      </c>
      <c r="I48" s="122">
        <f t="shared" si="0"/>
        <v>3.7508602890571119E-2</v>
      </c>
      <c r="J48" s="264">
        <f t="shared" si="1"/>
        <v>2.1799999999999997</v>
      </c>
      <c r="K48" s="265">
        <v>42.12</v>
      </c>
      <c r="L48" s="265">
        <v>47.98</v>
      </c>
      <c r="M48" s="265">
        <v>50.39</v>
      </c>
      <c r="N48" s="265">
        <v>53.32</v>
      </c>
      <c r="O48" s="265">
        <v>74.849999999999994</v>
      </c>
      <c r="P48" s="122">
        <f t="shared" si="2"/>
        <v>0.40378844711177786</v>
      </c>
      <c r="Q48" s="264">
        <f t="shared" si="3"/>
        <v>21.529999999999994</v>
      </c>
    </row>
    <row r="49" spans="2:17" x14ac:dyDescent="0.25">
      <c r="B49" s="123" t="s">
        <v>63</v>
      </c>
      <c r="C49" s="266">
        <v>22.57</v>
      </c>
      <c r="D49" s="266">
        <v>31.13</v>
      </c>
      <c r="E49" s="266">
        <v>47.77</v>
      </c>
      <c r="F49" s="266">
        <v>58.76</v>
      </c>
      <c r="G49" s="266">
        <v>61.8</v>
      </c>
      <c r="H49" s="266">
        <v>64.489999999999995</v>
      </c>
      <c r="I49" s="124">
        <f t="shared" si="0"/>
        <v>4.3527508090614786E-2</v>
      </c>
      <c r="J49" s="266">
        <f t="shared" si="1"/>
        <v>2.6899999999999977</v>
      </c>
      <c r="K49" s="267">
        <v>49.17</v>
      </c>
      <c r="L49" s="267">
        <v>55.28</v>
      </c>
      <c r="M49" s="267">
        <v>51.11</v>
      </c>
      <c r="N49" s="267">
        <v>54.16</v>
      </c>
      <c r="O49" s="267">
        <v>88.14</v>
      </c>
      <c r="P49" s="124">
        <f t="shared" si="2"/>
        <v>0.62740029542097497</v>
      </c>
      <c r="Q49" s="266">
        <f t="shared" si="3"/>
        <v>33.980000000000004</v>
      </c>
    </row>
    <row r="50" spans="2:17" x14ac:dyDescent="0.25">
      <c r="B50" s="123" t="s">
        <v>70</v>
      </c>
      <c r="C50" s="266">
        <v>21.23</v>
      </c>
      <c r="D50" s="266">
        <v>23.12</v>
      </c>
      <c r="E50" s="266">
        <v>33.61</v>
      </c>
      <c r="F50" s="266">
        <v>39.25</v>
      </c>
      <c r="G50" s="266">
        <v>48.36</v>
      </c>
      <c r="H50" s="266">
        <v>49.31</v>
      </c>
      <c r="I50" s="124">
        <f t="shared" si="0"/>
        <v>1.9644334160463295E-2</v>
      </c>
      <c r="J50" s="266">
        <f t="shared" si="1"/>
        <v>0.95000000000000284</v>
      </c>
      <c r="K50" s="267">
        <v>25.05</v>
      </c>
      <c r="L50" s="267">
        <v>25.92</v>
      </c>
      <c r="M50" s="267">
        <v>48.42</v>
      </c>
      <c r="N50" s="267">
        <v>51</v>
      </c>
      <c r="O50" s="267">
        <v>46.88</v>
      </c>
      <c r="P50" s="124">
        <f t="shared" si="2"/>
        <v>-8.0784313725490109E-2</v>
      </c>
      <c r="Q50" s="266">
        <f t="shared" si="3"/>
        <v>-4.1199999999999974</v>
      </c>
    </row>
    <row r="51" spans="2:17" x14ac:dyDescent="0.25">
      <c r="B51" s="120" t="s">
        <v>65</v>
      </c>
      <c r="C51" s="264">
        <v>16.5</v>
      </c>
      <c r="D51" s="264">
        <v>23.32</v>
      </c>
      <c r="E51" s="264">
        <v>69.849999999999994</v>
      </c>
      <c r="F51" s="264">
        <v>82.76</v>
      </c>
      <c r="G51" s="264">
        <v>71.290000000000006</v>
      </c>
      <c r="H51" s="264">
        <v>74.64</v>
      </c>
      <c r="I51" s="122">
        <f t="shared" si="0"/>
        <v>4.6991162855940516E-2</v>
      </c>
      <c r="J51" s="264">
        <f t="shared" si="1"/>
        <v>3.3499999999999943</v>
      </c>
      <c r="K51" s="265">
        <v>88.67</v>
      </c>
      <c r="L51" s="265">
        <v>88.97</v>
      </c>
      <c r="M51" s="265">
        <v>90.12</v>
      </c>
      <c r="N51" s="265">
        <v>85.63</v>
      </c>
      <c r="O51" s="265">
        <v>98.92</v>
      </c>
      <c r="P51" s="122">
        <f t="shared" si="2"/>
        <v>0.15520261590564055</v>
      </c>
      <c r="Q51" s="264">
        <f t="shared" si="3"/>
        <v>13.290000000000006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0C27-CDCD-4206-AC68-018DA6042E00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159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32AC-6E3A-4572-BCDA-AB206FF86A82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303</v>
      </c>
      <c r="C1" s="1"/>
      <c r="D1" s="1"/>
      <c r="F1" s="270"/>
      <c r="G1" s="270"/>
      <c r="H1" s="270"/>
      <c r="J1" s="270"/>
    </row>
    <row r="3" spans="1:31" s="4" customFormat="1" ht="25.5" customHeight="1" thickBot="1" x14ac:dyDescent="0.3">
      <c r="B3" s="85" t="s">
        <v>304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07" t="s">
        <v>264</v>
      </c>
      <c r="D5" s="207" t="s">
        <v>265</v>
      </c>
      <c r="E5" s="207" t="s">
        <v>266</v>
      </c>
      <c r="F5" s="207" t="s">
        <v>267</v>
      </c>
      <c r="G5" s="208" t="str">
        <f>CONCATENATE("var. ",RIGHT(F5,2),"/",RIGHT(E5,2))</f>
        <v>var. 24/23</v>
      </c>
      <c r="H5" s="208" t="str">
        <f>CONCATENATE("dif. ",RIGHT(F5,2),"/",RIGHT(E5,2))</f>
        <v>dif. 24/23</v>
      </c>
      <c r="I5" s="208" t="str">
        <f>CONCATENATE("%/s total España ",RIGHT(F5,4))</f>
        <v>%/s total España 2024</v>
      </c>
      <c r="J5" s="207" t="s">
        <v>268</v>
      </c>
      <c r="K5" s="208" t="str">
        <f>CONCATENATE("var. ",RIGHT(J5,2),"/",RIGHT(F5,2))</f>
        <v>var. 25/24</v>
      </c>
      <c r="L5" s="208" t="str">
        <f>CONCATENATE("dif. ",RIGHT(J5,2),"/",RIGHT(F5,2))</f>
        <v>dif. 25/24</v>
      </c>
      <c r="M5" s="208" t="str">
        <f>CONCATENATE("%/s total España ",RIGHT(J5,4))</f>
        <v>%/s total España 2025</v>
      </c>
      <c r="N5" s="207" t="s">
        <v>269</v>
      </c>
      <c r="O5" s="208" t="str">
        <f>CONCATENATE("var. ",RIGHT(N5,2),"/",RIGHT(J5,2))</f>
        <v>var. 26/25</v>
      </c>
      <c r="P5" s="208" t="str">
        <f>CONCATENATE("dif. ",RIGHT(N5,2),"/",RIGHT(J5,2))</f>
        <v>dif. 26/25</v>
      </c>
      <c r="Q5" s="208" t="str">
        <f>CONCATENATE("var. ",RIGHT(N5,2),"/",RIGHT(C5,2))</f>
        <v>var. 26/21</v>
      </c>
      <c r="R5" s="208" t="str">
        <f>CONCATENATE("dif. ",RIGHT(N5,2),"/",RIGHT(C5,2))</f>
        <v>dif. 26/21</v>
      </c>
      <c r="S5" s="208" t="str">
        <f>CONCATENATE("%/s total España ",RIGHT(N5,4))</f>
        <v>%/s total España 2026</v>
      </c>
      <c r="T5" s="208" t="str">
        <f>CONCATENATE("%/s total Turistas ",RIGHT(N5,4))</f>
        <v>%/s total Turistas 2026</v>
      </c>
      <c r="AE5" s="1"/>
    </row>
    <row r="6" spans="1:31" s="4" customFormat="1" ht="18.75" x14ac:dyDescent="0.3">
      <c r="B6" s="271" t="s">
        <v>172</v>
      </c>
      <c r="C6" s="272">
        <v>25824</v>
      </c>
      <c r="D6" s="272">
        <v>106797</v>
      </c>
      <c r="E6" s="272">
        <v>115020</v>
      </c>
      <c r="F6" s="272">
        <v>158757</v>
      </c>
      <c r="G6" s="273">
        <f t="shared" ref="G6:G11" si="0">F6/E6-1</f>
        <v>0.38025560772039646</v>
      </c>
      <c r="H6" s="272">
        <f t="shared" ref="H6:H11" si="1">F6-E6</f>
        <v>43737</v>
      </c>
      <c r="I6" s="273"/>
      <c r="J6" s="272">
        <v>128099</v>
      </c>
      <c r="K6" s="273">
        <f t="shared" ref="K6:K11" si="2">J6/F6-1</f>
        <v>-0.19311274463488226</v>
      </c>
      <c r="L6" s="272">
        <f t="shared" ref="L6:L11" si="3">J6-F6</f>
        <v>-30658</v>
      </c>
      <c r="M6" s="273"/>
      <c r="N6" s="272">
        <v>129841</v>
      </c>
      <c r="O6" s="273">
        <f t="shared" ref="O6:O11" si="4">N6/J6-1</f>
        <v>1.3598857133935383E-2</v>
      </c>
      <c r="P6" s="272">
        <f t="shared" ref="P6:P11" si="5">N6-J6</f>
        <v>1742</v>
      </c>
      <c r="Q6" s="273">
        <f>N6/C6-1</f>
        <v>4.0279197645600995</v>
      </c>
      <c r="R6" s="272">
        <f>N6-C6</f>
        <v>104017</v>
      </c>
      <c r="S6" s="273"/>
      <c r="T6" s="273"/>
      <c r="V6" s="37"/>
      <c r="AE6" s="1"/>
    </row>
    <row r="7" spans="1:31" ht="18.75" x14ac:dyDescent="0.3">
      <c r="A7" s="4"/>
      <c r="B7" s="271" t="s">
        <v>173</v>
      </c>
      <c r="C7" s="272">
        <v>14930</v>
      </c>
      <c r="D7" s="272">
        <v>28193</v>
      </c>
      <c r="E7" s="272">
        <v>27094</v>
      </c>
      <c r="F7" s="272">
        <v>41744</v>
      </c>
      <c r="G7" s="273">
        <f t="shared" si="0"/>
        <v>0.54071012032184251</v>
      </c>
      <c r="H7" s="272">
        <f t="shared" si="1"/>
        <v>14650</v>
      </c>
      <c r="I7" s="273">
        <f>F7/$F$7</f>
        <v>1</v>
      </c>
      <c r="J7" s="272">
        <v>30368</v>
      </c>
      <c r="K7" s="273">
        <f t="shared" si="2"/>
        <v>-0.27251820620927558</v>
      </c>
      <c r="L7" s="272">
        <f t="shared" si="3"/>
        <v>-11376</v>
      </c>
      <c r="M7" s="273">
        <f>J7/$J$7</f>
        <v>1</v>
      </c>
      <c r="N7" s="272">
        <v>34146</v>
      </c>
      <c r="O7" s="273">
        <f t="shared" si="4"/>
        <v>0.12440727081138037</v>
      </c>
      <c r="P7" s="272">
        <f t="shared" si="5"/>
        <v>3778</v>
      </c>
      <c r="Q7" s="273">
        <f t="shared" ref="Q7:Q11" si="6">N7/C7-1</f>
        <v>1.2870730073677161</v>
      </c>
      <c r="R7" s="272">
        <f t="shared" ref="R7:R11" si="7">N7-C7</f>
        <v>19216</v>
      </c>
      <c r="S7" s="273">
        <f>N7/$N$7</f>
        <v>1</v>
      </c>
      <c r="T7" s="273">
        <f>N7/$N$6</f>
        <v>0.26298318712887303</v>
      </c>
      <c r="V7" s="37"/>
      <c r="W7" s="103"/>
      <c r="AE7" s="1" t="s">
        <v>174</v>
      </c>
    </row>
    <row r="8" spans="1:31" ht="15.75" x14ac:dyDescent="0.25">
      <c r="A8" s="4"/>
      <c r="B8" s="274" t="s">
        <v>105</v>
      </c>
      <c r="C8" s="275">
        <v>1344</v>
      </c>
      <c r="D8" s="275">
        <v>5704</v>
      </c>
      <c r="E8" s="275">
        <v>8526</v>
      </c>
      <c r="F8" s="275">
        <v>15926</v>
      </c>
      <c r="G8" s="276">
        <f t="shared" si="0"/>
        <v>0.86793338024865108</v>
      </c>
      <c r="H8" s="275">
        <f t="shared" si="1"/>
        <v>7400</v>
      </c>
      <c r="I8" s="276">
        <f>F8/$F$7</f>
        <v>0.3815159064775776</v>
      </c>
      <c r="J8" s="275">
        <v>19163</v>
      </c>
      <c r="K8" s="276">
        <f t="shared" si="2"/>
        <v>0.20325254301142781</v>
      </c>
      <c r="L8" s="275">
        <f t="shared" si="3"/>
        <v>3237</v>
      </c>
      <c r="M8" s="276">
        <f>J8/$J$7</f>
        <v>0.63102608008429928</v>
      </c>
      <c r="N8" s="275">
        <v>17524</v>
      </c>
      <c r="O8" s="276">
        <f t="shared" si="4"/>
        <v>-8.5529405625423993E-2</v>
      </c>
      <c r="P8" s="275">
        <f t="shared" si="5"/>
        <v>-1639</v>
      </c>
      <c r="Q8" s="276">
        <f t="shared" si="6"/>
        <v>12.038690476190476</v>
      </c>
      <c r="R8" s="275">
        <f t="shared" si="7"/>
        <v>16180</v>
      </c>
      <c r="S8" s="276">
        <f>N8/$N$7</f>
        <v>0.51320798922274935</v>
      </c>
      <c r="T8" s="276">
        <f>N8/$N$6</f>
        <v>0.13496507266579894</v>
      </c>
      <c r="V8" s="37"/>
      <c r="W8" s="103"/>
      <c r="AE8" s="1" t="s">
        <v>175</v>
      </c>
    </row>
    <row r="9" spans="1:31" s="4" customFormat="1" x14ac:dyDescent="0.25">
      <c r="B9" s="277" t="s">
        <v>108</v>
      </c>
      <c r="C9" s="278">
        <v>13586</v>
      </c>
      <c r="D9" s="278">
        <v>22489</v>
      </c>
      <c r="E9" s="278">
        <v>18568</v>
      </c>
      <c r="F9" s="278">
        <v>25818</v>
      </c>
      <c r="G9" s="279">
        <f t="shared" si="0"/>
        <v>0.3904566996984058</v>
      </c>
      <c r="H9" s="280">
        <f t="shared" si="1"/>
        <v>7250</v>
      </c>
      <c r="I9" s="281">
        <f>F9/$F$7</f>
        <v>0.6184840935224224</v>
      </c>
      <c r="J9" s="278">
        <v>11205</v>
      </c>
      <c r="K9" s="279">
        <f t="shared" si="2"/>
        <v>-0.56600046479200561</v>
      </c>
      <c r="L9" s="280">
        <f t="shared" si="3"/>
        <v>-14613</v>
      </c>
      <c r="M9" s="281">
        <f>J9/$J$7</f>
        <v>0.36897391991570072</v>
      </c>
      <c r="N9" s="278">
        <v>16622</v>
      </c>
      <c r="O9" s="279">
        <f t="shared" si="4"/>
        <v>0.48344489067380625</v>
      </c>
      <c r="P9" s="280">
        <f t="shared" si="5"/>
        <v>5417</v>
      </c>
      <c r="Q9" s="279">
        <f t="shared" si="6"/>
        <v>0.22346533195937002</v>
      </c>
      <c r="R9" s="280">
        <f t="shared" si="7"/>
        <v>3036</v>
      </c>
      <c r="S9" s="281">
        <f>N9/$N$7</f>
        <v>0.48679201077725065</v>
      </c>
      <c r="T9" s="281">
        <f>N9/$N$6</f>
        <v>0.12801811446307407</v>
      </c>
      <c r="V9" s="37"/>
      <c r="W9" s="103"/>
      <c r="AE9" s="1" t="s">
        <v>176</v>
      </c>
    </row>
    <row r="10" spans="1:31" s="4" customFormat="1" x14ac:dyDescent="0.25">
      <c r="B10" s="282" t="s">
        <v>177</v>
      </c>
      <c r="C10" s="37">
        <v>4482</v>
      </c>
      <c r="D10" s="37">
        <v>13771</v>
      </c>
      <c r="E10" s="37">
        <v>4491</v>
      </c>
      <c r="F10" s="37">
        <v>20633</v>
      </c>
      <c r="G10" s="27">
        <f t="shared" si="0"/>
        <v>3.5942997105321757</v>
      </c>
      <c r="H10" s="25">
        <f t="shared" si="1"/>
        <v>16142</v>
      </c>
      <c r="I10" s="39">
        <f>F10/$F$7</f>
        <v>0.49427462629359908</v>
      </c>
      <c r="J10" s="37">
        <v>4840</v>
      </c>
      <c r="K10" s="27">
        <f t="shared" si="2"/>
        <v>-0.76542432026365526</v>
      </c>
      <c r="L10" s="25">
        <f t="shared" si="3"/>
        <v>-15793</v>
      </c>
      <c r="M10" s="39">
        <f>J10/$J$7</f>
        <v>0.15937829293993677</v>
      </c>
      <c r="N10" s="37">
        <v>13282</v>
      </c>
      <c r="O10" s="27">
        <f t="shared" si="4"/>
        <v>1.744214876033058</v>
      </c>
      <c r="P10" s="25">
        <f t="shared" si="5"/>
        <v>8442</v>
      </c>
      <c r="Q10" s="27">
        <f t="shared" si="6"/>
        <v>1.9634091923248551</v>
      </c>
      <c r="R10" s="25">
        <f t="shared" si="7"/>
        <v>8800</v>
      </c>
      <c r="S10" s="39">
        <f>N10/$N$7</f>
        <v>0.38897674691032624</v>
      </c>
      <c r="T10" s="39">
        <f>N10/$N$6</f>
        <v>0.1022943446214986</v>
      </c>
      <c r="V10" s="37"/>
      <c r="W10" s="103"/>
      <c r="AE10" s="1" t="s">
        <v>178</v>
      </c>
    </row>
    <row r="11" spans="1:31" s="4" customFormat="1" x14ac:dyDescent="0.25">
      <c r="B11" s="282" t="s">
        <v>179</v>
      </c>
      <c r="C11" s="37">
        <f>C9-C10</f>
        <v>9104</v>
      </c>
      <c r="D11" s="37">
        <f>D9-D10</f>
        <v>8718</v>
      </c>
      <c r="E11" s="37">
        <f>E9-E10</f>
        <v>14077</v>
      </c>
      <c r="F11" s="37">
        <f>F9-F10</f>
        <v>5185</v>
      </c>
      <c r="G11" s="27">
        <f t="shared" si="0"/>
        <v>-0.63166867940612348</v>
      </c>
      <c r="H11" s="25">
        <f t="shared" si="1"/>
        <v>-8892</v>
      </c>
      <c r="I11" s="39">
        <f>F11/$F$7</f>
        <v>0.1242094672288233</v>
      </c>
      <c r="J11" s="37">
        <f>J9-J10</f>
        <v>6365</v>
      </c>
      <c r="K11" s="27">
        <f t="shared" si="2"/>
        <v>0.22757955641272898</v>
      </c>
      <c r="L11" s="25">
        <f t="shared" si="3"/>
        <v>1180</v>
      </c>
      <c r="M11" s="39">
        <f>J11/$J$7</f>
        <v>0.20959562697576395</v>
      </c>
      <c r="N11" s="37">
        <f>N9-N10</f>
        <v>3340</v>
      </c>
      <c r="O11" s="27">
        <f t="shared" si="4"/>
        <v>-0.47525530243519243</v>
      </c>
      <c r="P11" s="25">
        <f t="shared" si="5"/>
        <v>-3025</v>
      </c>
      <c r="Q11" s="27">
        <f t="shared" si="6"/>
        <v>-0.63312829525483305</v>
      </c>
      <c r="R11" s="25">
        <f t="shared" si="7"/>
        <v>-5764</v>
      </c>
      <c r="S11" s="39">
        <f>N11/$N$7</f>
        <v>9.7815263866924379E-2</v>
      </c>
      <c r="T11" s="39">
        <f>N11/$N$6</f>
        <v>2.5723769841575466E-2</v>
      </c>
      <c r="V11" s="37"/>
      <c r="W11" s="103"/>
      <c r="AE11" s="1" t="s">
        <v>180</v>
      </c>
    </row>
    <row r="12" spans="1:31" s="4" customFormat="1" ht="7.5" customHeight="1" x14ac:dyDescent="0.25"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AE12" s="1" t="s">
        <v>181</v>
      </c>
    </row>
    <row r="13" spans="1:31" s="4" customFormat="1" x14ac:dyDescent="0.25">
      <c r="B13" s="204" t="s">
        <v>182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AE13" s="1" t="s">
        <v>183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12" t="s">
        <v>184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07"/>
      <c r="T37" s="107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112"/>
      <c r="F39" s="112"/>
      <c r="G39" s="112"/>
      <c r="H39" s="112"/>
      <c r="I39" s="112"/>
      <c r="J39" s="15">
        <v>2020</v>
      </c>
      <c r="K39" s="15"/>
      <c r="L39" s="15"/>
      <c r="M39" s="15" t="s">
        <v>185</v>
      </c>
      <c r="N39" s="15">
        <v>2021</v>
      </c>
      <c r="O39" s="15" t="s">
        <v>185</v>
      </c>
      <c r="P39" s="15" t="s">
        <v>186</v>
      </c>
      <c r="Q39" s="15" t="s">
        <v>187</v>
      </c>
      <c r="R39" s="15" t="s">
        <v>188</v>
      </c>
      <c r="S39" s="112"/>
      <c r="T39" s="112"/>
      <c r="AE39" s="1"/>
    </row>
    <row r="40" spans="2:31" s="4" customFormat="1" ht="18.75" hidden="1" x14ac:dyDescent="0.3">
      <c r="B40" s="271" t="s">
        <v>172</v>
      </c>
      <c r="C40" s="271"/>
      <c r="D40" s="271"/>
      <c r="E40" s="272"/>
      <c r="F40" s="272"/>
      <c r="G40" s="272"/>
      <c r="H40" s="272"/>
      <c r="I40" s="272"/>
      <c r="J40" s="272">
        <v>1824653</v>
      </c>
      <c r="K40" s="272"/>
      <c r="L40" s="272"/>
      <c r="M40" s="273"/>
      <c r="N40" s="272">
        <v>2354005</v>
      </c>
      <c r="O40" s="273"/>
      <c r="P40" s="273">
        <v>1</v>
      </c>
      <c r="Q40" s="273">
        <v>0.2901110512519367</v>
      </c>
      <c r="R40" s="272">
        <v>529352</v>
      </c>
      <c r="S40" s="284"/>
      <c r="T40" s="284"/>
      <c r="AE40" s="1"/>
    </row>
    <row r="41" spans="2:31" ht="18.75" hidden="1" x14ac:dyDescent="0.3">
      <c r="B41" s="271" t="s">
        <v>173</v>
      </c>
      <c r="C41" s="271"/>
      <c r="D41" s="271"/>
      <c r="E41" s="272"/>
      <c r="F41" s="272"/>
      <c r="G41" s="272"/>
      <c r="H41" s="272"/>
      <c r="I41" s="272"/>
      <c r="J41" s="272">
        <v>603938</v>
      </c>
      <c r="K41" s="272"/>
      <c r="L41" s="272"/>
      <c r="M41" s="273">
        <v>1</v>
      </c>
      <c r="N41" s="272">
        <v>936181</v>
      </c>
      <c r="O41" s="273">
        <v>1</v>
      </c>
      <c r="P41" s="273">
        <v>0.39769711619134201</v>
      </c>
      <c r="Q41" s="273">
        <v>0.55012766211101138</v>
      </c>
      <c r="R41" s="272">
        <v>332243</v>
      </c>
      <c r="S41" s="284"/>
      <c r="T41" s="284"/>
      <c r="AE41" s="1" t="s">
        <v>174</v>
      </c>
    </row>
    <row r="42" spans="2:31" ht="15.75" hidden="1" x14ac:dyDescent="0.25">
      <c r="B42" s="274" t="s">
        <v>105</v>
      </c>
      <c r="C42" s="274"/>
      <c r="D42" s="274"/>
      <c r="E42" s="275"/>
      <c r="F42" s="275"/>
      <c r="G42" s="275"/>
      <c r="H42" s="275"/>
      <c r="I42" s="275"/>
      <c r="J42" s="275">
        <v>276550.36166633503</v>
      </c>
      <c r="K42" s="275"/>
      <c r="L42" s="275"/>
      <c r="M42" s="276">
        <v>0.45791184139155844</v>
      </c>
      <c r="N42" s="275">
        <v>430252.45635520399</v>
      </c>
      <c r="O42" s="276">
        <v>0.4595825554622493</v>
      </c>
      <c r="P42" s="276">
        <v>0.18277465695918402</v>
      </c>
      <c r="Q42" s="276">
        <v>0.55578337978930015</v>
      </c>
      <c r="R42" s="275">
        <v>153702.09468886897</v>
      </c>
      <c r="S42" s="285"/>
      <c r="T42" s="285"/>
      <c r="AE42" s="1" t="s">
        <v>175</v>
      </c>
    </row>
    <row r="43" spans="2:31" s="4" customFormat="1" hidden="1" x14ac:dyDescent="0.25">
      <c r="B43" s="277" t="s">
        <v>108</v>
      </c>
      <c r="C43" s="286"/>
      <c r="D43" s="286"/>
      <c r="E43" s="278"/>
      <c r="F43" s="278"/>
      <c r="G43" s="278"/>
      <c r="H43" s="278"/>
      <c r="I43" s="278"/>
      <c r="J43" s="278">
        <v>327387.63833385095</v>
      </c>
      <c r="K43" s="278"/>
      <c r="L43" s="278"/>
      <c r="M43" s="281">
        <v>0.54208815860874948</v>
      </c>
      <c r="N43" s="278">
        <v>505927.5436448183</v>
      </c>
      <c r="O43" s="281">
        <v>0.54041637636826456</v>
      </c>
      <c r="P43" s="281">
        <v>0.21492203442423372</v>
      </c>
      <c r="Q43" s="279">
        <v>0.54534711884540576</v>
      </c>
      <c r="R43" s="280">
        <v>178539.90531096736</v>
      </c>
      <c r="S43" s="287"/>
      <c r="T43" s="287"/>
      <c r="AE43" s="1" t="s">
        <v>176</v>
      </c>
    </row>
    <row r="44" spans="2:31" s="4" customFormat="1" hidden="1" x14ac:dyDescent="0.25">
      <c r="B44" s="282" t="s">
        <v>177</v>
      </c>
      <c r="C44" s="282"/>
      <c r="D44" s="282"/>
      <c r="E44" s="37"/>
      <c r="F44" s="37"/>
      <c r="G44" s="37"/>
      <c r="H44" s="37"/>
      <c r="I44" s="37"/>
      <c r="J44" s="37">
        <v>242109.12821622068</v>
      </c>
      <c r="K44" s="37"/>
      <c r="L44" s="37"/>
      <c r="M44" s="39">
        <v>0.4008840778626625</v>
      </c>
      <c r="N44" s="37">
        <v>391384.01224089495</v>
      </c>
      <c r="O44" s="39">
        <v>0.41806446855992052</v>
      </c>
      <c r="P44" s="39">
        <v>0.16626303352834634</v>
      </c>
      <c r="Q44" s="27">
        <v>0.61656033014732592</v>
      </c>
      <c r="R44" s="25">
        <v>149274.88402467428</v>
      </c>
      <c r="S44" s="25"/>
      <c r="T44" s="25"/>
      <c r="AE44" s="1" t="s">
        <v>178</v>
      </c>
    </row>
    <row r="45" spans="2:31" s="4" customFormat="1" hidden="1" x14ac:dyDescent="0.25">
      <c r="B45" s="282" t="s">
        <v>179</v>
      </c>
      <c r="C45" s="282"/>
      <c r="D45" s="282"/>
      <c r="E45" s="37"/>
      <c r="F45" s="37"/>
      <c r="G45" s="37"/>
      <c r="H45" s="37"/>
      <c r="I45" s="37"/>
      <c r="J45" s="37">
        <v>85278.510117630256</v>
      </c>
      <c r="K45" s="37"/>
      <c r="L45" s="37"/>
      <c r="M45" s="39">
        <v>0.14120408074608695</v>
      </c>
      <c r="N45" s="37">
        <v>114543.53140392336</v>
      </c>
      <c r="O45" s="39">
        <v>0.12235190780834407</v>
      </c>
      <c r="P45" s="39">
        <v>4.8659000895887379E-2</v>
      </c>
      <c r="Q45" s="27">
        <v>0.34316994100771625</v>
      </c>
      <c r="R45" s="25">
        <v>29265.021286293108</v>
      </c>
      <c r="S45" s="25"/>
      <c r="T45" s="25"/>
      <c r="AE45" s="1" t="s">
        <v>180</v>
      </c>
    </row>
    <row r="46" spans="2:31" s="4" customFormat="1" ht="7.5" hidden="1" customHeight="1" x14ac:dyDescent="0.25"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AE46" s="1" t="s">
        <v>181</v>
      </c>
    </row>
    <row r="47" spans="2:31" s="4" customFormat="1" hidden="1" x14ac:dyDescent="0.25">
      <c r="B47" s="66" t="s">
        <v>182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288"/>
      <c r="T47" s="288"/>
      <c r="AE47" s="1" t="s">
        <v>183</v>
      </c>
    </row>
    <row r="48" spans="2:31" s="4" customFormat="1" hidden="1" x14ac:dyDescent="0.25">
      <c r="AE48" s="1"/>
    </row>
    <row r="49" spans="5:12" hidden="1" x14ac:dyDescent="0.25">
      <c r="E49" s="154"/>
      <c r="F49" s="154"/>
      <c r="G49" s="154"/>
      <c r="H49" s="154"/>
      <c r="I49" s="154"/>
      <c r="J49" s="154">
        <v>0.54208815860874948</v>
      </c>
      <c r="K49" s="154"/>
      <c r="L49" s="154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85" t="s">
        <v>304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220">
        <v>2021</v>
      </c>
      <c r="D123" s="220">
        <v>2022</v>
      </c>
      <c r="E123" s="220">
        <v>2023</v>
      </c>
      <c r="F123" s="220">
        <v>2024</v>
      </c>
      <c r="G123" s="208" t="str">
        <f>CONCATENATE("var. ",RIGHT(F123,2),"/",RIGHT(E123,2))</f>
        <v>var. 24/23</v>
      </c>
      <c r="H123" s="208" t="str">
        <f>CONCATENATE("dif. ",RIGHT(F123,2),"/",RIGHT(E123,2))</f>
        <v>dif. 24/23</v>
      </c>
      <c r="I123" s="208" t="str">
        <f>CONCATENATE("%/s total España ",RIGHT(F123,4))</f>
        <v>%/s total España 2024</v>
      </c>
      <c r="J123" s="220">
        <v>2025</v>
      </c>
      <c r="K123" s="208" t="str">
        <f>CONCATENATE("%/s total España ",RIGHT(J123,4))</f>
        <v>%/s total España 2025</v>
      </c>
      <c r="L123" s="208" t="str">
        <f>CONCATENATE("var. ",RIGHT(J123,2),"/",RIGHT(F123,2))</f>
        <v>var. 25/24</v>
      </c>
      <c r="M123" s="208" t="str">
        <f>CONCATENATE("dif. ",RIGHT(J123,2),"/",RIGHT(F123,2))</f>
        <v>dif. 25/24</v>
      </c>
      <c r="N123" s="208" t="str">
        <f>CONCATENATE("var. ",RIGHT(J123,2),"/",RIGHT(D123,2))</f>
        <v>var. 25/22</v>
      </c>
      <c r="O123" s="208" t="str">
        <f>CONCATENATE("dif. ",RIGHT(J123,2),"/",RIGHT(D123,2))</f>
        <v>dif. 25/22</v>
      </c>
      <c r="Z123" s="1"/>
      <c r="AE123"/>
    </row>
    <row r="124" spans="2:31" ht="18.75" x14ac:dyDescent="0.3">
      <c r="B124" s="271" t="s">
        <v>172</v>
      </c>
      <c r="C124" s="272">
        <v>70304</v>
      </c>
      <c r="D124" s="272">
        <v>161080</v>
      </c>
      <c r="E124" s="272">
        <v>173648</v>
      </c>
      <c r="F124" s="272">
        <v>231856</v>
      </c>
      <c r="G124" s="273">
        <f t="shared" ref="G124:G129" si="8">F124/E124-1</f>
        <v>0.33520685524739702</v>
      </c>
      <c r="H124" s="272">
        <f t="shared" ref="H124:H129" si="9">F124-E124</f>
        <v>58208</v>
      </c>
      <c r="I124" s="273"/>
      <c r="J124" s="272">
        <v>188676</v>
      </c>
      <c r="K124" s="273"/>
      <c r="L124" s="273">
        <f t="shared" ref="L124:L129" si="10">J124/F124-1</f>
        <v>-0.1862362845904354</v>
      </c>
      <c r="M124" s="272">
        <f t="shared" ref="M124:M129" si="11">J124-F124</f>
        <v>-43180</v>
      </c>
      <c r="N124" s="273">
        <f t="shared" ref="N124:N129" si="12">J124/D124-1</f>
        <v>0.17131859945368766</v>
      </c>
      <c r="O124" s="272">
        <f t="shared" ref="O124:O129" si="13">J124-D124</f>
        <v>27596</v>
      </c>
      <c r="Z124" s="1"/>
      <c r="AE124"/>
    </row>
    <row r="125" spans="2:31" ht="18.75" x14ac:dyDescent="0.3">
      <c r="B125" s="271" t="s">
        <v>173</v>
      </c>
      <c r="C125" s="272">
        <v>26311</v>
      </c>
      <c r="D125" s="272">
        <v>32375</v>
      </c>
      <c r="E125" s="272">
        <v>43847</v>
      </c>
      <c r="F125" s="272">
        <v>61312</v>
      </c>
      <c r="G125" s="273">
        <f t="shared" si="8"/>
        <v>0.39831687458663079</v>
      </c>
      <c r="H125" s="272">
        <f t="shared" si="9"/>
        <v>17465</v>
      </c>
      <c r="I125" s="273">
        <f>F125/$F$7</f>
        <v>1.4687619777692602</v>
      </c>
      <c r="J125" s="272">
        <v>42953</v>
      </c>
      <c r="K125" s="273">
        <f>J125/$J$125</f>
        <v>1</v>
      </c>
      <c r="L125" s="273">
        <f t="shared" si="10"/>
        <v>-0.29943567327766174</v>
      </c>
      <c r="M125" s="272">
        <f t="shared" si="11"/>
        <v>-18359</v>
      </c>
      <c r="N125" s="273">
        <f t="shared" si="12"/>
        <v>0.32673359073359065</v>
      </c>
      <c r="O125" s="272">
        <f t="shared" si="13"/>
        <v>10578</v>
      </c>
      <c r="Z125" s="1"/>
      <c r="AE125"/>
    </row>
    <row r="126" spans="2:31" ht="15.75" x14ac:dyDescent="0.25">
      <c r="B126" s="274" t="s">
        <v>105</v>
      </c>
      <c r="C126" s="275">
        <v>4744</v>
      </c>
      <c r="D126" s="275">
        <v>9037</v>
      </c>
      <c r="E126" s="275">
        <v>14448</v>
      </c>
      <c r="F126" s="275">
        <v>23750</v>
      </c>
      <c r="G126" s="276">
        <f t="shared" si="8"/>
        <v>0.64382613510520481</v>
      </c>
      <c r="H126" s="275">
        <f t="shared" si="9"/>
        <v>9302</v>
      </c>
      <c r="I126" s="276">
        <f>F126/$F$7</f>
        <v>0.56894403986201614</v>
      </c>
      <c r="J126" s="275">
        <v>26454</v>
      </c>
      <c r="K126" s="276">
        <f>J126/$J$125</f>
        <v>0.61588247619491077</v>
      </c>
      <c r="L126" s="276">
        <f t="shared" si="10"/>
        <v>0.11385263157894743</v>
      </c>
      <c r="M126" s="275">
        <f t="shared" si="11"/>
        <v>2704</v>
      </c>
      <c r="N126" s="276">
        <f t="shared" si="12"/>
        <v>1.9272988823724688</v>
      </c>
      <c r="O126" s="275">
        <f t="shared" si="13"/>
        <v>17417</v>
      </c>
      <c r="Z126" s="1"/>
      <c r="AE126"/>
    </row>
    <row r="127" spans="2:31" x14ac:dyDescent="0.25">
      <c r="B127" s="277" t="s">
        <v>108</v>
      </c>
      <c r="C127" s="278">
        <v>21567</v>
      </c>
      <c r="D127" s="278">
        <v>23338</v>
      </c>
      <c r="E127" s="278">
        <v>29399</v>
      </c>
      <c r="F127" s="278">
        <v>37562</v>
      </c>
      <c r="G127" s="279">
        <f t="shared" si="8"/>
        <v>0.27766250552739891</v>
      </c>
      <c r="H127" s="280">
        <f t="shared" si="9"/>
        <v>8163</v>
      </c>
      <c r="I127" s="281">
        <f>F127/$F$7</f>
        <v>0.89981793790724418</v>
      </c>
      <c r="J127" s="278">
        <v>16499</v>
      </c>
      <c r="K127" s="281">
        <f>J127/$J$125</f>
        <v>0.38411752380508929</v>
      </c>
      <c r="L127" s="279">
        <f t="shared" si="10"/>
        <v>-0.56075288855758476</v>
      </c>
      <c r="M127" s="280">
        <f t="shared" si="11"/>
        <v>-21063</v>
      </c>
      <c r="N127" s="279">
        <f t="shared" si="12"/>
        <v>-0.29304139172165566</v>
      </c>
      <c r="O127" s="280">
        <f t="shared" si="13"/>
        <v>-6839</v>
      </c>
      <c r="Z127" s="1"/>
      <c r="AE127"/>
    </row>
    <row r="128" spans="2:31" x14ac:dyDescent="0.25">
      <c r="B128" s="282" t="s">
        <v>177</v>
      </c>
      <c r="C128" s="37">
        <v>11511</v>
      </c>
      <c r="D128" s="37">
        <v>13915</v>
      </c>
      <c r="E128" s="37">
        <v>15149</v>
      </c>
      <c r="F128" s="37">
        <v>23360</v>
      </c>
      <c r="G128" s="27">
        <f t="shared" si="8"/>
        <v>0.5420159746517923</v>
      </c>
      <c r="H128" s="25">
        <f t="shared" si="9"/>
        <v>8211</v>
      </c>
      <c r="I128" s="39">
        <f>F128/$F$7</f>
        <v>0.55960137983901881</v>
      </c>
      <c r="J128" s="37">
        <v>9745</v>
      </c>
      <c r="K128" s="39">
        <f>J128/$J$125</f>
        <v>0.22687588759807231</v>
      </c>
      <c r="L128" s="27">
        <f t="shared" si="10"/>
        <v>-0.58283390410958902</v>
      </c>
      <c r="M128" s="25">
        <f t="shared" si="11"/>
        <v>-13615</v>
      </c>
      <c r="N128" s="27">
        <f t="shared" si="12"/>
        <v>-0.29967660797700324</v>
      </c>
      <c r="O128" s="25">
        <f t="shared" si="13"/>
        <v>-4170</v>
      </c>
      <c r="Z128" s="1"/>
      <c r="AE128"/>
    </row>
    <row r="129" spans="2:31" x14ac:dyDescent="0.25">
      <c r="B129" s="282" t="s">
        <v>179</v>
      </c>
      <c r="C129" s="37">
        <f>C127-C128</f>
        <v>10056</v>
      </c>
      <c r="D129" s="37">
        <f>D127-D128</f>
        <v>9423</v>
      </c>
      <c r="E129" s="37">
        <f>E127-E128</f>
        <v>14250</v>
      </c>
      <c r="F129" s="37">
        <f>F127-F128</f>
        <v>14202</v>
      </c>
      <c r="G129" s="27">
        <f t="shared" si="8"/>
        <v>-3.3684210526315761E-3</v>
      </c>
      <c r="H129" s="25">
        <f t="shared" si="9"/>
        <v>-48</v>
      </c>
      <c r="I129" s="39">
        <f>F129/$F$7</f>
        <v>0.34021655806822537</v>
      </c>
      <c r="J129" s="37">
        <f>J127-J128</f>
        <v>6754</v>
      </c>
      <c r="K129" s="39">
        <f>J129/$J$125</f>
        <v>0.15724163620701698</v>
      </c>
      <c r="L129" s="27">
        <f t="shared" si="10"/>
        <v>-0.5244331784255738</v>
      </c>
      <c r="M129" s="25">
        <f t="shared" si="11"/>
        <v>-7448</v>
      </c>
      <c r="N129" s="27">
        <f t="shared" si="12"/>
        <v>-0.28324312851533484</v>
      </c>
      <c r="O129" s="25">
        <f t="shared" si="13"/>
        <v>-2669</v>
      </c>
      <c r="Z129" s="1"/>
      <c r="AE129"/>
    </row>
    <row r="130" spans="2:31" x14ac:dyDescent="0.25">
      <c r="B130" s="283"/>
      <c r="C130" s="283"/>
      <c r="D130" s="283"/>
      <c r="E130" s="283"/>
      <c r="F130" s="283"/>
      <c r="G130" s="283"/>
      <c r="H130" s="283"/>
      <c r="I130" s="283"/>
      <c r="J130" s="283"/>
      <c r="K130" s="283"/>
      <c r="L130" s="283"/>
      <c r="M130" s="283"/>
      <c r="N130" s="283"/>
      <c r="O130" s="283"/>
      <c r="Z130" s="1"/>
      <c r="AE130"/>
    </row>
    <row r="131" spans="2:31" x14ac:dyDescent="0.25">
      <c r="B131" s="204" t="s">
        <v>182</v>
      </c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E64A-B3BB-425D-B59D-1FBDDB26F1D4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189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305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264</v>
      </c>
      <c r="D5" s="289" t="s">
        <v>265</v>
      </c>
      <c r="E5" s="289" t="s">
        <v>266</v>
      </c>
      <c r="F5" s="290" t="str">
        <f>CONCATENATE("%/s total Tenerife ",RIGHT(E5,4))</f>
        <v>%/s total Tenerife 2023</v>
      </c>
      <c r="G5" s="289" t="s">
        <v>267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268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269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190</v>
      </c>
      <c r="C6" s="291">
        <v>14930</v>
      </c>
      <c r="D6" s="291">
        <v>28193</v>
      </c>
      <c r="E6" s="291">
        <v>27094</v>
      </c>
      <c r="F6" s="292">
        <f>E6/$E$6</f>
        <v>1</v>
      </c>
      <c r="G6" s="291">
        <v>41744</v>
      </c>
      <c r="H6" s="292">
        <f>G6/E6-1</f>
        <v>0.54071012032184251</v>
      </c>
      <c r="I6" s="291">
        <f>G6-E6</f>
        <v>14650</v>
      </c>
      <c r="J6" s="292">
        <f>G6/$G$6</f>
        <v>1</v>
      </c>
      <c r="K6" s="291">
        <v>30368</v>
      </c>
      <c r="L6" s="292">
        <f t="shared" ref="L6:L12" si="0">K6/G6-1</f>
        <v>-0.27251820620927558</v>
      </c>
      <c r="M6" s="291">
        <f t="shared" ref="M6:M12" si="1">K6-G6</f>
        <v>-11376</v>
      </c>
      <c r="N6" s="292">
        <f>K6/$K$6</f>
        <v>1</v>
      </c>
      <c r="O6" s="291">
        <v>34146</v>
      </c>
      <c r="P6" s="292">
        <f t="shared" ref="P6:P11" si="2">O6/K6-1</f>
        <v>0.12440727081138037</v>
      </c>
      <c r="Q6" s="291">
        <f t="shared" ref="Q6:Q12" si="3">O6-K6</f>
        <v>3778</v>
      </c>
      <c r="R6" s="292">
        <f>O6/C6-1</f>
        <v>1.2870730073677161</v>
      </c>
      <c r="S6" s="291">
        <f>O6-C6</f>
        <v>19216</v>
      </c>
      <c r="T6" s="292">
        <f>O6/$O$6</f>
        <v>1</v>
      </c>
      <c r="V6" s="37"/>
      <c r="W6" s="103"/>
      <c r="AE6" s="1" t="s">
        <v>174</v>
      </c>
    </row>
    <row r="7" spans="1:31" s="4" customFormat="1" x14ac:dyDescent="0.25">
      <c r="A7" s="1"/>
      <c r="B7" s="293" t="s">
        <v>191</v>
      </c>
      <c r="C7" s="294">
        <v>14677</v>
      </c>
      <c r="D7" s="294">
        <v>27176</v>
      </c>
      <c r="E7" s="294">
        <v>26020</v>
      </c>
      <c r="F7" s="295">
        <f t="shared" ref="F7:F12" si="4">E7/$E$6</f>
        <v>0.96036022735661031</v>
      </c>
      <c r="G7" s="294">
        <v>39888</v>
      </c>
      <c r="H7" s="296">
        <f>G7/E7-1</f>
        <v>0.53297463489623365</v>
      </c>
      <c r="I7" s="297">
        <f>G7-E7</f>
        <v>13868</v>
      </c>
      <c r="J7" s="295">
        <f>G7/$G$6</f>
        <v>0.95553852050594101</v>
      </c>
      <c r="K7" s="294">
        <v>29124</v>
      </c>
      <c r="L7" s="298">
        <f t="shared" si="0"/>
        <v>-0.26985559566786999</v>
      </c>
      <c r="M7" s="299">
        <f t="shared" si="1"/>
        <v>-10764</v>
      </c>
      <c r="N7" s="295">
        <f>K7/$K$6</f>
        <v>0.95903582718651215</v>
      </c>
      <c r="O7" s="294">
        <v>32701</v>
      </c>
      <c r="P7" s="296">
        <f t="shared" si="2"/>
        <v>0.12281966762807306</v>
      </c>
      <c r="Q7" s="297">
        <f t="shared" si="3"/>
        <v>3577</v>
      </c>
      <c r="R7" s="296">
        <f t="shared" ref="R7:R10" si="5">O7/C7-1</f>
        <v>1.2280438781767393</v>
      </c>
      <c r="S7" s="297">
        <f t="shared" ref="S7:S10" si="6">O7-C7</f>
        <v>18024</v>
      </c>
      <c r="T7" s="295">
        <f>O7/$O$6</f>
        <v>0.95768171967433957</v>
      </c>
      <c r="V7" s="37"/>
      <c r="W7" s="103"/>
      <c r="AE7" s="1" t="s">
        <v>176</v>
      </c>
    </row>
    <row r="8" spans="1:31" s="4" customFormat="1" x14ac:dyDescent="0.25">
      <c r="A8" s="132" t="s">
        <v>171</v>
      </c>
      <c r="B8" s="4" t="s">
        <v>70</v>
      </c>
      <c r="C8" s="300">
        <v>0</v>
      </c>
      <c r="D8" s="300">
        <v>0</v>
      </c>
      <c r="E8" s="300">
        <v>0</v>
      </c>
      <c r="F8" s="301">
        <f t="shared" si="4"/>
        <v>0</v>
      </c>
      <c r="G8" s="300">
        <v>0</v>
      </c>
      <c r="H8" s="302" t="str">
        <f>IFERROR(G8/E8-1,"-")</f>
        <v>-</v>
      </c>
      <c r="I8" s="303">
        <f t="shared" ref="I8:I12" si="7">G8-E8</f>
        <v>0</v>
      </c>
      <c r="J8" s="301">
        <f t="shared" ref="J8:J12" si="8">G8/$G$6</f>
        <v>0</v>
      </c>
      <c r="K8" s="300">
        <v>0</v>
      </c>
      <c r="L8" s="304" t="str">
        <f>IFERROR(K8/G8-1,"-")</f>
        <v>-</v>
      </c>
      <c r="M8" s="305" t="str">
        <f>IF(G8=0,"nd",K8-G8)</f>
        <v>nd</v>
      </c>
      <c r="N8" s="306">
        <f t="shared" ref="N8:N12" si="9">K8/$K$6</f>
        <v>0</v>
      </c>
      <c r="O8" s="300">
        <v>0</v>
      </c>
      <c r="P8" s="304" t="str">
        <f>IFERROR(O8/K8-1,"-")</f>
        <v>-</v>
      </c>
      <c r="Q8" s="307">
        <f t="shared" si="3"/>
        <v>0</v>
      </c>
      <c r="R8" s="304" t="str">
        <f>IFERROR(O8/C8-1,"-")</f>
        <v>-</v>
      </c>
      <c r="S8" s="307">
        <f t="shared" si="6"/>
        <v>0</v>
      </c>
      <c r="T8" s="306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14677</v>
      </c>
      <c r="D9" s="300">
        <v>0</v>
      </c>
      <c r="E9" s="300">
        <v>19449</v>
      </c>
      <c r="F9" s="306">
        <f t="shared" si="4"/>
        <v>0.71783420683546173</v>
      </c>
      <c r="G9" s="300">
        <v>0</v>
      </c>
      <c r="H9" s="302">
        <f>IFERROR(G9/E9-1,"-")</f>
        <v>-1</v>
      </c>
      <c r="I9" s="307">
        <f t="shared" si="7"/>
        <v>-19449</v>
      </c>
      <c r="J9" s="306">
        <f t="shared" si="8"/>
        <v>0</v>
      </c>
      <c r="K9" s="300">
        <v>0</v>
      </c>
      <c r="L9" s="304" t="str">
        <f>IFERROR(K9/G9-1,"-")</f>
        <v>-</v>
      </c>
      <c r="M9" s="305" t="str">
        <f>IF(G9=0,"nd",K9-G9)</f>
        <v>nd</v>
      </c>
      <c r="N9" s="306">
        <f t="shared" si="9"/>
        <v>0</v>
      </c>
      <c r="O9" s="300">
        <v>0</v>
      </c>
      <c r="P9" s="304" t="e">
        <f t="shared" si="2"/>
        <v>#DIV/0!</v>
      </c>
      <c r="Q9" s="307">
        <f t="shared" si="3"/>
        <v>0</v>
      </c>
      <c r="R9" s="308">
        <f t="shared" si="5"/>
        <v>-1</v>
      </c>
      <c r="S9" s="307">
        <f t="shared" si="6"/>
        <v>-14677</v>
      </c>
      <c r="T9" s="306">
        <f t="shared" si="10"/>
        <v>0</v>
      </c>
      <c r="V9" s="37"/>
      <c r="W9" s="103"/>
      <c r="AE9" s="1"/>
    </row>
    <row r="10" spans="1:31" s="4" customFormat="1" x14ac:dyDescent="0.25">
      <c r="A10" s="1"/>
      <c r="B10" s="293" t="s">
        <v>192</v>
      </c>
      <c r="C10" s="309" t="e">
        <v>#REF!</v>
      </c>
      <c r="D10" s="309" t="e">
        <v>#REF!</v>
      </c>
      <c r="E10" s="309" t="e">
        <v>#REF!</v>
      </c>
      <c r="F10" s="310" t="str">
        <f>IFERROR(E10/$E$6,"-")</f>
        <v>-</v>
      </c>
      <c r="G10" s="309" t="e">
        <v>#REF!</v>
      </c>
      <c r="H10" s="298" t="str">
        <f>IFERROR(G10/E10-1,"-")</f>
        <v>-</v>
      </c>
      <c r="I10" s="299" t="str">
        <f>IFERROR(G10-E10,"-")</f>
        <v>-</v>
      </c>
      <c r="J10" s="310" t="str">
        <f>IFERROR(G10/$G$6,"-")</f>
        <v>-</v>
      </c>
      <c r="K10" s="309" t="e">
        <v>#REF!</v>
      </c>
      <c r="L10" s="298" t="str">
        <f>IFERROR(K10/G10-1,"-")</f>
        <v>-</v>
      </c>
      <c r="M10" s="299" t="str">
        <f>IFERROR(K10-G10,"-")</f>
        <v>-</v>
      </c>
      <c r="N10" s="310" t="str">
        <f>IFERROR(K10/$K$6,"-")</f>
        <v>-</v>
      </c>
      <c r="O10" s="309" t="e">
        <v>#REF!</v>
      </c>
      <c r="P10" s="298" t="str">
        <f>IFERROR(O10/K10-1,"-")</f>
        <v>-</v>
      </c>
      <c r="Q10" s="299" t="str">
        <f>IFERROR(O10-K10,"-")</f>
        <v>-</v>
      </c>
      <c r="R10" s="298" t="e">
        <f t="shared" si="5"/>
        <v>#REF!</v>
      </c>
      <c r="S10" s="299" t="e">
        <f t="shared" si="6"/>
        <v>#REF!</v>
      </c>
      <c r="T10" s="310" t="str">
        <f>IFERROR(O10/$O$6,"-")</f>
        <v>-</v>
      </c>
      <c r="V10" s="37"/>
      <c r="W10" s="103"/>
      <c r="AE10" s="1"/>
    </row>
    <row r="11" spans="1:31" s="4" customFormat="1" hidden="1" x14ac:dyDescent="0.25">
      <c r="A11" s="1"/>
      <c r="B11" s="123" t="s">
        <v>171</v>
      </c>
      <c r="C11" s="300" t="e">
        <v>#REF!</v>
      </c>
      <c r="D11" s="300" t="e">
        <v>#REF!</v>
      </c>
      <c r="E11" s="300" t="e">
        <v>#REF!</v>
      </c>
      <c r="F11" s="306" t="e">
        <f t="shared" si="4"/>
        <v>#REF!</v>
      </c>
      <c r="G11" s="300" t="e">
        <v>#REF!</v>
      </c>
      <c r="H11" s="308" t="e">
        <f t="shared" ref="H11:H12" si="11">G11/E11-1</f>
        <v>#REF!</v>
      </c>
      <c r="I11" s="307" t="e">
        <f t="shared" si="7"/>
        <v>#REF!</v>
      </c>
      <c r="J11" s="306" t="e">
        <f t="shared" si="8"/>
        <v>#REF!</v>
      </c>
      <c r="K11" s="300" t="e">
        <v>#REF!</v>
      </c>
      <c r="L11" s="304" t="e">
        <f>K11/G11-1</f>
        <v>#REF!</v>
      </c>
      <c r="M11" s="307" t="e">
        <f t="shared" si="1"/>
        <v>#REF!</v>
      </c>
      <c r="N11" s="306" t="e">
        <f t="shared" si="9"/>
        <v>#REF!</v>
      </c>
      <c r="O11" s="300" t="e">
        <v>#REF!</v>
      </c>
      <c r="P11" s="308" t="e">
        <f t="shared" si="2"/>
        <v>#REF!</v>
      </c>
      <c r="Q11" s="307" t="e">
        <f t="shared" si="3"/>
        <v>#REF!</v>
      </c>
      <c r="R11" s="308" t="e">
        <f t="shared" ref="R11:R12" si="12">O11/D11-1</f>
        <v>#REF!</v>
      </c>
      <c r="S11" s="307" t="e">
        <f t="shared" ref="S11:S12" si="13">O11-D11</f>
        <v>#REF!</v>
      </c>
      <c r="T11" s="306" t="e">
        <f t="shared" si="10"/>
        <v>#REF!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181</v>
      </c>
    </row>
    <row r="14" spans="1:31" s="4" customFormat="1" x14ac:dyDescent="0.25">
      <c r="A14" s="1"/>
      <c r="B14" s="204" t="s">
        <v>182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183</v>
      </c>
    </row>
    <row r="15" spans="1:31" s="4" customFormat="1" x14ac:dyDescent="0.25">
      <c r="AE15" s="1"/>
    </row>
    <row r="18" spans="1:27" x14ac:dyDescent="0.25">
      <c r="A18" t="s">
        <v>193</v>
      </c>
    </row>
    <row r="19" spans="1:27" x14ac:dyDescent="0.25">
      <c r="AA19" t="str">
        <f>CONCATENATE("hotelera: 
",FIXED(O7,0)," viajeros 
cuota: ",FIXED(T7*100,1),"%")</f>
        <v>hotelera: 
32.701 viajeros 
cuota: 95,8%</v>
      </c>
    </row>
    <row r="20" spans="1:27" x14ac:dyDescent="0.25">
      <c r="AA20" t="e">
        <f>CONCATENATE("Apartamentos: 
",FIXED(O10,0)," viajeros
cuota: ",FIXED(T10*100,1),"%")</f>
        <v>#REF!</v>
      </c>
    </row>
    <row r="38" spans="2:31" s="4" customFormat="1" ht="15.75" hidden="1" customHeight="1" thickBot="1" x14ac:dyDescent="0.3">
      <c r="B38" s="12" t="s">
        <v>184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185</v>
      </c>
      <c r="O40" s="15">
        <v>2021</v>
      </c>
      <c r="P40" s="15" t="s">
        <v>185</v>
      </c>
      <c r="Q40" s="15" t="s">
        <v>186</v>
      </c>
      <c r="R40" s="15" t="s">
        <v>187</v>
      </c>
      <c r="S40" s="15" t="s">
        <v>188</v>
      </c>
      <c r="T40" s="112"/>
      <c r="AE40" s="1"/>
    </row>
    <row r="41" spans="2:31" s="4" customFormat="1" ht="18.75" hidden="1" x14ac:dyDescent="0.3">
      <c r="B41" s="271" t="s">
        <v>172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173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174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175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176</v>
      </c>
    </row>
    <row r="45" spans="2:31" s="4" customFormat="1" hidden="1" x14ac:dyDescent="0.25">
      <c r="B45" s="282" t="s">
        <v>177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178</v>
      </c>
    </row>
    <row r="46" spans="2:31" s="4" customFormat="1" hidden="1" x14ac:dyDescent="0.25">
      <c r="B46" s="282" t="s">
        <v>179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180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181</v>
      </c>
    </row>
    <row r="48" spans="2:31" s="4" customFormat="1" hidden="1" x14ac:dyDescent="0.25">
      <c r="B48" s="66" t="s">
        <v>182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183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194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1" t="s">
        <v>190</v>
      </c>
      <c r="C134" s="291">
        <v>14930</v>
      </c>
      <c r="D134" s="275">
        <v>9037</v>
      </c>
      <c r="E134" s="275">
        <v>14448</v>
      </c>
      <c r="F134" s="275">
        <v>23750</v>
      </c>
      <c r="G134" s="276">
        <f>F134/E134-1</f>
        <v>0.64382613510520481</v>
      </c>
      <c r="H134" s="275">
        <f>F134-E134</f>
        <v>9302</v>
      </c>
      <c r="I134" s="276">
        <f>F134/F$134</f>
        <v>1</v>
      </c>
      <c r="J134" s="275">
        <v>26454</v>
      </c>
      <c r="K134" s="276">
        <f>J134/J$134</f>
        <v>1</v>
      </c>
      <c r="L134" s="276">
        <f>J134/F134-1</f>
        <v>0.11385263157894743</v>
      </c>
      <c r="M134" s="275">
        <f>J134-F134</f>
        <v>2704</v>
      </c>
      <c r="N134" s="276">
        <f>J134/D134-1</f>
        <v>1.9272988823724688</v>
      </c>
      <c r="O134" s="275">
        <f>J134-D134</f>
        <v>17417</v>
      </c>
      <c r="Q134" s="37"/>
      <c r="R134" s="103"/>
      <c r="Z134" s="1" t="s">
        <v>174</v>
      </c>
      <c r="AE134"/>
    </row>
    <row r="135" spans="1:31" s="4" customFormat="1" x14ac:dyDescent="0.25">
      <c r="A135" s="1"/>
      <c r="B135" s="293" t="s">
        <v>191</v>
      </c>
      <c r="C135" s="294">
        <v>14677</v>
      </c>
      <c r="D135" s="294">
        <v>8021</v>
      </c>
      <c r="E135" s="294">
        <v>13463</v>
      </c>
      <c r="F135" s="294">
        <v>23750</v>
      </c>
      <c r="G135" s="298">
        <f>IFERROR(F135/E135-1,"-")</f>
        <v>0.76409418406001639</v>
      </c>
      <c r="H135" s="294">
        <f t="shared" ref="H135:H138" si="14">F135-E135</f>
        <v>10287</v>
      </c>
      <c r="I135" s="296">
        <f>F135/F$134</f>
        <v>1</v>
      </c>
      <c r="J135" s="294">
        <v>26454</v>
      </c>
      <c r="K135" s="295">
        <f t="shared" ref="K135:K138" si="15">J135/J$134</f>
        <v>1</v>
      </c>
      <c r="L135" s="296">
        <f t="shared" ref="L135:L138" si="16">J135/F135-1</f>
        <v>0.11385263157894743</v>
      </c>
      <c r="M135" s="297">
        <f t="shared" ref="M135:M138" si="17">J135-F135</f>
        <v>2704</v>
      </c>
      <c r="N135" s="295">
        <f t="shared" ref="N135:N138" si="18">J135/D135-1</f>
        <v>2.2980925071686822</v>
      </c>
      <c r="O135" s="294">
        <f t="shared" ref="O135:O138" si="19">J135-D135</f>
        <v>18433</v>
      </c>
      <c r="Q135" s="37"/>
      <c r="R135" s="103"/>
      <c r="Z135" s="1" t="s">
        <v>176</v>
      </c>
    </row>
    <row r="136" spans="1:31" s="4" customFormat="1" x14ac:dyDescent="0.25">
      <c r="A136" s="132" t="s">
        <v>171</v>
      </c>
      <c r="B136" s="4" t="s">
        <v>70</v>
      </c>
      <c r="C136" s="300">
        <v>0</v>
      </c>
      <c r="D136" s="300">
        <v>0</v>
      </c>
      <c r="E136" s="300">
        <v>0</v>
      </c>
      <c r="F136" s="300">
        <v>0</v>
      </c>
      <c r="G136" s="304" t="str">
        <f t="shared" ref="G136:G138" si="20">IFERROR(F136/E136-1,"-")</f>
        <v>-</v>
      </c>
      <c r="H136" s="300">
        <f t="shared" si="14"/>
        <v>0</v>
      </c>
      <c r="I136" s="308">
        <f t="shared" ref="I136:I138" si="21">F136/F$134</f>
        <v>0</v>
      </c>
      <c r="J136" s="300">
        <v>0</v>
      </c>
      <c r="K136" s="306">
        <f t="shared" si="15"/>
        <v>0</v>
      </c>
      <c r="L136" s="308" t="e">
        <f t="shared" si="16"/>
        <v>#DIV/0!</v>
      </c>
      <c r="M136" s="307">
        <f t="shared" si="17"/>
        <v>0</v>
      </c>
      <c r="N136" s="306" t="e">
        <f t="shared" si="18"/>
        <v>#DIV/0!</v>
      </c>
      <c r="O136" s="300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0</v>
      </c>
      <c r="D137" s="300">
        <v>0</v>
      </c>
      <c r="E137" s="300">
        <v>0</v>
      </c>
      <c r="F137" s="300">
        <v>0</v>
      </c>
      <c r="G137" s="302" t="str">
        <f t="shared" si="20"/>
        <v>-</v>
      </c>
      <c r="H137" s="300">
        <f t="shared" si="14"/>
        <v>0</v>
      </c>
      <c r="I137" s="312">
        <f t="shared" si="21"/>
        <v>0</v>
      </c>
      <c r="J137" s="300">
        <v>0</v>
      </c>
      <c r="K137" s="306">
        <f t="shared" si="15"/>
        <v>0</v>
      </c>
      <c r="L137" s="308" t="e">
        <f t="shared" si="16"/>
        <v>#DIV/0!</v>
      </c>
      <c r="M137" s="307">
        <f t="shared" si="17"/>
        <v>0</v>
      </c>
      <c r="N137" s="306" t="e">
        <f t="shared" si="18"/>
        <v>#DIV/0!</v>
      </c>
      <c r="O137" s="300">
        <f t="shared" si="19"/>
        <v>0</v>
      </c>
      <c r="Q137" s="37"/>
      <c r="R137" s="103"/>
      <c r="Z137" s="1"/>
    </row>
    <row r="138" spans="1:31" s="4" customFormat="1" x14ac:dyDescent="0.25">
      <c r="A138" s="1"/>
      <c r="B138" s="293" t="s">
        <v>192</v>
      </c>
      <c r="C138" s="294" t="e">
        <v>#REF!</v>
      </c>
      <c r="D138" s="294" t="e">
        <v>#REF!</v>
      </c>
      <c r="E138" s="294" t="e">
        <v>#REF!</v>
      </c>
      <c r="F138" s="294" t="e">
        <v>#REF!</v>
      </c>
      <c r="G138" s="298" t="str">
        <f t="shared" si="20"/>
        <v>-</v>
      </c>
      <c r="H138" s="294" t="e">
        <f t="shared" si="14"/>
        <v>#REF!</v>
      </c>
      <c r="I138" s="296" t="e">
        <f t="shared" si="21"/>
        <v>#REF!</v>
      </c>
      <c r="J138" s="294" t="e">
        <v>#REF!</v>
      </c>
      <c r="K138" s="295" t="e">
        <f t="shared" si="15"/>
        <v>#REF!</v>
      </c>
      <c r="L138" s="296" t="e">
        <f t="shared" si="16"/>
        <v>#REF!</v>
      </c>
      <c r="M138" s="297" t="e">
        <f t="shared" si="17"/>
        <v>#REF!</v>
      </c>
      <c r="N138" s="295" t="e">
        <f t="shared" si="18"/>
        <v>#REF!</v>
      </c>
      <c r="O138" s="294" t="e">
        <f t="shared" si="19"/>
        <v>#REF!</v>
      </c>
      <c r="Q138" s="37"/>
      <c r="R138" s="103"/>
      <c r="Z138" s="1"/>
    </row>
    <row r="139" spans="1:31" s="4" customFormat="1" ht="7.5" customHeight="1" x14ac:dyDescent="0.25">
      <c r="A139" s="1"/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181</v>
      </c>
    </row>
    <row r="140" spans="1:31" s="4" customFormat="1" ht="32.25" customHeight="1" x14ac:dyDescent="0.25">
      <c r="A140" s="1"/>
      <c r="B140" s="313" t="s">
        <v>195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183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6F03-6EE6-4970-BA97-EEAB196EF4C7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196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306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89" t="s">
        <v>264</v>
      </c>
      <c r="D5" s="289" t="s">
        <v>265</v>
      </c>
      <c r="E5" s="289" t="s">
        <v>266</v>
      </c>
      <c r="F5" s="290" t="str">
        <f>CONCATENATE("%/s total Tenerife ",RIGHT(E5,4))</f>
        <v>%/s total Tenerife 2023</v>
      </c>
      <c r="G5" s="289" t="s">
        <v>267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268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269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197</v>
      </c>
      <c r="C6" s="291">
        <v>1344</v>
      </c>
      <c r="D6" s="291">
        <v>5704</v>
      </c>
      <c r="E6" s="291">
        <v>8526</v>
      </c>
      <c r="F6" s="292">
        <f>E6/$E$6</f>
        <v>1</v>
      </c>
      <c r="G6" s="291">
        <v>15926</v>
      </c>
      <c r="H6" s="292">
        <f>G6/E6-1</f>
        <v>0.86793338024865108</v>
      </c>
      <c r="I6" s="291">
        <f>G6-E6</f>
        <v>7400</v>
      </c>
      <c r="J6" s="292">
        <f>G6/$G$6</f>
        <v>1</v>
      </c>
      <c r="K6" s="291">
        <v>19163</v>
      </c>
      <c r="L6" s="292">
        <f t="shared" ref="L6:L12" si="0">K6/G6-1</f>
        <v>0.20325254301142781</v>
      </c>
      <c r="M6" s="291">
        <f t="shared" ref="M6:M12" si="1">K6-G6</f>
        <v>3237</v>
      </c>
      <c r="N6" s="292">
        <f>K6/$K$6</f>
        <v>1</v>
      </c>
      <c r="O6" s="291">
        <v>17524</v>
      </c>
      <c r="P6" s="292">
        <f t="shared" ref="P6:P11" si="2">O6/K6-1</f>
        <v>-8.5529405625423993E-2</v>
      </c>
      <c r="Q6" s="291">
        <f t="shared" ref="Q6:Q12" si="3">O6-K6</f>
        <v>-1639</v>
      </c>
      <c r="R6" s="292">
        <f>O6/C6-1</f>
        <v>12.038690476190476</v>
      </c>
      <c r="S6" s="291">
        <f>O6-C6</f>
        <v>16180</v>
      </c>
      <c r="T6" s="292">
        <f>O6/$O$6</f>
        <v>1</v>
      </c>
      <c r="V6" s="37"/>
      <c r="W6" s="103"/>
      <c r="AE6" s="1" t="s">
        <v>174</v>
      </c>
    </row>
    <row r="7" spans="1:31" s="4" customFormat="1" x14ac:dyDescent="0.25">
      <c r="A7" s="1"/>
      <c r="B7" s="293" t="s">
        <v>191</v>
      </c>
      <c r="C7" s="294">
        <v>1196</v>
      </c>
      <c r="D7" s="294">
        <v>4996</v>
      </c>
      <c r="E7" s="294">
        <v>7776</v>
      </c>
      <c r="F7" s="295">
        <f t="shared" ref="F7:F12" si="4">E7/$E$6</f>
        <v>0.91203377902885296</v>
      </c>
      <c r="G7" s="294">
        <v>15926</v>
      </c>
      <c r="H7" s="296">
        <f>G7/E7-1</f>
        <v>1.0480967078189298</v>
      </c>
      <c r="I7" s="297">
        <f>G7-E7</f>
        <v>8150</v>
      </c>
      <c r="J7" s="295">
        <f>G7/$G$6</f>
        <v>1</v>
      </c>
      <c r="K7" s="294">
        <v>19163</v>
      </c>
      <c r="L7" s="298">
        <f t="shared" si="0"/>
        <v>0.20325254301142781</v>
      </c>
      <c r="M7" s="299">
        <f t="shared" si="1"/>
        <v>3237</v>
      </c>
      <c r="N7" s="295">
        <f>K7/$K$6</f>
        <v>1</v>
      </c>
      <c r="O7" s="294">
        <v>17524</v>
      </c>
      <c r="P7" s="296">
        <f t="shared" si="2"/>
        <v>-8.5529405625423993E-2</v>
      </c>
      <c r="Q7" s="297">
        <f t="shared" si="3"/>
        <v>-1639</v>
      </c>
      <c r="R7" s="296">
        <f t="shared" ref="R7:R10" si="5">O7/C7-1</f>
        <v>13.652173913043478</v>
      </c>
      <c r="S7" s="297">
        <f t="shared" ref="S7:S10" si="6">O7-C7</f>
        <v>16328</v>
      </c>
      <c r="T7" s="295">
        <f>O7/$O$6</f>
        <v>1</v>
      </c>
      <c r="V7" s="37"/>
      <c r="W7" s="103"/>
      <c r="AE7" s="1" t="s">
        <v>176</v>
      </c>
    </row>
    <row r="8" spans="1:31" s="4" customFormat="1" x14ac:dyDescent="0.25">
      <c r="A8" s="132" t="s">
        <v>171</v>
      </c>
      <c r="B8" s="4" t="s">
        <v>70</v>
      </c>
      <c r="C8" s="300">
        <v>0</v>
      </c>
      <c r="D8" s="300">
        <v>0</v>
      </c>
      <c r="E8" s="300">
        <v>0</v>
      </c>
      <c r="F8" s="301">
        <f t="shared" si="4"/>
        <v>0</v>
      </c>
      <c r="G8" s="300">
        <v>0</v>
      </c>
      <c r="H8" s="302" t="str">
        <f>IFERROR(G8/E8-1,"-")</f>
        <v>-</v>
      </c>
      <c r="I8" s="303">
        <f t="shared" ref="I8:I12" si="7">G8-E8</f>
        <v>0</v>
      </c>
      <c r="J8" s="301">
        <f t="shared" ref="J8:J12" si="8">G8/$G$6</f>
        <v>0</v>
      </c>
      <c r="K8" s="300">
        <v>0</v>
      </c>
      <c r="L8" s="304" t="str">
        <f>IFERROR(K8/G8-1,"-")</f>
        <v>-</v>
      </c>
      <c r="M8" s="305" t="str">
        <f>IF(G8=0,"nd",K8-G8)</f>
        <v>nd</v>
      </c>
      <c r="N8" s="306">
        <f t="shared" ref="N8:N12" si="9">K8/$K$6</f>
        <v>0</v>
      </c>
      <c r="O8" s="300">
        <v>0</v>
      </c>
      <c r="P8" s="304" t="str">
        <f>IFERROR(O8/K8-1,"-")</f>
        <v>-</v>
      </c>
      <c r="Q8" s="307">
        <f t="shared" si="3"/>
        <v>0</v>
      </c>
      <c r="R8" s="304" t="str">
        <f>IFERROR(O8/C8-1,"-")</f>
        <v>-</v>
      </c>
      <c r="S8" s="307">
        <f t="shared" si="6"/>
        <v>0</v>
      </c>
      <c r="T8" s="306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1196</v>
      </c>
      <c r="D9" s="300">
        <v>0</v>
      </c>
      <c r="E9" s="300">
        <v>5619</v>
      </c>
      <c r="F9" s="306">
        <f t="shared" si="4"/>
        <v>0.65904292751583393</v>
      </c>
      <c r="G9" s="300">
        <v>0</v>
      </c>
      <c r="H9" s="302">
        <f>IFERROR(G9/E9-1,"-")</f>
        <v>-1</v>
      </c>
      <c r="I9" s="307">
        <f t="shared" si="7"/>
        <v>-5619</v>
      </c>
      <c r="J9" s="306">
        <f t="shared" si="8"/>
        <v>0</v>
      </c>
      <c r="K9" s="300">
        <v>0</v>
      </c>
      <c r="L9" s="304" t="str">
        <f>IFERROR(K9/G9-1,"-")</f>
        <v>-</v>
      </c>
      <c r="M9" s="305" t="str">
        <f>IF(G9=0,"nd",K9-G9)</f>
        <v>nd</v>
      </c>
      <c r="N9" s="306">
        <f t="shared" si="9"/>
        <v>0</v>
      </c>
      <c r="O9" s="300">
        <v>0</v>
      </c>
      <c r="P9" s="304" t="e">
        <f t="shared" si="2"/>
        <v>#DIV/0!</v>
      </c>
      <c r="Q9" s="307">
        <f t="shared" si="3"/>
        <v>0</v>
      </c>
      <c r="R9" s="308">
        <f t="shared" si="5"/>
        <v>-1</v>
      </c>
      <c r="S9" s="307">
        <f t="shared" si="6"/>
        <v>-1196</v>
      </c>
      <c r="T9" s="306">
        <f t="shared" si="10"/>
        <v>0</v>
      </c>
      <c r="V9" s="37"/>
      <c r="W9" s="103"/>
      <c r="AE9" s="1"/>
    </row>
    <row r="10" spans="1:31" s="4" customFormat="1" x14ac:dyDescent="0.25">
      <c r="A10" s="1"/>
      <c r="B10" s="293" t="s">
        <v>192</v>
      </c>
      <c r="C10" s="309" t="s">
        <v>233</v>
      </c>
      <c r="D10" s="309" t="s">
        <v>233</v>
      </c>
      <c r="E10" s="309" t="s">
        <v>233</v>
      </c>
      <c r="F10" s="310" t="str">
        <f>IFERROR(E10/$E$6,"-")</f>
        <v>-</v>
      </c>
      <c r="G10" s="309" t="s">
        <v>233</v>
      </c>
      <c r="H10" s="298" t="str">
        <f>IFERROR(G10/E10-1,"-")</f>
        <v>-</v>
      </c>
      <c r="I10" s="299" t="str">
        <f>IFERROR(G10-E10,"-")</f>
        <v>-</v>
      </c>
      <c r="J10" s="310" t="str">
        <f>IFERROR(G10/$G$6,"-")</f>
        <v>-</v>
      </c>
      <c r="K10" s="309" t="s">
        <v>233</v>
      </c>
      <c r="L10" s="298" t="str">
        <f>IFERROR(K10/G10-1,"-")</f>
        <v>-</v>
      </c>
      <c r="M10" s="299" t="str">
        <f>IFERROR(K10-G10,"-")</f>
        <v>-</v>
      </c>
      <c r="N10" s="310" t="str">
        <f>IFERROR(K10/$K$6,"-")</f>
        <v>-</v>
      </c>
      <c r="O10" s="309" t="s">
        <v>233</v>
      </c>
      <c r="P10" s="298" t="str">
        <f>IFERROR(O10/K10-1,"-")</f>
        <v>-</v>
      </c>
      <c r="Q10" s="299" t="str">
        <f>IFERROR(O10-K10,"-")</f>
        <v>-</v>
      </c>
      <c r="R10" s="298" t="e">
        <f t="shared" si="5"/>
        <v>#VALUE!</v>
      </c>
      <c r="S10" s="299" t="e">
        <f t="shared" si="6"/>
        <v>#VALUE!</v>
      </c>
      <c r="T10" s="310" t="str">
        <f>IFERROR(O10/$O$6,"-")</f>
        <v>-</v>
      </c>
      <c r="V10" s="37"/>
      <c r="W10" s="103"/>
      <c r="AE10" s="1"/>
    </row>
    <row r="11" spans="1:31" s="4" customFormat="1" hidden="1" x14ac:dyDescent="0.25">
      <c r="B11" s="123" t="s">
        <v>171</v>
      </c>
      <c r="C11" s="300" t="e">
        <v>#REF!</v>
      </c>
      <c r="D11" s="300" t="e">
        <v>#REF!</v>
      </c>
      <c r="E11" s="300" t="e">
        <v>#REF!</v>
      </c>
      <c r="F11" s="306" t="e">
        <f t="shared" si="4"/>
        <v>#REF!</v>
      </c>
      <c r="G11" s="300" t="e">
        <v>#REF!</v>
      </c>
      <c r="H11" s="308" t="e">
        <f t="shared" ref="H11:H12" si="11">G11/E11-1</f>
        <v>#REF!</v>
      </c>
      <c r="I11" s="307" t="e">
        <f t="shared" si="7"/>
        <v>#REF!</v>
      </c>
      <c r="J11" s="306" t="e">
        <f t="shared" si="8"/>
        <v>#REF!</v>
      </c>
      <c r="K11" s="300" t="e">
        <v>#REF!</v>
      </c>
      <c r="L11" s="304" t="e">
        <f>K11/G11-1</f>
        <v>#REF!</v>
      </c>
      <c r="M11" s="307" t="e">
        <f t="shared" si="1"/>
        <v>#REF!</v>
      </c>
      <c r="N11" s="306" t="e">
        <f t="shared" si="9"/>
        <v>#REF!</v>
      </c>
      <c r="O11" s="300" t="e">
        <v>#REF!</v>
      </c>
      <c r="P11" s="308" t="e">
        <f t="shared" si="2"/>
        <v>#REF!</v>
      </c>
      <c r="Q11" s="307" t="e">
        <f t="shared" si="3"/>
        <v>#REF!</v>
      </c>
      <c r="R11" s="308" t="e">
        <f t="shared" ref="R11:R12" si="12">O11/D11-1</f>
        <v>#REF!</v>
      </c>
      <c r="S11" s="307" t="e">
        <f t="shared" ref="S11:S12" si="13">O11-D11</f>
        <v>#REF!</v>
      </c>
      <c r="T11" s="306" t="e">
        <f t="shared" si="10"/>
        <v>#REF!</v>
      </c>
      <c r="V11" s="37"/>
      <c r="W11" s="103"/>
      <c r="AE11" s="1"/>
    </row>
    <row r="12" spans="1:31" s="4" customFormat="1" hidden="1" x14ac:dyDescent="0.25"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181</v>
      </c>
    </row>
    <row r="14" spans="1:31" s="4" customFormat="1" x14ac:dyDescent="0.25">
      <c r="B14" s="204" t="s">
        <v>182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183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17.524 viajeros 
cuota: 100,0%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12" t="s">
        <v>184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185</v>
      </c>
      <c r="O40" s="15">
        <v>2021</v>
      </c>
      <c r="P40" s="15" t="s">
        <v>185</v>
      </c>
      <c r="Q40" s="15" t="s">
        <v>186</v>
      </c>
      <c r="R40" s="15" t="s">
        <v>187</v>
      </c>
      <c r="S40" s="15" t="s">
        <v>188</v>
      </c>
      <c r="T40" s="112"/>
      <c r="AE40" s="1"/>
    </row>
    <row r="41" spans="2:31" s="4" customFormat="1" ht="18.75" hidden="1" x14ac:dyDescent="0.3">
      <c r="B41" s="271" t="s">
        <v>172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173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174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175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176</v>
      </c>
    </row>
    <row r="45" spans="2:31" s="4" customFormat="1" hidden="1" x14ac:dyDescent="0.25">
      <c r="B45" s="282" t="s">
        <v>177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178</v>
      </c>
    </row>
    <row r="46" spans="2:31" s="4" customFormat="1" hidden="1" x14ac:dyDescent="0.25">
      <c r="B46" s="282" t="s">
        <v>179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180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181</v>
      </c>
    </row>
    <row r="48" spans="2:31" s="4" customFormat="1" hidden="1" x14ac:dyDescent="0.25">
      <c r="B48" s="66" t="s">
        <v>182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183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198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1" t="s">
        <v>197</v>
      </c>
      <c r="C134" s="275">
        <v>4744</v>
      </c>
      <c r="D134" s="275">
        <v>9037</v>
      </c>
      <c r="E134" s="275">
        <v>14448</v>
      </c>
      <c r="F134" s="275">
        <v>23750</v>
      </c>
      <c r="G134" s="276">
        <f>F134/E134-1</f>
        <v>0.64382613510520481</v>
      </c>
      <c r="H134" s="275">
        <f>F134-E134</f>
        <v>9302</v>
      </c>
      <c r="I134" s="276">
        <f>F134/F$134</f>
        <v>1</v>
      </c>
      <c r="J134" s="275">
        <v>26454</v>
      </c>
      <c r="K134" s="276">
        <f>J134/J$134</f>
        <v>1</v>
      </c>
      <c r="L134" s="276">
        <f>J134/F134-1</f>
        <v>0.11385263157894743</v>
      </c>
      <c r="M134" s="275">
        <f>J134-F134</f>
        <v>2704</v>
      </c>
      <c r="N134" s="276">
        <f>J134/D134-1</f>
        <v>1.9272988823724688</v>
      </c>
      <c r="O134" s="275">
        <f>J134-D134</f>
        <v>17417</v>
      </c>
      <c r="Q134" s="37"/>
      <c r="R134" s="103"/>
      <c r="Z134" s="1" t="s">
        <v>174</v>
      </c>
      <c r="AE134"/>
    </row>
    <row r="135" spans="1:31" s="4" customFormat="1" x14ac:dyDescent="0.25">
      <c r="A135" s="1"/>
      <c r="B135" s="293" t="s">
        <v>191</v>
      </c>
      <c r="C135" s="294">
        <v>4596</v>
      </c>
      <c r="D135" s="294">
        <v>8021</v>
      </c>
      <c r="E135" s="294">
        <v>13463</v>
      </c>
      <c r="F135" s="294">
        <v>23750</v>
      </c>
      <c r="G135" s="298">
        <f>IFERROR(F135/E135-1,"-")</f>
        <v>0.76409418406001639</v>
      </c>
      <c r="H135" s="294">
        <f t="shared" ref="H135:H138" si="14">F135-E135</f>
        <v>10287</v>
      </c>
      <c r="I135" s="296">
        <f>F135/F$134</f>
        <v>1</v>
      </c>
      <c r="J135" s="294">
        <v>26454</v>
      </c>
      <c r="K135" s="295">
        <f t="shared" ref="K135:K138" si="15">J135/J$134</f>
        <v>1</v>
      </c>
      <c r="L135" s="296">
        <f t="shared" ref="L135:L138" si="16">J135/F135-1</f>
        <v>0.11385263157894743</v>
      </c>
      <c r="M135" s="297">
        <f t="shared" ref="M135:M138" si="17">J135-F135</f>
        <v>2704</v>
      </c>
      <c r="N135" s="295">
        <f t="shared" ref="N135:N138" si="18">J135/D135-1</f>
        <v>2.2980925071686822</v>
      </c>
      <c r="O135" s="294">
        <f t="shared" ref="O135:O138" si="19">J135-D135</f>
        <v>18433</v>
      </c>
      <c r="Q135" s="37"/>
      <c r="R135" s="103"/>
      <c r="Z135" s="1" t="s">
        <v>176</v>
      </c>
    </row>
    <row r="136" spans="1:31" s="4" customFormat="1" x14ac:dyDescent="0.25">
      <c r="A136" s="132" t="s">
        <v>171</v>
      </c>
      <c r="B136" s="4" t="s">
        <v>70</v>
      </c>
      <c r="C136" s="300">
        <v>0</v>
      </c>
      <c r="D136" s="300">
        <v>0</v>
      </c>
      <c r="E136" s="300">
        <v>0</v>
      </c>
      <c r="F136" s="300">
        <v>0</v>
      </c>
      <c r="G136" s="304" t="str">
        <f t="shared" ref="G136:G138" si="20">IFERROR(F136/E136-1,"-")</f>
        <v>-</v>
      </c>
      <c r="H136" s="300">
        <f t="shared" si="14"/>
        <v>0</v>
      </c>
      <c r="I136" s="308">
        <f t="shared" ref="I136:I138" si="21">F136/F$134</f>
        <v>0</v>
      </c>
      <c r="J136" s="300">
        <v>0</v>
      </c>
      <c r="K136" s="306">
        <f t="shared" si="15"/>
        <v>0</v>
      </c>
      <c r="L136" s="308" t="e">
        <f t="shared" si="16"/>
        <v>#DIV/0!</v>
      </c>
      <c r="M136" s="307">
        <f t="shared" si="17"/>
        <v>0</v>
      </c>
      <c r="N136" s="306" t="e">
        <f t="shared" si="18"/>
        <v>#DIV/0!</v>
      </c>
      <c r="O136" s="300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0</v>
      </c>
      <c r="D137" s="300">
        <v>0</v>
      </c>
      <c r="E137" s="300">
        <v>0</v>
      </c>
      <c r="F137" s="300">
        <v>0</v>
      </c>
      <c r="G137" s="302" t="str">
        <f t="shared" si="20"/>
        <v>-</v>
      </c>
      <c r="H137" s="300">
        <f t="shared" si="14"/>
        <v>0</v>
      </c>
      <c r="I137" s="312">
        <f t="shared" si="21"/>
        <v>0</v>
      </c>
      <c r="J137" s="300">
        <v>0</v>
      </c>
      <c r="K137" s="306">
        <f t="shared" si="15"/>
        <v>0</v>
      </c>
      <c r="L137" s="308" t="e">
        <f t="shared" si="16"/>
        <v>#DIV/0!</v>
      </c>
      <c r="M137" s="307">
        <f t="shared" si="17"/>
        <v>0</v>
      </c>
      <c r="N137" s="306" t="e">
        <f t="shared" si="18"/>
        <v>#DIV/0!</v>
      </c>
      <c r="O137" s="300">
        <f t="shared" si="19"/>
        <v>0</v>
      </c>
      <c r="Q137" s="37"/>
      <c r="R137" s="103"/>
      <c r="Z137" s="1"/>
    </row>
    <row r="138" spans="1:31" s="4" customFormat="1" x14ac:dyDescent="0.25">
      <c r="A138" s="1"/>
      <c r="B138" s="293" t="s">
        <v>192</v>
      </c>
      <c r="C138" s="294" t="e">
        <v>#REF!</v>
      </c>
      <c r="D138" s="294" t="e">
        <v>#REF!</v>
      </c>
      <c r="E138" s="294" t="e">
        <v>#REF!</v>
      </c>
      <c r="F138" s="294" t="e">
        <v>#REF!</v>
      </c>
      <c r="G138" s="298" t="str">
        <f t="shared" si="20"/>
        <v>-</v>
      </c>
      <c r="H138" s="294" t="e">
        <f t="shared" si="14"/>
        <v>#REF!</v>
      </c>
      <c r="I138" s="296" t="e">
        <f t="shared" si="21"/>
        <v>#REF!</v>
      </c>
      <c r="J138" s="294" t="e">
        <v>#REF!</v>
      </c>
      <c r="K138" s="295" t="e">
        <f t="shared" si="15"/>
        <v>#REF!</v>
      </c>
      <c r="L138" s="296" t="e">
        <f t="shared" si="16"/>
        <v>#REF!</v>
      </c>
      <c r="M138" s="297" t="e">
        <f t="shared" si="17"/>
        <v>#REF!</v>
      </c>
      <c r="N138" s="295" t="e">
        <f t="shared" si="18"/>
        <v>#REF!</v>
      </c>
      <c r="O138" s="294" t="e">
        <f t="shared" si="19"/>
        <v>#REF!</v>
      </c>
      <c r="Q138" s="37"/>
      <c r="R138" s="103"/>
      <c r="Z138" s="1"/>
    </row>
    <row r="139" spans="1:31" s="4" customFormat="1" ht="7.5" customHeight="1" x14ac:dyDescent="0.25"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181</v>
      </c>
    </row>
    <row r="140" spans="1:31" s="4" customFormat="1" ht="32.25" customHeight="1" x14ac:dyDescent="0.25">
      <c r="B140" s="313" t="s">
        <v>195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183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43040-C881-4FAD-8C5C-64C0F74AE0E7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189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307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89" t="s">
        <v>264</v>
      </c>
      <c r="D5" s="289" t="s">
        <v>265</v>
      </c>
      <c r="E5" s="289" t="s">
        <v>266</v>
      </c>
      <c r="F5" s="290" t="str">
        <f>CONCATENATE("%/s total Tenerife ",RIGHT(E5,4))</f>
        <v>%/s total Tenerife 2023</v>
      </c>
      <c r="G5" s="289" t="s">
        <v>267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268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269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199</v>
      </c>
      <c r="C6" s="291">
        <v>13586</v>
      </c>
      <c r="D6" s="291">
        <v>22489</v>
      </c>
      <c r="E6" s="291">
        <v>18568</v>
      </c>
      <c r="F6" s="292">
        <f>E6/$E$6</f>
        <v>1</v>
      </c>
      <c r="G6" s="291">
        <v>25818</v>
      </c>
      <c r="H6" s="292">
        <f>G6/E6-1</f>
        <v>0.3904566996984058</v>
      </c>
      <c r="I6" s="291">
        <f>G6-E6</f>
        <v>7250</v>
      </c>
      <c r="J6" s="292">
        <f>G6/$G$6</f>
        <v>1</v>
      </c>
      <c r="K6" s="291">
        <v>11205</v>
      </c>
      <c r="L6" s="292">
        <f t="shared" ref="L6:L12" si="0">K6/G6-1</f>
        <v>-0.56600046479200561</v>
      </c>
      <c r="M6" s="291">
        <f t="shared" ref="M6:M12" si="1">K6-G6</f>
        <v>-14613</v>
      </c>
      <c r="N6" s="292">
        <f>K6/$K$6</f>
        <v>1</v>
      </c>
      <c r="O6" s="291">
        <v>16622</v>
      </c>
      <c r="P6" s="292">
        <f t="shared" ref="P6:P11" si="2">O6/K6-1</f>
        <v>0.48344489067380625</v>
      </c>
      <c r="Q6" s="291">
        <f t="shared" ref="Q6:Q12" si="3">O6-K6</f>
        <v>5417</v>
      </c>
      <c r="R6" s="292">
        <f>O6/C6-1</f>
        <v>0.22346533195937002</v>
      </c>
      <c r="S6" s="291">
        <f>O6-C6</f>
        <v>3036</v>
      </c>
      <c r="T6" s="292">
        <f>O6/$O$6</f>
        <v>1</v>
      </c>
      <c r="V6" s="37"/>
      <c r="W6" s="103"/>
      <c r="AE6" s="1" t="s">
        <v>174</v>
      </c>
    </row>
    <row r="7" spans="1:31" s="4" customFormat="1" x14ac:dyDescent="0.25">
      <c r="A7" s="1"/>
      <c r="B7" s="293" t="s">
        <v>200</v>
      </c>
      <c r="C7" s="294">
        <v>13481</v>
      </c>
      <c r="D7" s="294">
        <v>22180</v>
      </c>
      <c r="E7" s="294">
        <v>18244</v>
      </c>
      <c r="F7" s="295">
        <f t="shared" ref="F7:F12" si="4">E7/$E$6</f>
        <v>0.98255062473071952</v>
      </c>
      <c r="G7" s="294">
        <v>23962</v>
      </c>
      <c r="H7" s="296">
        <f>G7/E7-1</f>
        <v>0.31341811006358244</v>
      </c>
      <c r="I7" s="297">
        <f>G7-E7</f>
        <v>5718</v>
      </c>
      <c r="J7" s="295">
        <f>G7/$G$6</f>
        <v>0.92811216980401268</v>
      </c>
      <c r="K7" s="294">
        <v>9961</v>
      </c>
      <c r="L7" s="298">
        <f t="shared" si="0"/>
        <v>-0.58430014189132795</v>
      </c>
      <c r="M7" s="299">
        <f t="shared" si="1"/>
        <v>-14001</v>
      </c>
      <c r="N7" s="295">
        <f>K7/$K$6</f>
        <v>0.8889781347612673</v>
      </c>
      <c r="O7" s="294">
        <v>15177</v>
      </c>
      <c r="P7" s="296">
        <f t="shared" si="2"/>
        <v>0.52364220459793187</v>
      </c>
      <c r="Q7" s="297">
        <f t="shared" si="3"/>
        <v>5216</v>
      </c>
      <c r="R7" s="296">
        <f t="shared" ref="R7:R10" si="5">O7/C7-1</f>
        <v>0.12580669089830132</v>
      </c>
      <c r="S7" s="297">
        <f t="shared" ref="S7:S10" si="6">O7-C7</f>
        <v>1696</v>
      </c>
      <c r="T7" s="295">
        <f>O7/$O$6</f>
        <v>0.91306701961256165</v>
      </c>
      <c r="V7" s="37"/>
      <c r="W7" s="103"/>
      <c r="AE7" s="1" t="s">
        <v>176</v>
      </c>
    </row>
    <row r="8" spans="1:31" s="4" customFormat="1" x14ac:dyDescent="0.25">
      <c r="A8" s="132" t="s">
        <v>171</v>
      </c>
      <c r="B8" s="4" t="s">
        <v>70</v>
      </c>
      <c r="C8" s="300">
        <v>0</v>
      </c>
      <c r="D8" s="300">
        <v>0</v>
      </c>
      <c r="E8" s="300">
        <v>0</v>
      </c>
      <c r="F8" s="301">
        <f t="shared" si="4"/>
        <v>0</v>
      </c>
      <c r="G8" s="300">
        <v>0</v>
      </c>
      <c r="H8" s="302" t="str">
        <f>IFERROR(G8/E8-1,"-")</f>
        <v>-</v>
      </c>
      <c r="I8" s="303">
        <f t="shared" ref="I8:I12" si="7">G8-E8</f>
        <v>0</v>
      </c>
      <c r="J8" s="301">
        <f t="shared" ref="J8:J12" si="8">G8/$G$6</f>
        <v>0</v>
      </c>
      <c r="K8" s="300">
        <v>0</v>
      </c>
      <c r="L8" s="304" t="str">
        <f>IFERROR(K8/G8-1,"-")</f>
        <v>-</v>
      </c>
      <c r="M8" s="305" t="str">
        <f>IF(G8=0,"nd",K8-G8)</f>
        <v>nd</v>
      </c>
      <c r="N8" s="306">
        <f t="shared" ref="N8:N12" si="9">K8/$K$6</f>
        <v>0</v>
      </c>
      <c r="O8" s="300">
        <v>0</v>
      </c>
      <c r="P8" s="304" t="str">
        <f>IFERROR(O8/K8-1,"-")</f>
        <v>-</v>
      </c>
      <c r="Q8" s="307">
        <f t="shared" si="3"/>
        <v>0</v>
      </c>
      <c r="R8" s="304" t="str">
        <f>IFERROR(O8/C8-1,"-")</f>
        <v>-</v>
      </c>
      <c r="S8" s="307">
        <f t="shared" si="6"/>
        <v>0</v>
      </c>
      <c r="T8" s="306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13481</v>
      </c>
      <c r="D9" s="300">
        <v>0</v>
      </c>
      <c r="E9" s="300">
        <v>13830</v>
      </c>
      <c r="F9" s="306">
        <f t="shared" si="4"/>
        <v>0.74482981473502796</v>
      </c>
      <c r="G9" s="300">
        <v>0</v>
      </c>
      <c r="H9" s="302">
        <f>IFERROR(G9/E9-1,"-")</f>
        <v>-1</v>
      </c>
      <c r="I9" s="307">
        <f t="shared" si="7"/>
        <v>-13830</v>
      </c>
      <c r="J9" s="306">
        <f t="shared" si="8"/>
        <v>0</v>
      </c>
      <c r="K9" s="300">
        <v>0</v>
      </c>
      <c r="L9" s="304" t="str">
        <f>IFERROR(K9/G9-1,"-")</f>
        <v>-</v>
      </c>
      <c r="M9" s="305" t="str">
        <f>IF(G9=0,"nd",K9-G9)</f>
        <v>nd</v>
      </c>
      <c r="N9" s="306">
        <f t="shared" si="9"/>
        <v>0</v>
      </c>
      <c r="O9" s="300">
        <v>0</v>
      </c>
      <c r="P9" s="304" t="e">
        <f t="shared" si="2"/>
        <v>#DIV/0!</v>
      </c>
      <c r="Q9" s="307">
        <f t="shared" si="3"/>
        <v>0</v>
      </c>
      <c r="R9" s="308">
        <f t="shared" si="5"/>
        <v>-1</v>
      </c>
      <c r="S9" s="307">
        <f t="shared" si="6"/>
        <v>-13481</v>
      </c>
      <c r="T9" s="306">
        <f t="shared" si="10"/>
        <v>0</v>
      </c>
      <c r="V9" s="37"/>
      <c r="W9" s="103"/>
      <c r="AE9" s="1"/>
    </row>
    <row r="10" spans="1:31" s="4" customFormat="1" x14ac:dyDescent="0.25">
      <c r="A10" s="1"/>
      <c r="B10" s="293" t="s">
        <v>192</v>
      </c>
      <c r="C10" s="309" t="s">
        <v>233</v>
      </c>
      <c r="D10" s="309" t="s">
        <v>233</v>
      </c>
      <c r="E10" s="309" t="s">
        <v>233</v>
      </c>
      <c r="F10" s="310" t="str">
        <f>IFERROR(E10/$E$6,"-")</f>
        <v>-</v>
      </c>
      <c r="G10" s="309" t="s">
        <v>233</v>
      </c>
      <c r="H10" s="298" t="str">
        <f>IFERROR(G10/E10-1,"-")</f>
        <v>-</v>
      </c>
      <c r="I10" s="299" t="str">
        <f>IFERROR(G10-E10,"-")</f>
        <v>-</v>
      </c>
      <c r="J10" s="310" t="str">
        <f>IFERROR(G10/$G$6,"-")</f>
        <v>-</v>
      </c>
      <c r="K10" s="309" t="s">
        <v>233</v>
      </c>
      <c r="L10" s="298" t="str">
        <f>IFERROR(K10/G10-1,"-")</f>
        <v>-</v>
      </c>
      <c r="M10" s="299" t="str">
        <f>IFERROR(K10-G10,"-")</f>
        <v>-</v>
      </c>
      <c r="N10" s="310" t="str">
        <f>IFERROR(K10/$K$6,"-")</f>
        <v>-</v>
      </c>
      <c r="O10" s="309" t="s">
        <v>233</v>
      </c>
      <c r="P10" s="298" t="str">
        <f>IFERROR(O10/K10-1,"-")</f>
        <v>-</v>
      </c>
      <c r="Q10" s="299" t="str">
        <f>IFERROR(O10-K10,"-")</f>
        <v>-</v>
      </c>
      <c r="R10" s="298" t="e">
        <f t="shared" si="5"/>
        <v>#VALUE!</v>
      </c>
      <c r="S10" s="299" t="e">
        <f t="shared" si="6"/>
        <v>#VALUE!</v>
      </c>
      <c r="T10" s="310" t="str">
        <f>IFERROR(O10/$O$6,"-")</f>
        <v>-</v>
      </c>
      <c r="V10" s="37"/>
      <c r="W10" s="103"/>
      <c r="AE10" s="1"/>
    </row>
    <row r="11" spans="1:31" s="4" customFormat="1" hidden="1" x14ac:dyDescent="0.25">
      <c r="A11" s="1"/>
      <c r="B11" s="123" t="s">
        <v>171</v>
      </c>
      <c r="C11" s="300" t="e">
        <v>#REF!</v>
      </c>
      <c r="D11" s="300" t="e">
        <v>#REF!</v>
      </c>
      <c r="E11" s="300" t="e">
        <v>#REF!</v>
      </c>
      <c r="F11" s="306" t="e">
        <f t="shared" si="4"/>
        <v>#REF!</v>
      </c>
      <c r="G11" s="300" t="e">
        <v>#REF!</v>
      </c>
      <c r="H11" s="308" t="e">
        <f t="shared" ref="H11:H12" si="11">G11/E11-1</f>
        <v>#REF!</v>
      </c>
      <c r="I11" s="307" t="e">
        <f t="shared" si="7"/>
        <v>#REF!</v>
      </c>
      <c r="J11" s="306" t="e">
        <f t="shared" si="8"/>
        <v>#REF!</v>
      </c>
      <c r="K11" s="300" t="e">
        <v>#REF!</v>
      </c>
      <c r="L11" s="304" t="e">
        <f>K11/G11-1</f>
        <v>#REF!</v>
      </c>
      <c r="M11" s="307" t="e">
        <f t="shared" si="1"/>
        <v>#REF!</v>
      </c>
      <c r="N11" s="306" t="e">
        <f t="shared" si="9"/>
        <v>#REF!</v>
      </c>
      <c r="O11" s="300" t="e">
        <v>#REF!</v>
      </c>
      <c r="P11" s="308" t="e">
        <f t="shared" si="2"/>
        <v>#REF!</v>
      </c>
      <c r="Q11" s="307" t="e">
        <f t="shared" si="3"/>
        <v>#REF!</v>
      </c>
      <c r="R11" s="308" t="e">
        <f t="shared" ref="R11:R12" si="12">O11/D11-1</f>
        <v>#REF!</v>
      </c>
      <c r="S11" s="307" t="e">
        <f t="shared" ref="S11:S12" si="13">O11-D11</f>
        <v>#REF!</v>
      </c>
      <c r="T11" s="306" t="e">
        <f t="shared" si="10"/>
        <v>#REF!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181</v>
      </c>
    </row>
    <row r="14" spans="1:31" s="4" customFormat="1" x14ac:dyDescent="0.25">
      <c r="A14" s="1"/>
      <c r="B14" s="204" t="s">
        <v>182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183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15.177 viajeros 
cuota: 91,3%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12" t="s">
        <v>184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185</v>
      </c>
      <c r="O40" s="15">
        <v>2021</v>
      </c>
      <c r="P40" s="15" t="s">
        <v>185</v>
      </c>
      <c r="Q40" s="15" t="s">
        <v>186</v>
      </c>
      <c r="R40" s="15" t="s">
        <v>187</v>
      </c>
      <c r="S40" s="15" t="s">
        <v>188</v>
      </c>
      <c r="T40" s="112"/>
      <c r="AE40" s="1"/>
    </row>
    <row r="41" spans="2:31" s="4" customFormat="1" ht="18.75" hidden="1" x14ac:dyDescent="0.3">
      <c r="B41" s="271" t="s">
        <v>172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173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174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175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176</v>
      </c>
    </row>
    <row r="45" spans="2:31" s="4" customFormat="1" hidden="1" x14ac:dyDescent="0.25">
      <c r="B45" s="282" t="s">
        <v>177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178</v>
      </c>
    </row>
    <row r="46" spans="2:31" s="4" customFormat="1" hidden="1" x14ac:dyDescent="0.25">
      <c r="B46" s="282" t="s">
        <v>179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180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181</v>
      </c>
    </row>
    <row r="48" spans="2:31" s="4" customFormat="1" hidden="1" x14ac:dyDescent="0.25">
      <c r="B48" s="66" t="s">
        <v>182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183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201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4"/>
      <c r="B134" s="271" t="s">
        <v>199</v>
      </c>
      <c r="C134" s="275">
        <v>21567</v>
      </c>
      <c r="D134" s="275">
        <v>23338</v>
      </c>
      <c r="E134" s="275">
        <v>29399</v>
      </c>
      <c r="F134" s="275">
        <v>37562</v>
      </c>
      <c r="G134" s="276">
        <f>F134/E134-1</f>
        <v>0.27766250552739891</v>
      </c>
      <c r="H134" s="275">
        <f>F134-E134</f>
        <v>8163</v>
      </c>
      <c r="I134" s="276">
        <f>F134/F$134</f>
        <v>1</v>
      </c>
      <c r="J134" s="275">
        <v>16499</v>
      </c>
      <c r="K134" s="276">
        <f>J134/J$134</f>
        <v>1</v>
      </c>
      <c r="L134" s="276">
        <f>J134/F134-1</f>
        <v>-0.56075288855758476</v>
      </c>
      <c r="M134" s="275">
        <f>J134-F134</f>
        <v>-21063</v>
      </c>
      <c r="N134" s="276">
        <f>J134/D134-1</f>
        <v>-0.29304139172165566</v>
      </c>
      <c r="O134" s="275">
        <f>J134-D134</f>
        <v>-6839</v>
      </c>
      <c r="Q134" s="37"/>
      <c r="R134" s="103"/>
      <c r="Z134" s="1" t="s">
        <v>174</v>
      </c>
      <c r="AE134"/>
    </row>
    <row r="135" spans="1:31" s="4" customFormat="1" x14ac:dyDescent="0.25">
      <c r="A135" s="1"/>
      <c r="B135" s="293" t="s">
        <v>191</v>
      </c>
      <c r="C135" s="294">
        <v>21207</v>
      </c>
      <c r="D135" s="294">
        <v>22920</v>
      </c>
      <c r="E135" s="294">
        <v>28864</v>
      </c>
      <c r="F135" s="294">
        <v>34800</v>
      </c>
      <c r="G135" s="298">
        <f>IFERROR(F135/E135-1,"-")</f>
        <v>0.20565410199556533</v>
      </c>
      <c r="H135" s="294">
        <f t="shared" ref="H135:H138" si="14">F135-E135</f>
        <v>5936</v>
      </c>
      <c r="I135" s="296">
        <f>F135/F$134</f>
        <v>0.92646823917789256</v>
      </c>
      <c r="J135" s="294">
        <v>14323</v>
      </c>
      <c r="K135" s="295">
        <f t="shared" ref="K135:K138" si="15">J135/J$134</f>
        <v>0.86811321898296867</v>
      </c>
      <c r="L135" s="296">
        <f t="shared" ref="L135:L138" si="16">J135/F135-1</f>
        <v>-0.58841954022988507</v>
      </c>
      <c r="M135" s="297">
        <f t="shared" ref="M135:M138" si="17">J135-F135</f>
        <v>-20477</v>
      </c>
      <c r="N135" s="295">
        <f t="shared" ref="N135:N138" si="18">J135/D135-1</f>
        <v>-0.375087260034904</v>
      </c>
      <c r="O135" s="294">
        <f t="shared" ref="O135:O138" si="19">J135-D135</f>
        <v>-8597</v>
      </c>
      <c r="Q135" s="37"/>
      <c r="R135" s="103"/>
      <c r="Z135" s="1" t="s">
        <v>176</v>
      </c>
    </row>
    <row r="136" spans="1:31" s="4" customFormat="1" x14ac:dyDescent="0.25">
      <c r="A136" s="132" t="s">
        <v>171</v>
      </c>
      <c r="B136" s="4" t="s">
        <v>70</v>
      </c>
      <c r="C136" s="300">
        <v>0</v>
      </c>
      <c r="D136" s="300">
        <v>0</v>
      </c>
      <c r="E136" s="300">
        <v>0</v>
      </c>
      <c r="F136" s="300">
        <v>0</v>
      </c>
      <c r="G136" s="304" t="str">
        <f t="shared" ref="G136:G138" si="20">IFERROR(F136/E136-1,"-")</f>
        <v>-</v>
      </c>
      <c r="H136" s="300">
        <f t="shared" si="14"/>
        <v>0</v>
      </c>
      <c r="I136" s="308">
        <f t="shared" ref="I136:I138" si="21">F136/F$134</f>
        <v>0</v>
      </c>
      <c r="J136" s="300">
        <v>0</v>
      </c>
      <c r="K136" s="306">
        <f t="shared" si="15"/>
        <v>0</v>
      </c>
      <c r="L136" s="308" t="e">
        <f t="shared" si="16"/>
        <v>#DIV/0!</v>
      </c>
      <c r="M136" s="307">
        <f t="shared" si="17"/>
        <v>0</v>
      </c>
      <c r="N136" s="306" t="e">
        <f t="shared" si="18"/>
        <v>#DIV/0!</v>
      </c>
      <c r="O136" s="300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0</v>
      </c>
      <c r="D137" s="300">
        <v>0</v>
      </c>
      <c r="E137" s="300">
        <v>0</v>
      </c>
      <c r="F137" s="300">
        <v>0</v>
      </c>
      <c r="G137" s="302" t="str">
        <f t="shared" si="20"/>
        <v>-</v>
      </c>
      <c r="H137" s="300">
        <f t="shared" si="14"/>
        <v>0</v>
      </c>
      <c r="I137" s="312">
        <f t="shared" si="21"/>
        <v>0</v>
      </c>
      <c r="J137" s="300">
        <v>0</v>
      </c>
      <c r="K137" s="306">
        <f t="shared" si="15"/>
        <v>0</v>
      </c>
      <c r="L137" s="308" t="e">
        <f t="shared" si="16"/>
        <v>#DIV/0!</v>
      </c>
      <c r="M137" s="307">
        <f t="shared" si="17"/>
        <v>0</v>
      </c>
      <c r="N137" s="306" t="e">
        <f t="shared" si="18"/>
        <v>#DIV/0!</v>
      </c>
      <c r="O137" s="300">
        <f t="shared" si="19"/>
        <v>0</v>
      </c>
      <c r="Q137" s="37"/>
      <c r="R137" s="103"/>
      <c r="Z137" s="1"/>
    </row>
    <row r="138" spans="1:31" s="4" customFormat="1" x14ac:dyDescent="0.25">
      <c r="B138" s="293" t="s">
        <v>192</v>
      </c>
      <c r="C138" s="294" t="e">
        <v>#REF!</v>
      </c>
      <c r="D138" s="294" t="e">
        <v>#REF!</v>
      </c>
      <c r="E138" s="294" t="e">
        <v>#REF!</v>
      </c>
      <c r="F138" s="294" t="e">
        <v>#REF!</v>
      </c>
      <c r="G138" s="298" t="str">
        <f t="shared" si="20"/>
        <v>-</v>
      </c>
      <c r="H138" s="294" t="e">
        <f t="shared" si="14"/>
        <v>#REF!</v>
      </c>
      <c r="I138" s="296" t="e">
        <f t="shared" si="21"/>
        <v>#REF!</v>
      </c>
      <c r="J138" s="294" t="e">
        <v>#REF!</v>
      </c>
      <c r="K138" s="295" t="e">
        <f t="shared" si="15"/>
        <v>#REF!</v>
      </c>
      <c r="L138" s="296" t="e">
        <f t="shared" si="16"/>
        <v>#REF!</v>
      </c>
      <c r="M138" s="297" t="e">
        <f t="shared" si="17"/>
        <v>#REF!</v>
      </c>
      <c r="N138" s="295" t="e">
        <f t="shared" si="18"/>
        <v>#REF!</v>
      </c>
      <c r="O138" s="294" t="e">
        <f t="shared" si="19"/>
        <v>#REF!</v>
      </c>
      <c r="Q138" s="37"/>
      <c r="R138" s="103"/>
      <c r="Z138" s="1"/>
    </row>
    <row r="139" spans="1:31" s="4" customFormat="1" ht="7.5" customHeight="1" x14ac:dyDescent="0.25"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181</v>
      </c>
    </row>
    <row r="140" spans="1:31" s="4" customFormat="1" ht="32.25" customHeight="1" x14ac:dyDescent="0.25">
      <c r="B140" s="313" t="s">
        <v>195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183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C001-D957-49BA-B7E6-EC76B5C320DD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202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203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264</v>
      </c>
      <c r="D5" s="289" t="s">
        <v>265</v>
      </c>
      <c r="E5" s="289" t="s">
        <v>266</v>
      </c>
      <c r="F5" s="290" t="str">
        <f>CONCATENATE("%/s total Tenerife ",RIGHT(E5,4))</f>
        <v>%/s total Tenerife 2023</v>
      </c>
      <c r="G5" s="289" t="s">
        <v>267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268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269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204</v>
      </c>
      <c r="C6" s="291">
        <v>509135</v>
      </c>
      <c r="D6" s="291">
        <v>705987</v>
      </c>
      <c r="E6" s="291">
        <v>729969</v>
      </c>
      <c r="F6" s="292">
        <f>E6/$E$6</f>
        <v>1</v>
      </c>
      <c r="G6" s="291">
        <v>734114</v>
      </c>
      <c r="H6" s="292">
        <f>G6/E6-1</f>
        <v>5.6783233260591093E-3</v>
      </c>
      <c r="I6" s="291">
        <f>G6-E6</f>
        <v>4145</v>
      </c>
      <c r="J6" s="292">
        <f>G6/$G$6</f>
        <v>1</v>
      </c>
      <c r="K6" s="291">
        <v>740840</v>
      </c>
      <c r="L6" s="292">
        <f>K6/G6-1</f>
        <v>9.162064747437082E-3</v>
      </c>
      <c r="M6" s="291">
        <f>K6-G6</f>
        <v>6726</v>
      </c>
      <c r="N6" s="292">
        <f>K6/$K$6</f>
        <v>1</v>
      </c>
      <c r="O6" s="291">
        <v>773517</v>
      </c>
      <c r="P6" s="292">
        <f>O6/K6-1</f>
        <v>4.4108039522704034E-2</v>
      </c>
      <c r="Q6" s="291">
        <f>O6-K6</f>
        <v>32677</v>
      </c>
      <c r="R6" s="292">
        <f>IFERROR(O6/C6-1,"-")</f>
        <v>0.5192768126331917</v>
      </c>
      <c r="S6" s="291">
        <f>O6-C6</f>
        <v>264382</v>
      </c>
      <c r="T6" s="292">
        <f>O6/$O$6</f>
        <v>1</v>
      </c>
      <c r="V6" s="37"/>
      <c r="W6" s="103"/>
      <c r="AE6" s="1" t="s">
        <v>174</v>
      </c>
    </row>
    <row r="7" spans="1:31" s="4" customFormat="1" x14ac:dyDescent="0.25">
      <c r="B7" s="282" t="s">
        <v>46</v>
      </c>
      <c r="C7" s="300">
        <v>181377</v>
      </c>
      <c r="D7" s="300">
        <v>152312</v>
      </c>
      <c r="E7" s="300">
        <v>131090</v>
      </c>
      <c r="F7" s="306">
        <f t="shared" ref="F7:F16" si="0">E7/$E$6</f>
        <v>0.17958296859181691</v>
      </c>
      <c r="G7" s="300">
        <v>116145</v>
      </c>
      <c r="H7" s="308">
        <f>G7/E7-1</f>
        <v>-0.11400564497673349</v>
      </c>
      <c r="I7" s="307">
        <f>G7-E7</f>
        <v>-14945</v>
      </c>
      <c r="J7" s="306">
        <f>G7/$G$6</f>
        <v>0.15821112252320485</v>
      </c>
      <c r="K7" s="300">
        <v>105730</v>
      </c>
      <c r="L7" s="308">
        <f>K7/G7-1</f>
        <v>-8.9672392268285384E-2</v>
      </c>
      <c r="M7" s="307">
        <f>K7-G7</f>
        <v>-10415</v>
      </c>
      <c r="N7" s="306">
        <f>K7/$K$6</f>
        <v>0.14271637600561524</v>
      </c>
      <c r="O7" s="300">
        <v>113345</v>
      </c>
      <c r="P7" s="308">
        <f>O7/K7-1</f>
        <v>7.2023077650619438E-2</v>
      </c>
      <c r="Q7" s="307">
        <f>O7-K7</f>
        <v>7615</v>
      </c>
      <c r="R7" s="308">
        <f t="shared" ref="R7:R16" si="1">IFERROR(O7/C7-1,"-")</f>
        <v>-0.37508614653456618</v>
      </c>
      <c r="S7" s="307">
        <f t="shared" ref="S7:S16" si="2">O7-C7</f>
        <v>-68032</v>
      </c>
      <c r="T7" s="306">
        <f>O7/$O$6</f>
        <v>0.14653200899269181</v>
      </c>
      <c r="V7" s="37"/>
      <c r="W7" s="103"/>
      <c r="AE7" s="1" t="s">
        <v>176</v>
      </c>
    </row>
    <row r="8" spans="1:31" s="4" customFormat="1" x14ac:dyDescent="0.25">
      <c r="B8" s="282" t="s">
        <v>47</v>
      </c>
      <c r="C8" s="300">
        <v>53696</v>
      </c>
      <c r="D8" s="300">
        <v>89466</v>
      </c>
      <c r="E8" s="300">
        <v>84173</v>
      </c>
      <c r="F8" s="306">
        <f t="shared" si="0"/>
        <v>0.11531037619405755</v>
      </c>
      <c r="G8" s="300">
        <v>80324</v>
      </c>
      <c r="H8" s="308">
        <f t="shared" ref="H8:H16" si="3">G8/E8-1</f>
        <v>-4.5727252206764657E-2</v>
      </c>
      <c r="I8" s="307">
        <f t="shared" ref="I8:I16" si="4">G8-E8</f>
        <v>-3849</v>
      </c>
      <c r="J8" s="306">
        <f t="shared" ref="J8:J16" si="5">G8/$G$6</f>
        <v>0.10941624870251759</v>
      </c>
      <c r="K8" s="300">
        <v>81062</v>
      </c>
      <c r="L8" s="308">
        <f t="shared" ref="L8:L16" si="6">K8/G8-1</f>
        <v>9.1877894527165882E-3</v>
      </c>
      <c r="M8" s="307">
        <f t="shared" ref="M8:M16" si="7">K8-G8</f>
        <v>738</v>
      </c>
      <c r="N8" s="306">
        <f t="shared" ref="N8:N16" si="8">K8/$K$6</f>
        <v>0.10941903784892824</v>
      </c>
      <c r="O8" s="300">
        <v>101026</v>
      </c>
      <c r="P8" s="308">
        <f t="shared" ref="P8:P16" si="9">O8/K8-1</f>
        <v>0.2462806247070144</v>
      </c>
      <c r="Q8" s="307">
        <f t="shared" ref="Q8:Q16" si="10">O8-K8</f>
        <v>19964</v>
      </c>
      <c r="R8" s="308">
        <f t="shared" si="1"/>
        <v>0.88144368295589981</v>
      </c>
      <c r="S8" s="307">
        <f t="shared" si="2"/>
        <v>47330</v>
      </c>
      <c r="T8" s="306">
        <f t="shared" ref="T8:T16" si="11">O8/$O$6</f>
        <v>0.13060605002863543</v>
      </c>
      <c r="V8" s="37"/>
      <c r="W8" s="103"/>
      <c r="AE8" s="1"/>
    </row>
    <row r="9" spans="1:31" s="4" customFormat="1" x14ac:dyDescent="0.25">
      <c r="B9" s="282" t="s">
        <v>48</v>
      </c>
      <c r="C9" s="300">
        <v>3305</v>
      </c>
      <c r="D9" s="300">
        <v>3711</v>
      </c>
      <c r="E9" s="300">
        <v>14727</v>
      </c>
      <c r="F9" s="301">
        <f t="shared" si="0"/>
        <v>2.0174829342067952E-2</v>
      </c>
      <c r="G9" s="300">
        <v>8800</v>
      </c>
      <c r="H9" s="312">
        <f t="shared" si="3"/>
        <v>-0.40245807021117674</v>
      </c>
      <c r="I9" s="303">
        <f t="shared" si="4"/>
        <v>-5927</v>
      </c>
      <c r="J9" s="301">
        <f t="shared" si="5"/>
        <v>1.1987239039168304E-2</v>
      </c>
      <c r="K9" s="300">
        <v>5738</v>
      </c>
      <c r="L9" s="308">
        <f t="shared" si="6"/>
        <v>-0.34795454545454541</v>
      </c>
      <c r="M9" s="307">
        <f t="shared" si="7"/>
        <v>-3062</v>
      </c>
      <c r="N9" s="306">
        <f t="shared" si="8"/>
        <v>7.7452621348739273E-3</v>
      </c>
      <c r="O9" s="300">
        <v>11724</v>
      </c>
      <c r="P9" s="308">
        <f t="shared" si="9"/>
        <v>1.0432206343673753</v>
      </c>
      <c r="Q9" s="307">
        <f t="shared" si="10"/>
        <v>5986</v>
      </c>
      <c r="R9" s="308">
        <f t="shared" si="1"/>
        <v>2.5473524962178518</v>
      </c>
      <c r="S9" s="307">
        <f t="shared" si="2"/>
        <v>8419</v>
      </c>
      <c r="T9" s="306">
        <f t="shared" si="11"/>
        <v>1.5156745100624808E-2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99731</v>
      </c>
      <c r="D10" s="300">
        <v>234682</v>
      </c>
      <c r="E10" s="300">
        <v>244236</v>
      </c>
      <c r="F10" s="306">
        <f t="shared" si="0"/>
        <v>0.33458407137837359</v>
      </c>
      <c r="G10" s="300">
        <v>271430</v>
      </c>
      <c r="H10" s="308">
        <f t="shared" si="3"/>
        <v>0.11134312713932415</v>
      </c>
      <c r="I10" s="307">
        <f t="shared" si="4"/>
        <v>27194</v>
      </c>
      <c r="J10" s="306">
        <f t="shared" si="5"/>
        <v>0.3697382150456196</v>
      </c>
      <c r="K10" s="300">
        <v>283233</v>
      </c>
      <c r="L10" s="308">
        <f t="shared" si="6"/>
        <v>4.348450797627379E-2</v>
      </c>
      <c r="M10" s="307">
        <f t="shared" si="7"/>
        <v>11803</v>
      </c>
      <c r="N10" s="306">
        <f t="shared" si="8"/>
        <v>0.38231332001511797</v>
      </c>
      <c r="O10" s="300">
        <v>285790</v>
      </c>
      <c r="P10" s="308">
        <f t="shared" si="9"/>
        <v>9.0279028220581203E-3</v>
      </c>
      <c r="Q10" s="307">
        <f t="shared" si="10"/>
        <v>2557</v>
      </c>
      <c r="R10" s="308">
        <f t="shared" si="1"/>
        <v>1.8656084868295717</v>
      </c>
      <c r="S10" s="307">
        <f t="shared" si="2"/>
        <v>186059</v>
      </c>
      <c r="T10" s="306">
        <f>O10/$O$6</f>
        <v>0.36946828576488944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31893</v>
      </c>
      <c r="D11" s="300">
        <v>32003</v>
      </c>
      <c r="E11" s="300">
        <v>38275</v>
      </c>
      <c r="F11" s="301">
        <f t="shared" si="0"/>
        <v>5.2433733487312478E-2</v>
      </c>
      <c r="G11" s="300">
        <v>34967</v>
      </c>
      <c r="H11" s="312">
        <f t="shared" si="3"/>
        <v>-8.6427171783148293E-2</v>
      </c>
      <c r="I11" s="303">
        <f t="shared" si="4"/>
        <v>-3308</v>
      </c>
      <c r="J11" s="301">
        <f t="shared" si="5"/>
        <v>4.7631566759386144E-2</v>
      </c>
      <c r="K11" s="300">
        <v>38450</v>
      </c>
      <c r="L11" s="308">
        <f t="shared" si="6"/>
        <v>9.9608202019046521E-2</v>
      </c>
      <c r="M11" s="307">
        <f t="shared" si="7"/>
        <v>3483</v>
      </c>
      <c r="N11" s="306">
        <f t="shared" si="8"/>
        <v>5.1900545326926194E-2</v>
      </c>
      <c r="O11" s="300">
        <v>30895</v>
      </c>
      <c r="P11" s="308">
        <f t="shared" si="9"/>
        <v>-0.19648894668400518</v>
      </c>
      <c r="Q11" s="307">
        <f t="shared" si="10"/>
        <v>-7555</v>
      </c>
      <c r="R11" s="308">
        <f t="shared" si="1"/>
        <v>-3.1292133069952599E-2</v>
      </c>
      <c r="S11" s="307">
        <f t="shared" si="2"/>
        <v>-998</v>
      </c>
      <c r="T11" s="306">
        <f t="shared" si="11"/>
        <v>3.9940945060031E-2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57767</v>
      </c>
      <c r="D12" s="300">
        <v>84383</v>
      </c>
      <c r="E12" s="300">
        <v>97798</v>
      </c>
      <c r="F12" s="306">
        <f t="shared" si="0"/>
        <v>0.13397555238647121</v>
      </c>
      <c r="G12" s="300">
        <v>100959</v>
      </c>
      <c r="H12" s="308">
        <f t="shared" si="3"/>
        <v>3.2321724370641514E-2</v>
      </c>
      <c r="I12" s="307">
        <f t="shared" si="4"/>
        <v>3161</v>
      </c>
      <c r="J12" s="306">
        <f t="shared" si="5"/>
        <v>0.13752496206311282</v>
      </c>
      <c r="K12" s="300">
        <v>116513</v>
      </c>
      <c r="L12" s="308">
        <f t="shared" si="6"/>
        <v>0.15406254023910693</v>
      </c>
      <c r="M12" s="307">
        <f t="shared" si="7"/>
        <v>15554</v>
      </c>
      <c r="N12" s="306">
        <f t="shared" si="8"/>
        <v>0.15727147562226662</v>
      </c>
      <c r="O12" s="300">
        <v>117933</v>
      </c>
      <c r="P12" s="308">
        <f t="shared" si="9"/>
        <v>1.2187481225270913E-2</v>
      </c>
      <c r="Q12" s="307">
        <f t="shared" si="10"/>
        <v>1420</v>
      </c>
      <c r="R12" s="308">
        <f t="shared" si="1"/>
        <v>1.0415289005833781</v>
      </c>
      <c r="S12" s="307">
        <f t="shared" si="2"/>
        <v>60166</v>
      </c>
      <c r="T12" s="306">
        <f t="shared" si="11"/>
        <v>0.15246335891777427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10854</v>
      </c>
      <c r="D13" s="300">
        <v>21277</v>
      </c>
      <c r="E13" s="300">
        <v>26478</v>
      </c>
      <c r="F13" s="301">
        <f t="shared" si="0"/>
        <v>3.6272773227356232E-2</v>
      </c>
      <c r="G13" s="300">
        <v>22061</v>
      </c>
      <c r="H13" s="312">
        <f t="shared" si="3"/>
        <v>-0.16681773547851042</v>
      </c>
      <c r="I13" s="303">
        <f t="shared" si="4"/>
        <v>-4417</v>
      </c>
      <c r="J13" s="301">
        <f t="shared" si="5"/>
        <v>3.0051190959442267E-2</v>
      </c>
      <c r="K13" s="300">
        <v>22038</v>
      </c>
      <c r="L13" s="308">
        <f t="shared" si="6"/>
        <v>-1.0425638003717097E-3</v>
      </c>
      <c r="M13" s="307">
        <f t="shared" si="7"/>
        <v>-23</v>
      </c>
      <c r="N13" s="306">
        <f t="shared" si="8"/>
        <v>2.9747313859942767E-2</v>
      </c>
      <c r="O13" s="300">
        <v>22026</v>
      </c>
      <c r="P13" s="308">
        <f t="shared" si="9"/>
        <v>-5.4451402123600889E-4</v>
      </c>
      <c r="Q13" s="307">
        <f t="shared" si="10"/>
        <v>-12</v>
      </c>
      <c r="R13" s="308">
        <f t="shared" si="1"/>
        <v>1.029297954671089</v>
      </c>
      <c r="S13" s="307">
        <f t="shared" si="2"/>
        <v>11172</v>
      </c>
      <c r="T13" s="306">
        <f t="shared" si="11"/>
        <v>2.8475133707468615E-2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32424</v>
      </c>
      <c r="D14" s="300">
        <v>21054</v>
      </c>
      <c r="E14" s="300">
        <v>24745</v>
      </c>
      <c r="F14" s="306">
        <f t="shared" si="0"/>
        <v>3.389869980780006E-2</v>
      </c>
      <c r="G14" s="300">
        <v>20179</v>
      </c>
      <c r="H14" s="308">
        <f t="shared" si="3"/>
        <v>-0.18452212568195592</v>
      </c>
      <c r="I14" s="307">
        <f t="shared" si="4"/>
        <v>-4566</v>
      </c>
      <c r="J14" s="306">
        <f t="shared" si="5"/>
        <v>2.7487556428565589E-2</v>
      </c>
      <c r="K14" s="300">
        <v>21078</v>
      </c>
      <c r="L14" s="308">
        <f t="shared" si="6"/>
        <v>4.4551266167798254E-2</v>
      </c>
      <c r="M14" s="307">
        <f t="shared" si="7"/>
        <v>899</v>
      </c>
      <c r="N14" s="306">
        <f t="shared" si="8"/>
        <v>2.8451487500674909E-2</v>
      </c>
      <c r="O14" s="300">
        <v>28919</v>
      </c>
      <c r="P14" s="308">
        <f t="shared" si="9"/>
        <v>0.37199924091469772</v>
      </c>
      <c r="Q14" s="307">
        <f t="shared" si="10"/>
        <v>7841</v>
      </c>
      <c r="R14" s="308">
        <f t="shared" si="1"/>
        <v>-0.10809893905748824</v>
      </c>
      <c r="S14" s="307">
        <f t="shared" si="2"/>
        <v>-3505</v>
      </c>
      <c r="T14" s="306">
        <f t="shared" si="11"/>
        <v>3.7386379355592698E-2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14930</v>
      </c>
      <c r="D15" s="300">
        <v>28193</v>
      </c>
      <c r="E15" s="300">
        <v>27094</v>
      </c>
      <c r="F15" s="301">
        <f t="shared" si="0"/>
        <v>3.7116644679431592E-2</v>
      </c>
      <c r="G15" s="300">
        <v>41744</v>
      </c>
      <c r="H15" s="312">
        <f t="shared" si="3"/>
        <v>0.54071012032184251</v>
      </c>
      <c r="I15" s="303">
        <f t="shared" si="4"/>
        <v>14650</v>
      </c>
      <c r="J15" s="301">
        <f t="shared" si="5"/>
        <v>5.6863103005800192E-2</v>
      </c>
      <c r="K15" s="300">
        <v>30368</v>
      </c>
      <c r="L15" s="308">
        <f t="shared" si="6"/>
        <v>-0.27251820620927558</v>
      </c>
      <c r="M15" s="307">
        <f t="shared" si="7"/>
        <v>-11376</v>
      </c>
      <c r="N15" s="306">
        <f t="shared" si="8"/>
        <v>4.099130716483991E-2</v>
      </c>
      <c r="O15" s="300">
        <v>34146</v>
      </c>
      <c r="P15" s="308">
        <f t="shared" si="9"/>
        <v>0.12440727081138037</v>
      </c>
      <c r="Q15" s="307">
        <f t="shared" si="10"/>
        <v>3778</v>
      </c>
      <c r="R15" s="308">
        <f t="shared" si="1"/>
        <v>1.2870730073677161</v>
      </c>
      <c r="S15" s="307">
        <f t="shared" si="2"/>
        <v>19216</v>
      </c>
      <c r="T15" s="306">
        <f t="shared" si="11"/>
        <v>4.4143826186108383E-2</v>
      </c>
      <c r="V15" s="37"/>
      <c r="W15" s="103"/>
      <c r="AE15" s="1"/>
    </row>
    <row r="16" spans="1:31" s="4" customFormat="1" x14ac:dyDescent="0.25">
      <c r="B16" s="282" t="s">
        <v>205</v>
      </c>
      <c r="C16" s="300">
        <f>C6-SUM(C7:C15)</f>
        <v>23158</v>
      </c>
      <c r="D16" s="300">
        <f>D6-SUM(D7:D15)</f>
        <v>38906</v>
      </c>
      <c r="E16" s="300">
        <f>E6-SUM(E7:E15)</f>
        <v>41353</v>
      </c>
      <c r="F16" s="306">
        <f t="shared" si="0"/>
        <v>5.6650350905312417E-2</v>
      </c>
      <c r="G16" s="300">
        <f>G6-SUM(G7:G15)</f>
        <v>37505</v>
      </c>
      <c r="H16" s="308">
        <f t="shared" si="3"/>
        <v>-9.305249921408365E-2</v>
      </c>
      <c r="I16" s="307">
        <f t="shared" si="4"/>
        <v>-3848</v>
      </c>
      <c r="J16" s="306">
        <f t="shared" si="5"/>
        <v>5.1088795473182638E-2</v>
      </c>
      <c r="K16" s="300">
        <f>K6-SUM(K7:K15)</f>
        <v>36630</v>
      </c>
      <c r="L16" s="308">
        <f t="shared" si="6"/>
        <v>-2.3330222636981701E-2</v>
      </c>
      <c r="M16" s="307">
        <f t="shared" si="7"/>
        <v>-875</v>
      </c>
      <c r="N16" s="306">
        <f t="shared" si="8"/>
        <v>4.944387452081421E-2</v>
      </c>
      <c r="O16" s="300">
        <f>O6-SUM(O7:O15)</f>
        <v>27713</v>
      </c>
      <c r="P16" s="308">
        <f t="shared" si="9"/>
        <v>-0.24343434343434345</v>
      </c>
      <c r="Q16" s="307">
        <f t="shared" si="10"/>
        <v>-8917</v>
      </c>
      <c r="R16" s="308">
        <f t="shared" si="1"/>
        <v>0.19669228776232828</v>
      </c>
      <c r="S16" s="307">
        <f t="shared" si="2"/>
        <v>4555</v>
      </c>
      <c r="T16" s="306">
        <f t="shared" si="11"/>
        <v>3.5827266886183498E-2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181</v>
      </c>
    </row>
    <row r="18" spans="2:31" s="4" customFormat="1" x14ac:dyDescent="0.25">
      <c r="B18" s="204" t="s">
        <v>182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183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184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185</v>
      </c>
      <c r="O44" s="15">
        <v>2021</v>
      </c>
      <c r="P44" s="15" t="s">
        <v>185</v>
      </c>
      <c r="Q44" s="15" t="s">
        <v>186</v>
      </c>
      <c r="R44" s="15" t="s">
        <v>187</v>
      </c>
      <c r="S44" s="15" t="s">
        <v>188</v>
      </c>
      <c r="T44" s="112"/>
      <c r="AE44" s="1"/>
    </row>
    <row r="45" spans="2:31" s="4" customFormat="1" ht="18.75" hidden="1" x14ac:dyDescent="0.3">
      <c r="B45" s="271" t="s">
        <v>172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173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174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175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176</v>
      </c>
    </row>
    <row r="49" spans="2:31" s="4" customFormat="1" hidden="1" x14ac:dyDescent="0.25">
      <c r="B49" s="282" t="s">
        <v>177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178</v>
      </c>
    </row>
    <row r="50" spans="2:31" s="4" customFormat="1" hidden="1" x14ac:dyDescent="0.25">
      <c r="B50" s="282" t="s">
        <v>179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180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181</v>
      </c>
    </row>
    <row r="52" spans="2:31" s="4" customFormat="1" hidden="1" x14ac:dyDescent="0.25">
      <c r="B52" s="66" t="s">
        <v>182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183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203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204</v>
      </c>
      <c r="C136" s="275">
        <v>800301</v>
      </c>
      <c r="D136" s="275">
        <v>1017559</v>
      </c>
      <c r="E136" s="275">
        <v>1042721</v>
      </c>
      <c r="F136" s="275">
        <v>1059034</v>
      </c>
      <c r="G136" s="276">
        <f>F136/E136-1</f>
        <v>1.56446451159995E-2</v>
      </c>
      <c r="H136" s="275">
        <f>F136-E136</f>
        <v>16313</v>
      </c>
      <c r="I136" s="276">
        <f>F136/F$136</f>
        <v>1</v>
      </c>
      <c r="J136" s="275">
        <v>1068407</v>
      </c>
      <c r="K136" s="276">
        <f>H136/H$136</f>
        <v>1</v>
      </c>
      <c r="L136" s="276">
        <f>J136/F136-1</f>
        <v>8.8505184913798551E-3</v>
      </c>
      <c r="M136" s="275">
        <f>J136-F136</f>
        <v>9373</v>
      </c>
      <c r="N136" s="276">
        <f>J136/C136-1</f>
        <v>0.33500645382174965</v>
      </c>
      <c r="O136" s="275">
        <f>J136-C136</f>
        <v>268106</v>
      </c>
      <c r="Q136" s="37"/>
      <c r="R136" s="103"/>
      <c r="Z136" s="1" t="s">
        <v>174</v>
      </c>
      <c r="AE136"/>
    </row>
    <row r="137" spans="1:31" s="4" customFormat="1" x14ac:dyDescent="0.25">
      <c r="B137" s="282" t="s">
        <v>46</v>
      </c>
      <c r="C137" s="300">
        <v>247584</v>
      </c>
      <c r="D137" s="300">
        <v>207257</v>
      </c>
      <c r="E137" s="300">
        <v>181700</v>
      </c>
      <c r="F137" s="300">
        <v>161848</v>
      </c>
      <c r="G137" s="306">
        <f t="shared" ref="G137:G146" si="12">F137/E137-1</f>
        <v>-0.1092570170610897</v>
      </c>
      <c r="H137" s="314">
        <f t="shared" ref="H137:H146" si="13">F137-E137</f>
        <v>-19852</v>
      </c>
      <c r="I137" s="308">
        <f t="shared" ref="I137:K146" si="14">F137/F$136</f>
        <v>0.15282606601865473</v>
      </c>
      <c r="J137" s="300">
        <v>147955</v>
      </c>
      <c r="K137" s="308">
        <f t="shared" si="14"/>
        <v>-1.2169435419603998</v>
      </c>
      <c r="L137" s="308">
        <f t="shared" ref="L137:L146" si="15">J137/F137-1</f>
        <v>-8.5839800306460434E-2</v>
      </c>
      <c r="M137" s="307">
        <f t="shared" ref="M137:M146" si="16">J137-F137</f>
        <v>-13893</v>
      </c>
      <c r="N137" s="306">
        <f t="shared" ref="N137:N146" si="17">J137/C137-1</f>
        <v>-0.40240484037740731</v>
      </c>
      <c r="O137" s="300">
        <f t="shared" ref="O137:O146" si="18">J137-C137</f>
        <v>-99629</v>
      </c>
      <c r="Q137" s="37"/>
      <c r="R137" s="103"/>
      <c r="Z137" s="1" t="s">
        <v>176</v>
      </c>
    </row>
    <row r="138" spans="1:31" s="4" customFormat="1" x14ac:dyDescent="0.25">
      <c r="B138" s="282" t="s">
        <v>47</v>
      </c>
      <c r="C138" s="300">
        <v>83468</v>
      </c>
      <c r="D138" s="300">
        <v>124091</v>
      </c>
      <c r="E138" s="300">
        <v>119487</v>
      </c>
      <c r="F138" s="300">
        <v>114632</v>
      </c>
      <c r="G138" s="306">
        <f t="shared" si="12"/>
        <v>-4.063203528417314E-2</v>
      </c>
      <c r="H138" s="314">
        <f t="shared" si="13"/>
        <v>-4855</v>
      </c>
      <c r="I138" s="308">
        <f t="shared" si="14"/>
        <v>0.10824203944349284</v>
      </c>
      <c r="J138" s="300">
        <v>118257</v>
      </c>
      <c r="K138" s="308">
        <f t="shared" si="14"/>
        <v>-0.29761539876172377</v>
      </c>
      <c r="L138" s="308">
        <f t="shared" si="15"/>
        <v>3.1622932514481228E-2</v>
      </c>
      <c r="M138" s="307">
        <f t="shared" si="16"/>
        <v>3625</v>
      </c>
      <c r="N138" s="306">
        <f t="shared" si="17"/>
        <v>0.41679446015239363</v>
      </c>
      <c r="O138" s="300">
        <f t="shared" si="18"/>
        <v>34789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4950</v>
      </c>
      <c r="D139" s="300">
        <v>6762</v>
      </c>
      <c r="E139" s="300">
        <v>20295</v>
      </c>
      <c r="F139" s="300">
        <v>11990</v>
      </c>
      <c r="G139" s="306">
        <f t="shared" si="12"/>
        <v>-0.40921409214092141</v>
      </c>
      <c r="H139" s="314">
        <f t="shared" si="13"/>
        <v>-8305</v>
      </c>
      <c r="I139" s="308">
        <f t="shared" si="14"/>
        <v>1.1321638398767179E-2</v>
      </c>
      <c r="J139" s="300">
        <v>10059</v>
      </c>
      <c r="K139" s="312">
        <f t="shared" si="14"/>
        <v>-0.50910316925151722</v>
      </c>
      <c r="L139" s="308">
        <f t="shared" si="15"/>
        <v>-0.16105087572977483</v>
      </c>
      <c r="M139" s="307">
        <f t="shared" si="16"/>
        <v>-1931</v>
      </c>
      <c r="N139" s="306">
        <f t="shared" si="17"/>
        <v>1.0321212121212122</v>
      </c>
      <c r="O139" s="300">
        <f t="shared" si="18"/>
        <v>5109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181693</v>
      </c>
      <c r="D140" s="300">
        <v>342907</v>
      </c>
      <c r="E140" s="300">
        <v>343297</v>
      </c>
      <c r="F140" s="300">
        <v>382439</v>
      </c>
      <c r="G140" s="306">
        <f t="shared" si="12"/>
        <v>0.1140178912137304</v>
      </c>
      <c r="H140" s="314">
        <f t="shared" si="13"/>
        <v>39142</v>
      </c>
      <c r="I140" s="308">
        <f t="shared" si="14"/>
        <v>0.36112060613729113</v>
      </c>
      <c r="J140" s="300">
        <v>398420</v>
      </c>
      <c r="K140" s="308">
        <f t="shared" si="14"/>
        <v>2.3994360326120274</v>
      </c>
      <c r="L140" s="308">
        <f t="shared" si="15"/>
        <v>4.1787056236419318E-2</v>
      </c>
      <c r="M140" s="307">
        <f t="shared" si="16"/>
        <v>15981</v>
      </c>
      <c r="N140" s="306">
        <f t="shared" si="17"/>
        <v>1.1928197564022831</v>
      </c>
      <c r="O140" s="300">
        <f t="shared" si="18"/>
        <v>216727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44398</v>
      </c>
      <c r="D141" s="300">
        <v>48630</v>
      </c>
      <c r="E141" s="300">
        <v>55684</v>
      </c>
      <c r="F141" s="300">
        <v>49807</v>
      </c>
      <c r="G141" s="306">
        <f t="shared" si="12"/>
        <v>-0.10554198692622652</v>
      </c>
      <c r="H141" s="314">
        <f t="shared" si="13"/>
        <v>-5877</v>
      </c>
      <c r="I141" s="308">
        <f t="shared" si="14"/>
        <v>4.7030595807122343E-2</v>
      </c>
      <c r="J141" s="300">
        <v>52122</v>
      </c>
      <c r="K141" s="312">
        <f t="shared" si="14"/>
        <v>-0.36026481946913502</v>
      </c>
      <c r="L141" s="308">
        <f t="shared" si="15"/>
        <v>4.647941052462512E-2</v>
      </c>
      <c r="M141" s="307">
        <f t="shared" si="16"/>
        <v>2315</v>
      </c>
      <c r="N141" s="306">
        <f t="shared" si="17"/>
        <v>0.17397180053155537</v>
      </c>
      <c r="O141" s="300">
        <f t="shared" si="18"/>
        <v>7724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104557</v>
      </c>
      <c r="D142" s="300">
        <v>134886</v>
      </c>
      <c r="E142" s="300">
        <v>147214</v>
      </c>
      <c r="F142" s="300">
        <v>155988</v>
      </c>
      <c r="G142" s="306">
        <f t="shared" si="12"/>
        <v>5.9600309753148561E-2</v>
      </c>
      <c r="H142" s="314">
        <f t="shared" si="13"/>
        <v>8774</v>
      </c>
      <c r="I142" s="308">
        <f t="shared" si="14"/>
        <v>0.14729272148014133</v>
      </c>
      <c r="J142" s="300">
        <v>178403</v>
      </c>
      <c r="K142" s="308">
        <f t="shared" si="14"/>
        <v>0.53785324587752104</v>
      </c>
      <c r="L142" s="308">
        <f t="shared" si="15"/>
        <v>0.14369695104751656</v>
      </c>
      <c r="M142" s="307">
        <f t="shared" si="16"/>
        <v>22415</v>
      </c>
      <c r="N142" s="306">
        <f t="shared" si="17"/>
        <v>0.7062750461470777</v>
      </c>
      <c r="O142" s="300">
        <f t="shared" si="18"/>
        <v>73846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21732</v>
      </c>
      <c r="D143" s="300">
        <v>33809</v>
      </c>
      <c r="E143" s="300">
        <v>37722</v>
      </c>
      <c r="F143" s="300">
        <v>35821</v>
      </c>
      <c r="G143" s="306">
        <f t="shared" si="12"/>
        <v>-5.0394994963151474E-2</v>
      </c>
      <c r="H143" s="314">
        <f t="shared" si="13"/>
        <v>-1901</v>
      </c>
      <c r="I143" s="308">
        <f t="shared" si="14"/>
        <v>3.3824220940970734E-2</v>
      </c>
      <c r="J143" s="300">
        <v>35565</v>
      </c>
      <c r="K143" s="312">
        <f t="shared" si="14"/>
        <v>-0.1165328265800282</v>
      </c>
      <c r="L143" s="308">
        <f t="shared" si="15"/>
        <v>-7.146645822282971E-3</v>
      </c>
      <c r="M143" s="307">
        <f t="shared" si="16"/>
        <v>-256</v>
      </c>
      <c r="N143" s="306">
        <f t="shared" si="17"/>
        <v>0.63652678078409708</v>
      </c>
      <c r="O143" s="300">
        <f t="shared" si="18"/>
        <v>13833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45216</v>
      </c>
      <c r="D144" s="300">
        <v>29086</v>
      </c>
      <c r="E144" s="300">
        <v>33671</v>
      </c>
      <c r="F144" s="300">
        <v>29209</v>
      </c>
      <c r="G144" s="306">
        <f t="shared" si="12"/>
        <v>-0.13251759674497343</v>
      </c>
      <c r="H144" s="314">
        <f t="shared" si="13"/>
        <v>-4462</v>
      </c>
      <c r="I144" s="308">
        <f t="shared" si="14"/>
        <v>2.7580795328573021E-2</v>
      </c>
      <c r="J144" s="300">
        <v>32990</v>
      </c>
      <c r="K144" s="308">
        <f t="shared" si="14"/>
        <v>-0.27352418316679949</v>
      </c>
      <c r="L144" s="308">
        <f t="shared" si="15"/>
        <v>0.12944640350576875</v>
      </c>
      <c r="M144" s="307">
        <f t="shared" si="16"/>
        <v>3781</v>
      </c>
      <c r="N144" s="306">
        <f t="shared" si="17"/>
        <v>-0.27039101203113947</v>
      </c>
      <c r="O144" s="300">
        <f t="shared" si="18"/>
        <v>-12226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26311</v>
      </c>
      <c r="D145" s="300">
        <v>32375</v>
      </c>
      <c r="E145" s="300">
        <v>43847</v>
      </c>
      <c r="F145" s="300">
        <v>61312</v>
      </c>
      <c r="G145" s="306">
        <f t="shared" si="12"/>
        <v>0.39831687458663079</v>
      </c>
      <c r="H145" s="314">
        <f t="shared" si="13"/>
        <v>17465</v>
      </c>
      <c r="I145" s="308">
        <f t="shared" si="14"/>
        <v>5.7894269683504022E-2</v>
      </c>
      <c r="J145" s="300">
        <v>42953</v>
      </c>
      <c r="K145" s="312">
        <f t="shared" si="14"/>
        <v>1.0706185251026787</v>
      </c>
      <c r="L145" s="308">
        <f t="shared" si="15"/>
        <v>-0.29943567327766174</v>
      </c>
      <c r="M145" s="307">
        <f t="shared" si="16"/>
        <v>-18359</v>
      </c>
      <c r="N145" s="306">
        <f t="shared" si="17"/>
        <v>0.63251111702329821</v>
      </c>
      <c r="O145" s="300">
        <f t="shared" si="18"/>
        <v>16642</v>
      </c>
      <c r="Q145" s="37"/>
      <c r="R145" s="103"/>
      <c r="Z145" s="1"/>
    </row>
    <row r="146" spans="2:31" s="4" customFormat="1" x14ac:dyDescent="0.25">
      <c r="B146" s="282" t="s">
        <v>205</v>
      </c>
      <c r="C146" s="300">
        <f>C136-SUM(C137:C145)</f>
        <v>40392</v>
      </c>
      <c r="D146" s="300">
        <f>D136-SUM(D137:D145)</f>
        <v>57756</v>
      </c>
      <c r="E146" s="300">
        <f>E136-SUM(E137:E145)</f>
        <v>59804</v>
      </c>
      <c r="F146" s="300">
        <f>F136-SUM(F137:F145)</f>
        <v>55988</v>
      </c>
      <c r="G146" s="306">
        <f t="shared" si="12"/>
        <v>-6.3808440906962693E-2</v>
      </c>
      <c r="H146" s="314">
        <f t="shared" si="13"/>
        <v>-3816</v>
      </c>
      <c r="I146" s="308">
        <f t="shared" si="14"/>
        <v>5.2867046761482635E-2</v>
      </c>
      <c r="J146" s="300">
        <f>J136-SUM(J137:J145)</f>
        <v>51683</v>
      </c>
      <c r="K146" s="308">
        <f t="shared" si="14"/>
        <v>-0.23392386440262367</v>
      </c>
      <c r="L146" s="308">
        <f t="shared" si="15"/>
        <v>-7.689147674501684E-2</v>
      </c>
      <c r="M146" s="307">
        <f t="shared" si="16"/>
        <v>-4305</v>
      </c>
      <c r="N146" s="306">
        <f t="shared" si="17"/>
        <v>0.27953555159437515</v>
      </c>
      <c r="O146" s="300">
        <f t="shared" si="18"/>
        <v>11291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181</v>
      </c>
    </row>
    <row r="148" spans="2:31" s="4" customFormat="1" x14ac:dyDescent="0.25">
      <c r="B148" s="204" t="s">
        <v>182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183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42B2-4F57-4235-ABA3-6D45E1713288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206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207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264</v>
      </c>
      <c r="D5" s="289" t="s">
        <v>265</v>
      </c>
      <c r="E5" s="289" t="s">
        <v>266</v>
      </c>
      <c r="F5" s="290" t="str">
        <f>CONCATENATE("%/s total Tenerife ",RIGHT(E5,4))</f>
        <v>%/s total Tenerife 2023</v>
      </c>
      <c r="G5" s="289" t="s">
        <v>267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268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269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204</v>
      </c>
      <c r="C6" s="291">
        <v>227881</v>
      </c>
      <c r="D6" s="291">
        <v>401631</v>
      </c>
      <c r="E6" s="291">
        <v>425328</v>
      </c>
      <c r="F6" s="292">
        <f>E6/$E$6</f>
        <v>1</v>
      </c>
      <c r="G6" s="291">
        <v>437336</v>
      </c>
      <c r="H6" s="292">
        <f>G6/E6-1</f>
        <v>2.823232893202432E-2</v>
      </c>
      <c r="I6" s="291">
        <f>G6-E6</f>
        <v>12008</v>
      </c>
      <c r="J6" s="292">
        <f>G6/$G$6</f>
        <v>1</v>
      </c>
      <c r="K6" s="291">
        <v>452320</v>
      </c>
      <c r="L6" s="292">
        <f>K6/G6-1</f>
        <v>3.4261986207401174E-2</v>
      </c>
      <c r="M6" s="291">
        <f>K6-G6</f>
        <v>14984</v>
      </c>
      <c r="N6" s="292">
        <f>K6/$K$6</f>
        <v>1</v>
      </c>
      <c r="O6" s="291">
        <v>435363</v>
      </c>
      <c r="P6" s="292">
        <f>O6/K6-1</f>
        <v>-3.7488945879023738E-2</v>
      </c>
      <c r="Q6" s="291">
        <f>O6-K6</f>
        <v>-16957</v>
      </c>
      <c r="R6" s="292">
        <f>IFERROR(O6/C6-1,"-")</f>
        <v>0.91048398067412384</v>
      </c>
      <c r="S6" s="291">
        <f>O6-C6</f>
        <v>207482</v>
      </c>
      <c r="T6" s="292">
        <f>O6/$O$6</f>
        <v>1</v>
      </c>
      <c r="V6" s="37"/>
      <c r="W6" s="103"/>
      <c r="AE6" s="1" t="s">
        <v>174</v>
      </c>
    </row>
    <row r="7" spans="1:31" s="4" customFormat="1" x14ac:dyDescent="0.25">
      <c r="B7" s="282" t="s">
        <v>46</v>
      </c>
      <c r="C7" s="300">
        <v>82985</v>
      </c>
      <c r="D7" s="300">
        <v>86269</v>
      </c>
      <c r="E7" s="300">
        <v>74924</v>
      </c>
      <c r="F7" s="306">
        <f t="shared" ref="F7:F16" si="0">E7/$E$6</f>
        <v>0.1761558138660046</v>
      </c>
      <c r="G7" s="300">
        <v>71166</v>
      </c>
      <c r="H7" s="308">
        <f>G7/E7-1</f>
        <v>-5.0157492926165226E-2</v>
      </c>
      <c r="I7" s="307">
        <f>G7-E7</f>
        <v>-3758</v>
      </c>
      <c r="J7" s="306">
        <f>G7/$G$6</f>
        <v>0.16272614191376883</v>
      </c>
      <c r="K7" s="300">
        <v>56847</v>
      </c>
      <c r="L7" s="308">
        <f>K7/G7-1</f>
        <v>-0.20120563190287499</v>
      </c>
      <c r="M7" s="307">
        <f>K7-G7</f>
        <v>-14319</v>
      </c>
      <c r="N7" s="306">
        <f>K7/$K$6</f>
        <v>0.12567872302794481</v>
      </c>
      <c r="O7" s="300">
        <v>59904</v>
      </c>
      <c r="P7" s="308">
        <f>O7/K7-1</f>
        <v>5.3775924850915535E-2</v>
      </c>
      <c r="Q7" s="307">
        <f>O7-K7</f>
        <v>3057</v>
      </c>
      <c r="R7" s="308">
        <f t="shared" ref="R7:R16" si="1">IFERROR(O7/C7-1,"-")</f>
        <v>-0.27813460263903111</v>
      </c>
      <c r="S7" s="307">
        <f t="shared" ref="S7:S16" si="2">O7-C7</f>
        <v>-23081</v>
      </c>
      <c r="T7" s="306">
        <f>O7/$O$6</f>
        <v>0.13759552373536565</v>
      </c>
      <c r="V7" s="37"/>
      <c r="W7" s="103"/>
      <c r="AE7" s="1" t="s">
        <v>176</v>
      </c>
    </row>
    <row r="8" spans="1:31" s="4" customFormat="1" x14ac:dyDescent="0.25">
      <c r="B8" s="282" t="s">
        <v>47</v>
      </c>
      <c r="C8" s="300">
        <v>20665</v>
      </c>
      <c r="D8" s="300">
        <v>51989</v>
      </c>
      <c r="E8" s="300">
        <v>46084</v>
      </c>
      <c r="F8" s="306">
        <f t="shared" si="0"/>
        <v>0.10834932099462062</v>
      </c>
      <c r="G8" s="300">
        <v>43574</v>
      </c>
      <c r="H8" s="308">
        <f t="shared" ref="H8:H16" si="3">G8/E8-1</f>
        <v>-5.446575818071353E-2</v>
      </c>
      <c r="I8" s="307">
        <f t="shared" ref="I8:I16" si="4">G8-E8</f>
        <v>-2510</v>
      </c>
      <c r="J8" s="306">
        <f t="shared" ref="J8:J16" si="5">G8/$G$6</f>
        <v>9.9635063200834137E-2</v>
      </c>
      <c r="K8" s="300">
        <v>45768</v>
      </c>
      <c r="L8" s="308">
        <f t="shared" ref="L8:L16" si="6">K8/G8-1</f>
        <v>5.0351126818745096E-2</v>
      </c>
      <c r="M8" s="307">
        <f t="shared" ref="M8:M16" si="7">K8-G8</f>
        <v>2194</v>
      </c>
      <c r="N8" s="306">
        <f t="shared" ref="N8:N16" si="8">K8/$K$6</f>
        <v>0.10118500176865936</v>
      </c>
      <c r="O8" s="300">
        <v>49727</v>
      </c>
      <c r="P8" s="308">
        <f t="shared" ref="P8:P16" si="9">O8/K8-1</f>
        <v>8.6501485754238772E-2</v>
      </c>
      <c r="Q8" s="307">
        <f t="shared" ref="Q8:Q16" si="10">O8-K8</f>
        <v>3959</v>
      </c>
      <c r="R8" s="308">
        <f t="shared" si="1"/>
        <v>1.4063392209049117</v>
      </c>
      <c r="S8" s="307">
        <f t="shared" si="2"/>
        <v>29062</v>
      </c>
      <c r="T8" s="306">
        <f t="shared" ref="T8:T16" si="11">O8/$O$6</f>
        <v>0.1142196282182914</v>
      </c>
      <c r="V8" s="37"/>
      <c r="W8" s="103"/>
      <c r="AE8" s="1"/>
    </row>
    <row r="9" spans="1:31" s="4" customFormat="1" x14ac:dyDescent="0.25">
      <c r="B9" s="282" t="s">
        <v>48</v>
      </c>
      <c r="C9" s="300">
        <v>1634</v>
      </c>
      <c r="D9" s="300">
        <v>1808</v>
      </c>
      <c r="E9" s="300">
        <v>3786</v>
      </c>
      <c r="F9" s="301">
        <f t="shared" si="0"/>
        <v>8.9013655343640665E-3</v>
      </c>
      <c r="G9" s="300">
        <v>3024</v>
      </c>
      <c r="H9" s="312">
        <f t="shared" si="3"/>
        <v>-0.20126782884310623</v>
      </c>
      <c r="I9" s="303">
        <f t="shared" si="4"/>
        <v>-762</v>
      </c>
      <c r="J9" s="301">
        <f t="shared" si="5"/>
        <v>6.9145919841952187E-3</v>
      </c>
      <c r="K9" s="300">
        <v>2425</v>
      </c>
      <c r="L9" s="308">
        <f t="shared" si="6"/>
        <v>-0.19808201058201058</v>
      </c>
      <c r="M9" s="307">
        <f t="shared" si="7"/>
        <v>-599</v>
      </c>
      <c r="N9" s="306">
        <f t="shared" si="8"/>
        <v>5.361248673505483E-3</v>
      </c>
      <c r="O9" s="300">
        <v>5582</v>
      </c>
      <c r="P9" s="308">
        <f t="shared" si="9"/>
        <v>1.3018556701030928</v>
      </c>
      <c r="Q9" s="307">
        <f t="shared" si="10"/>
        <v>3157</v>
      </c>
      <c r="R9" s="308">
        <f t="shared" si="1"/>
        <v>2.4161566707466342</v>
      </c>
      <c r="S9" s="307">
        <f t="shared" si="2"/>
        <v>3948</v>
      </c>
      <c r="T9" s="306">
        <f t="shared" si="11"/>
        <v>1.2821484600207184E-2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62274</v>
      </c>
      <c r="D10" s="300">
        <v>166478</v>
      </c>
      <c r="E10" s="300">
        <v>178579</v>
      </c>
      <c r="F10" s="306">
        <f t="shared" si="0"/>
        <v>0.41986184779746455</v>
      </c>
      <c r="G10" s="300">
        <v>192901</v>
      </c>
      <c r="H10" s="308">
        <f t="shared" si="3"/>
        <v>8.0199799528499982E-2</v>
      </c>
      <c r="I10" s="307">
        <f t="shared" si="4"/>
        <v>14322</v>
      </c>
      <c r="J10" s="306">
        <f t="shared" si="5"/>
        <v>0.44108191413466991</v>
      </c>
      <c r="K10" s="300">
        <v>212659</v>
      </c>
      <c r="L10" s="308">
        <f t="shared" si="6"/>
        <v>0.10242559654952532</v>
      </c>
      <c r="M10" s="307">
        <f t="shared" si="7"/>
        <v>19758</v>
      </c>
      <c r="N10" s="306">
        <f t="shared" si="8"/>
        <v>0.47015166253979485</v>
      </c>
      <c r="O10" s="300">
        <v>195669</v>
      </c>
      <c r="P10" s="308">
        <f t="shared" si="9"/>
        <v>-7.9893162292684505E-2</v>
      </c>
      <c r="Q10" s="307">
        <f t="shared" si="10"/>
        <v>-16990</v>
      </c>
      <c r="R10" s="308">
        <f t="shared" si="1"/>
        <v>2.142065709605935</v>
      </c>
      <c r="S10" s="307">
        <f t="shared" si="2"/>
        <v>133395</v>
      </c>
      <c r="T10" s="306">
        <f>O10/$O$6</f>
        <v>0.44943874422034025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13146</v>
      </c>
      <c r="D11" s="300">
        <v>20322</v>
      </c>
      <c r="E11" s="300">
        <v>23017</v>
      </c>
      <c r="F11" s="301">
        <f t="shared" si="0"/>
        <v>5.4115882330812923E-2</v>
      </c>
      <c r="G11" s="300">
        <v>23606</v>
      </c>
      <c r="H11" s="312">
        <f t="shared" si="3"/>
        <v>2.5589781465872985E-2</v>
      </c>
      <c r="I11" s="303">
        <f t="shared" si="4"/>
        <v>589</v>
      </c>
      <c r="J11" s="301">
        <f t="shared" si="5"/>
        <v>5.3976805019481586E-2</v>
      </c>
      <c r="K11" s="300">
        <v>24169</v>
      </c>
      <c r="L11" s="308">
        <f t="shared" si="6"/>
        <v>2.3849868677454866E-2</v>
      </c>
      <c r="M11" s="307">
        <f t="shared" si="7"/>
        <v>563</v>
      </c>
      <c r="N11" s="306">
        <f t="shared" si="8"/>
        <v>5.3433409975238766E-2</v>
      </c>
      <c r="O11" s="300">
        <v>13202</v>
      </c>
      <c r="P11" s="308">
        <f t="shared" si="9"/>
        <v>-0.45376308494352269</v>
      </c>
      <c r="Q11" s="307">
        <f t="shared" si="10"/>
        <v>-10967</v>
      </c>
      <c r="R11" s="308">
        <f t="shared" si="1"/>
        <v>4.2598509052182987E-3</v>
      </c>
      <c r="S11" s="307">
        <f t="shared" si="2"/>
        <v>56</v>
      </c>
      <c r="T11" s="306">
        <f t="shared" si="11"/>
        <v>3.0324120331769122E-2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28149</v>
      </c>
      <c r="D12" s="300">
        <v>40360</v>
      </c>
      <c r="E12" s="300">
        <v>52912</v>
      </c>
      <c r="F12" s="306">
        <f t="shared" si="0"/>
        <v>0.12440281382838657</v>
      </c>
      <c r="G12" s="300">
        <v>52238</v>
      </c>
      <c r="H12" s="308">
        <f t="shared" si="3"/>
        <v>-1.2738131236770478E-2</v>
      </c>
      <c r="I12" s="307">
        <f t="shared" si="4"/>
        <v>-674</v>
      </c>
      <c r="J12" s="306">
        <f t="shared" si="5"/>
        <v>0.11944591801269504</v>
      </c>
      <c r="K12" s="300">
        <v>54552</v>
      </c>
      <c r="L12" s="308">
        <f t="shared" si="6"/>
        <v>4.4297254871932257E-2</v>
      </c>
      <c r="M12" s="307">
        <f t="shared" si="7"/>
        <v>2314</v>
      </c>
      <c r="N12" s="306">
        <f t="shared" si="8"/>
        <v>0.12060488149982314</v>
      </c>
      <c r="O12" s="300">
        <v>55539</v>
      </c>
      <c r="P12" s="308">
        <f t="shared" si="9"/>
        <v>1.8092828860536647E-2</v>
      </c>
      <c r="Q12" s="307">
        <f t="shared" si="10"/>
        <v>987</v>
      </c>
      <c r="R12" s="308">
        <f t="shared" si="1"/>
        <v>0.97303634232121916</v>
      </c>
      <c r="S12" s="307">
        <f t="shared" si="2"/>
        <v>27390</v>
      </c>
      <c r="T12" s="306">
        <f t="shared" si="11"/>
        <v>0.1275694075977977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5340</v>
      </c>
      <c r="D13" s="300">
        <v>11063</v>
      </c>
      <c r="E13" s="300">
        <v>17875</v>
      </c>
      <c r="F13" s="301">
        <f t="shared" si="0"/>
        <v>4.2026389045630663E-2</v>
      </c>
      <c r="G13" s="300">
        <v>15605</v>
      </c>
      <c r="H13" s="312">
        <f t="shared" si="3"/>
        <v>-0.12699300699300697</v>
      </c>
      <c r="I13" s="303">
        <f t="shared" si="4"/>
        <v>-2270</v>
      </c>
      <c r="J13" s="301">
        <f t="shared" si="5"/>
        <v>3.5681947061298409E-2</v>
      </c>
      <c r="K13" s="300">
        <v>14220</v>
      </c>
      <c r="L13" s="308">
        <f t="shared" si="6"/>
        <v>-8.8753604613905801E-2</v>
      </c>
      <c r="M13" s="307">
        <f t="shared" si="7"/>
        <v>-1385</v>
      </c>
      <c r="N13" s="306">
        <f t="shared" si="8"/>
        <v>3.1437920056597096E-2</v>
      </c>
      <c r="O13" s="300">
        <v>12570</v>
      </c>
      <c r="P13" s="308">
        <f t="shared" si="9"/>
        <v>-0.11603375527426163</v>
      </c>
      <c r="Q13" s="307">
        <f t="shared" si="10"/>
        <v>-1650</v>
      </c>
      <c r="R13" s="308">
        <f t="shared" si="1"/>
        <v>1.3539325842696628</v>
      </c>
      <c r="S13" s="307">
        <f t="shared" si="2"/>
        <v>7230</v>
      </c>
      <c r="T13" s="306">
        <f t="shared" si="11"/>
        <v>2.8872458155608079E-2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7676</v>
      </c>
      <c r="D14" s="300">
        <v>6342</v>
      </c>
      <c r="E14" s="300">
        <v>8022</v>
      </c>
      <c r="F14" s="306">
        <f t="shared" si="0"/>
        <v>1.8860738065681074E-2</v>
      </c>
      <c r="G14" s="300">
        <v>6865</v>
      </c>
      <c r="H14" s="308">
        <f t="shared" si="3"/>
        <v>-0.14422837197706306</v>
      </c>
      <c r="I14" s="307">
        <f t="shared" si="4"/>
        <v>-1157</v>
      </c>
      <c r="J14" s="306">
        <f t="shared" si="5"/>
        <v>1.5697312821263285E-2</v>
      </c>
      <c r="K14" s="300">
        <v>8448</v>
      </c>
      <c r="L14" s="308">
        <f t="shared" si="6"/>
        <v>0.23058994901675156</v>
      </c>
      <c r="M14" s="307">
        <f t="shared" si="7"/>
        <v>1583</v>
      </c>
      <c r="N14" s="306">
        <f t="shared" si="8"/>
        <v>1.867704280155642E-2</v>
      </c>
      <c r="O14" s="300">
        <v>10537</v>
      </c>
      <c r="P14" s="308">
        <f t="shared" si="9"/>
        <v>0.24727746212121215</v>
      </c>
      <c r="Q14" s="307">
        <f t="shared" si="10"/>
        <v>2089</v>
      </c>
      <c r="R14" s="308">
        <f t="shared" si="1"/>
        <v>0.37272016675351738</v>
      </c>
      <c r="S14" s="307">
        <f t="shared" si="2"/>
        <v>2861</v>
      </c>
      <c r="T14" s="306">
        <f t="shared" si="11"/>
        <v>2.4202791693368524E-2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1344</v>
      </c>
      <c r="D15" s="300">
        <v>5704</v>
      </c>
      <c r="E15" s="300">
        <v>8526</v>
      </c>
      <c r="F15" s="301">
        <f t="shared" si="0"/>
        <v>2.0045705902268368E-2</v>
      </c>
      <c r="G15" s="300">
        <v>15926</v>
      </c>
      <c r="H15" s="312">
        <f t="shared" si="3"/>
        <v>0.86793338024865108</v>
      </c>
      <c r="I15" s="303">
        <f t="shared" si="4"/>
        <v>7400</v>
      </c>
      <c r="J15" s="301">
        <f t="shared" si="5"/>
        <v>3.6415936488192142E-2</v>
      </c>
      <c r="K15" s="300">
        <v>19163</v>
      </c>
      <c r="L15" s="308">
        <f t="shared" si="6"/>
        <v>0.20325254301142781</v>
      </c>
      <c r="M15" s="307">
        <f t="shared" si="7"/>
        <v>3237</v>
      </c>
      <c r="N15" s="306">
        <f t="shared" si="8"/>
        <v>4.2366024053767243E-2</v>
      </c>
      <c r="O15" s="300">
        <v>17524</v>
      </c>
      <c r="P15" s="308">
        <f t="shared" si="9"/>
        <v>-8.5529405625423993E-2</v>
      </c>
      <c r="Q15" s="307">
        <f t="shared" si="10"/>
        <v>-1639</v>
      </c>
      <c r="R15" s="308">
        <f t="shared" si="1"/>
        <v>12.038690476190476</v>
      </c>
      <c r="S15" s="307">
        <f t="shared" si="2"/>
        <v>16180</v>
      </c>
      <c r="T15" s="306">
        <f t="shared" si="11"/>
        <v>4.025146831494638E-2</v>
      </c>
      <c r="V15" s="37"/>
      <c r="W15" s="103"/>
      <c r="AE15" s="1"/>
    </row>
    <row r="16" spans="1:31" s="4" customFormat="1" x14ac:dyDescent="0.25">
      <c r="B16" s="282" t="s">
        <v>205</v>
      </c>
      <c r="C16" s="300">
        <f>C6-SUM(C7:C15)</f>
        <v>4668</v>
      </c>
      <c r="D16" s="300">
        <f>D6-SUM(D7:D15)</f>
        <v>11296</v>
      </c>
      <c r="E16" s="300">
        <f>E6-SUM(E7:E15)</f>
        <v>11603</v>
      </c>
      <c r="F16" s="306">
        <f t="shared" si="0"/>
        <v>2.728012263476658E-2</v>
      </c>
      <c r="G16" s="300">
        <f>G6-SUM(G7:G15)</f>
        <v>12431</v>
      </c>
      <c r="H16" s="308">
        <f t="shared" si="3"/>
        <v>7.1360854951305619E-2</v>
      </c>
      <c r="I16" s="307">
        <f t="shared" si="4"/>
        <v>828</v>
      </c>
      <c r="J16" s="306">
        <f t="shared" si="5"/>
        <v>2.8424369363601442E-2</v>
      </c>
      <c r="K16" s="300">
        <f>K6-SUM(K7:K15)</f>
        <v>14069</v>
      </c>
      <c r="L16" s="308">
        <f t="shared" si="6"/>
        <v>0.1317673558040382</v>
      </c>
      <c r="M16" s="307">
        <f t="shared" si="7"/>
        <v>1638</v>
      </c>
      <c r="N16" s="306">
        <f t="shared" si="8"/>
        <v>3.1104085603112841E-2</v>
      </c>
      <c r="O16" s="300">
        <f>O6-SUM(O7:O15)</f>
        <v>15109</v>
      </c>
      <c r="P16" s="308">
        <f t="shared" si="9"/>
        <v>7.3921387447579701E-2</v>
      </c>
      <c r="Q16" s="307">
        <f t="shared" si="10"/>
        <v>1040</v>
      </c>
      <c r="R16" s="308">
        <f t="shared" si="1"/>
        <v>2.2367180805484148</v>
      </c>
      <c r="S16" s="307">
        <f t="shared" si="2"/>
        <v>10441</v>
      </c>
      <c r="T16" s="306">
        <f t="shared" si="11"/>
        <v>3.4704373132305684E-2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181</v>
      </c>
    </row>
    <row r="18" spans="2:31" s="4" customFormat="1" x14ac:dyDescent="0.25">
      <c r="B18" s="204" t="s">
        <v>182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183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184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185</v>
      </c>
      <c r="O44" s="15">
        <v>2021</v>
      </c>
      <c r="P44" s="15" t="s">
        <v>185</v>
      </c>
      <c r="Q44" s="15" t="s">
        <v>186</v>
      </c>
      <c r="R44" s="15" t="s">
        <v>187</v>
      </c>
      <c r="S44" s="15" t="s">
        <v>188</v>
      </c>
      <c r="T44" s="112"/>
      <c r="AE44" s="1"/>
    </row>
    <row r="45" spans="2:31" s="4" customFormat="1" ht="18.75" hidden="1" x14ac:dyDescent="0.3">
      <c r="B45" s="271" t="s">
        <v>172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173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174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175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176</v>
      </c>
    </row>
    <row r="49" spans="2:31" s="4" customFormat="1" hidden="1" x14ac:dyDescent="0.25">
      <c r="B49" s="282" t="s">
        <v>177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178</v>
      </c>
    </row>
    <row r="50" spans="2:31" s="4" customFormat="1" hidden="1" x14ac:dyDescent="0.25">
      <c r="B50" s="282" t="s">
        <v>179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180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181</v>
      </c>
    </row>
    <row r="52" spans="2:31" s="4" customFormat="1" hidden="1" x14ac:dyDescent="0.25">
      <c r="B52" s="66" t="s">
        <v>182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183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207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204</v>
      </c>
      <c r="C136" s="275">
        <v>384253</v>
      </c>
      <c r="D136" s="275">
        <v>593573</v>
      </c>
      <c r="E136" s="275">
        <v>612402</v>
      </c>
      <c r="F136" s="275">
        <v>637010</v>
      </c>
      <c r="G136" s="276">
        <f>F136/E136-1</f>
        <v>4.0182755771535739E-2</v>
      </c>
      <c r="H136" s="275">
        <f>F136-E136</f>
        <v>24608</v>
      </c>
      <c r="I136" s="276">
        <f>F136/F$136</f>
        <v>1</v>
      </c>
      <c r="J136" s="275">
        <v>644247</v>
      </c>
      <c r="K136" s="276">
        <f>H136/H$136</f>
        <v>1</v>
      </c>
      <c r="L136" s="276">
        <f>J136/F136-1</f>
        <v>1.1360889154016451E-2</v>
      </c>
      <c r="M136" s="275">
        <f>J136-F136</f>
        <v>7237</v>
      </c>
      <c r="N136" s="276">
        <f>J136/C136-1</f>
        <v>0.6766219131665856</v>
      </c>
      <c r="O136" s="275">
        <f>J136-C136</f>
        <v>259994</v>
      </c>
      <c r="Q136" s="37"/>
      <c r="R136" s="103"/>
      <c r="Z136" s="1" t="s">
        <v>174</v>
      </c>
      <c r="AE136"/>
    </row>
    <row r="137" spans="1:31" s="4" customFormat="1" x14ac:dyDescent="0.25">
      <c r="B137" s="282" t="s">
        <v>46</v>
      </c>
      <c r="C137" s="300">
        <v>120918</v>
      </c>
      <c r="D137" s="300">
        <v>120397</v>
      </c>
      <c r="E137" s="300">
        <v>106339</v>
      </c>
      <c r="F137" s="300">
        <v>101169</v>
      </c>
      <c r="G137" s="306">
        <f t="shared" ref="G137:G146" si="12">F137/E137-1</f>
        <v>-4.8618098722011727E-2</v>
      </c>
      <c r="H137" s="314">
        <f t="shared" ref="H137:H146" si="13">F137-E137</f>
        <v>-5170</v>
      </c>
      <c r="I137" s="308">
        <f t="shared" ref="I137:K146" si="14">F137/F$136</f>
        <v>0.15881854288001759</v>
      </c>
      <c r="J137" s="300">
        <v>80536</v>
      </c>
      <c r="K137" s="308">
        <f t="shared" si="14"/>
        <v>-0.21009427828348504</v>
      </c>
      <c r="L137" s="308">
        <f t="shared" ref="L137:L146" si="15">J137/F137-1</f>
        <v>-0.2039458727475808</v>
      </c>
      <c r="M137" s="307">
        <f t="shared" ref="M137:M146" si="16">J137-F137</f>
        <v>-20633</v>
      </c>
      <c r="N137" s="306">
        <f t="shared" ref="N137:N145" si="17">J137/C137-1</f>
        <v>-0.33396185844952775</v>
      </c>
      <c r="O137" s="300">
        <f t="shared" ref="O137:O146" si="18">J137-C137</f>
        <v>-40382</v>
      </c>
      <c r="Q137" s="37"/>
      <c r="R137" s="103"/>
      <c r="Z137" s="1" t="s">
        <v>176</v>
      </c>
    </row>
    <row r="138" spans="1:31" s="4" customFormat="1" x14ac:dyDescent="0.25">
      <c r="B138" s="282" t="s">
        <v>47</v>
      </c>
      <c r="C138" s="300">
        <v>39986</v>
      </c>
      <c r="D138" s="300">
        <v>75857</v>
      </c>
      <c r="E138" s="300">
        <v>66877</v>
      </c>
      <c r="F138" s="300">
        <v>64410</v>
      </c>
      <c r="G138" s="306">
        <f t="shared" si="12"/>
        <v>-3.6888616415210018E-2</v>
      </c>
      <c r="H138" s="314">
        <f t="shared" si="13"/>
        <v>-2467</v>
      </c>
      <c r="I138" s="308">
        <f t="shared" si="14"/>
        <v>0.10111301235459412</v>
      </c>
      <c r="J138" s="300">
        <v>66849</v>
      </c>
      <c r="K138" s="308">
        <f t="shared" si="14"/>
        <v>-0.10025195058517555</v>
      </c>
      <c r="L138" s="308">
        <f t="shared" si="15"/>
        <v>3.7866790870982658E-2</v>
      </c>
      <c r="M138" s="307">
        <f t="shared" si="16"/>
        <v>2439</v>
      </c>
      <c r="N138" s="306">
        <f t="shared" si="17"/>
        <v>0.67181013354674146</v>
      </c>
      <c r="O138" s="300">
        <f t="shared" si="18"/>
        <v>26863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2535</v>
      </c>
      <c r="D139" s="300">
        <v>3247</v>
      </c>
      <c r="E139" s="300">
        <v>5439</v>
      </c>
      <c r="F139" s="300">
        <v>4225</v>
      </c>
      <c r="G139" s="306">
        <f t="shared" si="12"/>
        <v>-0.22320279463136605</v>
      </c>
      <c r="H139" s="315">
        <f t="shared" si="13"/>
        <v>-1214</v>
      </c>
      <c r="I139" s="312">
        <f t="shared" si="14"/>
        <v>6.6325489395770865E-3</v>
      </c>
      <c r="J139" s="300">
        <v>4151</v>
      </c>
      <c r="K139" s="312">
        <f t="shared" si="14"/>
        <v>-4.9333550065019507E-2</v>
      </c>
      <c r="L139" s="308">
        <f t="shared" si="15"/>
        <v>-1.7514792899408271E-2</v>
      </c>
      <c r="M139" s="307">
        <f t="shared" si="16"/>
        <v>-74</v>
      </c>
      <c r="N139" s="306">
        <f t="shared" si="17"/>
        <v>0.63747534516765292</v>
      </c>
      <c r="O139" s="300">
        <f t="shared" si="18"/>
        <v>1616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114704</v>
      </c>
      <c r="D140" s="300">
        <v>244952</v>
      </c>
      <c r="E140" s="300">
        <v>250432</v>
      </c>
      <c r="F140" s="300">
        <v>276037</v>
      </c>
      <c r="G140" s="306">
        <f t="shared" si="12"/>
        <v>0.10224332353692822</v>
      </c>
      <c r="H140" s="314">
        <f t="shared" si="13"/>
        <v>25605</v>
      </c>
      <c r="I140" s="308">
        <f t="shared" si="14"/>
        <v>0.43333228677728763</v>
      </c>
      <c r="J140" s="300">
        <v>294370</v>
      </c>
      <c r="K140" s="308">
        <f t="shared" si="14"/>
        <v>1.0405152795838752</v>
      </c>
      <c r="L140" s="308">
        <f t="shared" si="15"/>
        <v>6.6415009582048823E-2</v>
      </c>
      <c r="M140" s="307">
        <f t="shared" si="16"/>
        <v>18333</v>
      </c>
      <c r="N140" s="306">
        <f t="shared" si="17"/>
        <v>1.5663446784767752</v>
      </c>
      <c r="O140" s="300">
        <f t="shared" si="18"/>
        <v>179666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20278</v>
      </c>
      <c r="D141" s="300">
        <v>32271</v>
      </c>
      <c r="E141" s="300">
        <v>36164</v>
      </c>
      <c r="F141" s="300">
        <v>33708</v>
      </c>
      <c r="G141" s="306">
        <f t="shared" si="12"/>
        <v>-6.791284149983412E-2</v>
      </c>
      <c r="H141" s="315">
        <f t="shared" si="13"/>
        <v>-2456</v>
      </c>
      <c r="I141" s="312">
        <f t="shared" si="14"/>
        <v>5.2915966782311107E-2</v>
      </c>
      <c r="J141" s="300">
        <v>31636</v>
      </c>
      <c r="K141" s="312">
        <f t="shared" si="14"/>
        <v>-9.9804941482444731E-2</v>
      </c>
      <c r="L141" s="308">
        <f t="shared" si="15"/>
        <v>-6.146908745698354E-2</v>
      </c>
      <c r="M141" s="307">
        <f t="shared" si="16"/>
        <v>-2072</v>
      </c>
      <c r="N141" s="306">
        <f t="shared" si="17"/>
        <v>0.56011440970509918</v>
      </c>
      <c r="O141" s="300">
        <f t="shared" si="18"/>
        <v>11358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51310</v>
      </c>
      <c r="D142" s="300">
        <v>65021</v>
      </c>
      <c r="E142" s="300">
        <v>80189</v>
      </c>
      <c r="F142" s="300">
        <v>80800</v>
      </c>
      <c r="G142" s="306">
        <f t="shared" si="12"/>
        <v>7.6194989337690089E-3</v>
      </c>
      <c r="H142" s="314">
        <f t="shared" si="13"/>
        <v>611</v>
      </c>
      <c r="I142" s="308">
        <f t="shared" si="14"/>
        <v>0.1268425927379476</v>
      </c>
      <c r="J142" s="300">
        <v>84941</v>
      </c>
      <c r="K142" s="308">
        <f t="shared" si="14"/>
        <v>2.4829323797139143E-2</v>
      </c>
      <c r="L142" s="308">
        <f t="shared" si="15"/>
        <v>5.1250000000000018E-2</v>
      </c>
      <c r="M142" s="307">
        <f t="shared" si="16"/>
        <v>4141</v>
      </c>
      <c r="N142" s="306">
        <f t="shared" si="17"/>
        <v>0.65544728123172868</v>
      </c>
      <c r="O142" s="300">
        <f t="shared" si="18"/>
        <v>33631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10731</v>
      </c>
      <c r="D143" s="300">
        <v>17520</v>
      </c>
      <c r="E143" s="300">
        <v>25698</v>
      </c>
      <c r="F143" s="300">
        <v>23944</v>
      </c>
      <c r="G143" s="306">
        <f t="shared" si="12"/>
        <v>-6.8254338859055186E-2</v>
      </c>
      <c r="H143" s="315">
        <f t="shared" si="13"/>
        <v>-1754</v>
      </c>
      <c r="I143" s="312">
        <f t="shared" si="14"/>
        <v>3.758810693709675E-2</v>
      </c>
      <c r="J143" s="300">
        <v>21878</v>
      </c>
      <c r="K143" s="312">
        <f t="shared" si="14"/>
        <v>-7.1277633289987E-2</v>
      </c>
      <c r="L143" s="308">
        <f t="shared" si="15"/>
        <v>-8.6284664216505158E-2</v>
      </c>
      <c r="M143" s="307">
        <f t="shared" si="16"/>
        <v>-2066</v>
      </c>
      <c r="N143" s="306">
        <f t="shared" si="17"/>
        <v>1.0387661914080701</v>
      </c>
      <c r="O143" s="300">
        <f t="shared" si="18"/>
        <v>11147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11021</v>
      </c>
      <c r="D144" s="300">
        <v>9118</v>
      </c>
      <c r="E144" s="300">
        <v>11319</v>
      </c>
      <c r="F144" s="300">
        <v>10833</v>
      </c>
      <c r="G144" s="306">
        <f t="shared" si="12"/>
        <v>-4.2936655181553096E-2</v>
      </c>
      <c r="H144" s="314">
        <f t="shared" si="13"/>
        <v>-486</v>
      </c>
      <c r="I144" s="308">
        <f t="shared" si="14"/>
        <v>1.7006012464482505E-2</v>
      </c>
      <c r="J144" s="300">
        <v>13384</v>
      </c>
      <c r="K144" s="308">
        <f t="shared" si="14"/>
        <v>-1.9749674902470742E-2</v>
      </c>
      <c r="L144" s="308">
        <f t="shared" si="15"/>
        <v>0.23548416874365374</v>
      </c>
      <c r="M144" s="307">
        <f t="shared" si="16"/>
        <v>2551</v>
      </c>
      <c r="N144" s="306">
        <f t="shared" si="17"/>
        <v>0.21440885582070601</v>
      </c>
      <c r="O144" s="300">
        <f t="shared" si="18"/>
        <v>2363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4744</v>
      </c>
      <c r="D145" s="300">
        <v>9037</v>
      </c>
      <c r="E145" s="300">
        <v>14448</v>
      </c>
      <c r="F145" s="300">
        <v>23750</v>
      </c>
      <c r="G145" s="306">
        <f t="shared" si="12"/>
        <v>0.64382613510520481</v>
      </c>
      <c r="H145" s="315">
        <f t="shared" si="13"/>
        <v>9302</v>
      </c>
      <c r="I145" s="312">
        <f t="shared" si="14"/>
        <v>3.7283559127800195E-2</v>
      </c>
      <c r="J145" s="300">
        <v>26454</v>
      </c>
      <c r="K145" s="312">
        <f t="shared" si="14"/>
        <v>0.37800715214564368</v>
      </c>
      <c r="L145" s="308">
        <f t="shared" si="15"/>
        <v>0.11385263157894743</v>
      </c>
      <c r="M145" s="307">
        <f t="shared" si="16"/>
        <v>2704</v>
      </c>
      <c r="N145" s="306">
        <f t="shared" si="17"/>
        <v>4.5763069139966275</v>
      </c>
      <c r="O145" s="300">
        <f t="shared" si="18"/>
        <v>21710</v>
      </c>
      <c r="Q145" s="37"/>
      <c r="R145" s="103"/>
      <c r="Z145" s="1"/>
    </row>
    <row r="146" spans="2:31" s="4" customFormat="1" x14ac:dyDescent="0.25">
      <c r="B146" s="282" t="s">
        <v>205</v>
      </c>
      <c r="C146" s="300">
        <f>C136-SUM(C137:C145)</f>
        <v>8026</v>
      </c>
      <c r="D146" s="300">
        <f>D136-SUM(D137:D145)</f>
        <v>16153</v>
      </c>
      <c r="E146" s="300">
        <f>E136-SUM(E137:E145)</f>
        <v>15497</v>
      </c>
      <c r="F146" s="300">
        <f>F136-SUM(F137:F145)</f>
        <v>18134</v>
      </c>
      <c r="G146" s="306">
        <f t="shared" si="12"/>
        <v>0.17016196683229001</v>
      </c>
      <c r="H146" s="314">
        <f t="shared" si="13"/>
        <v>2637</v>
      </c>
      <c r="I146" s="308">
        <f t="shared" si="14"/>
        <v>2.8467370998885418E-2</v>
      </c>
      <c r="J146" s="300">
        <f>J136-SUM(J137:J145)</f>
        <v>20048</v>
      </c>
      <c r="K146" s="308">
        <f t="shared" si="14"/>
        <v>0.10716027308192458</v>
      </c>
      <c r="L146" s="308">
        <f t="shared" si="15"/>
        <v>0.10554759016212634</v>
      </c>
      <c r="M146" s="307">
        <f t="shared" si="16"/>
        <v>1914</v>
      </c>
      <c r="N146" s="306">
        <f>J146/C146-1</f>
        <v>1.4978818838773984</v>
      </c>
      <c r="O146" s="300">
        <f t="shared" si="18"/>
        <v>12022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181</v>
      </c>
    </row>
    <row r="148" spans="2:31" s="4" customFormat="1" x14ac:dyDescent="0.25">
      <c r="B148" s="204" t="s">
        <v>182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183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1CCBE-BF97-4FD4-82A6-1EBE4D823447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208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209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264</v>
      </c>
      <c r="D5" s="289" t="s">
        <v>265</v>
      </c>
      <c r="E5" s="289" t="s">
        <v>266</v>
      </c>
      <c r="F5" s="290" t="str">
        <f>CONCATENATE("%/s total Tenerife ",RIGHT(E5,4))</f>
        <v>%/s total Tenerife 2023</v>
      </c>
      <c r="G5" s="289" t="s">
        <v>267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268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269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204</v>
      </c>
      <c r="C6" s="291">
        <v>281254</v>
      </c>
      <c r="D6" s="291">
        <v>304356</v>
      </c>
      <c r="E6" s="291">
        <v>304641</v>
      </c>
      <c r="F6" s="292">
        <f>E6/$E$6</f>
        <v>1</v>
      </c>
      <c r="G6" s="291">
        <v>296778</v>
      </c>
      <c r="H6" s="292">
        <f>G6/E6-1</f>
        <v>-2.5810708341949984E-2</v>
      </c>
      <c r="I6" s="291">
        <f>G6-E6</f>
        <v>-7863</v>
      </c>
      <c r="J6" s="292">
        <f>G6/$G$6</f>
        <v>1</v>
      </c>
      <c r="K6" s="291">
        <v>288520</v>
      </c>
      <c r="L6" s="292">
        <f>K6/G6-1</f>
        <v>-2.7825512672772224E-2</v>
      </c>
      <c r="M6" s="291">
        <f>K6-G6</f>
        <v>-8258</v>
      </c>
      <c r="N6" s="292">
        <f>K6/$K$6</f>
        <v>1</v>
      </c>
      <c r="O6" s="291">
        <v>338154</v>
      </c>
      <c r="P6" s="292">
        <f>O6/K6-1</f>
        <v>0.17202966865381941</v>
      </c>
      <c r="Q6" s="291">
        <f>O6-K6</f>
        <v>49634</v>
      </c>
      <c r="R6" s="292">
        <f>IFERROR(O6/C6-1,"-")</f>
        <v>0.20230823383845209</v>
      </c>
      <c r="S6" s="291">
        <f>O6-C6</f>
        <v>56900</v>
      </c>
      <c r="T6" s="292">
        <f>O6/$O$6</f>
        <v>1</v>
      </c>
      <c r="V6" s="37"/>
      <c r="W6" s="103"/>
      <c r="AE6" s="1" t="s">
        <v>174</v>
      </c>
    </row>
    <row r="7" spans="1:31" s="4" customFormat="1" x14ac:dyDescent="0.25">
      <c r="B7" s="282" t="s">
        <v>46</v>
      </c>
      <c r="C7" s="300">
        <v>98392</v>
      </c>
      <c r="D7" s="300">
        <v>66043</v>
      </c>
      <c r="E7" s="300">
        <v>56166</v>
      </c>
      <c r="F7" s="306">
        <f t="shared" ref="F7:F16" si="0">E7/$E$6</f>
        <v>0.18436782967492885</v>
      </c>
      <c r="G7" s="300">
        <v>44979</v>
      </c>
      <c r="H7" s="308">
        <f>G7/E7-1</f>
        <v>-0.19917743830787304</v>
      </c>
      <c r="I7" s="307">
        <f>G7-E7</f>
        <v>-11187</v>
      </c>
      <c r="J7" s="306">
        <f>G7/$G$6</f>
        <v>0.15155773002041931</v>
      </c>
      <c r="K7" s="300">
        <v>48883</v>
      </c>
      <c r="L7" s="308">
        <f>K7/G7-1</f>
        <v>8.6796060383734552E-2</v>
      </c>
      <c r="M7" s="307">
        <f>K7-G7</f>
        <v>3904</v>
      </c>
      <c r="N7" s="306">
        <f>K7/$K$6</f>
        <v>0.1694267295161514</v>
      </c>
      <c r="O7" s="300">
        <v>53441</v>
      </c>
      <c r="P7" s="308">
        <f>O7/K7-1</f>
        <v>9.3243049730990402E-2</v>
      </c>
      <c r="Q7" s="307">
        <f>O7-K7</f>
        <v>4558</v>
      </c>
      <c r="R7" s="308">
        <f t="shared" ref="R7:R16" si="1">IFERROR(O7/C7-1,"-")</f>
        <v>-0.45685624847548578</v>
      </c>
      <c r="S7" s="307">
        <f t="shared" ref="S7:S16" si="2">O7-C7</f>
        <v>-44951</v>
      </c>
      <c r="T7" s="306">
        <f>O7/$O$6</f>
        <v>0.15803746222135476</v>
      </c>
      <c r="V7" s="37"/>
      <c r="W7" s="103"/>
      <c r="AE7" s="1" t="s">
        <v>176</v>
      </c>
    </row>
    <row r="8" spans="1:31" s="4" customFormat="1" x14ac:dyDescent="0.25">
      <c r="B8" s="282" t="s">
        <v>47</v>
      </c>
      <c r="C8" s="300">
        <v>33031</v>
      </c>
      <c r="D8" s="300">
        <v>37477</v>
      </c>
      <c r="E8" s="300">
        <v>38089</v>
      </c>
      <c r="F8" s="306">
        <f t="shared" si="0"/>
        <v>0.12502913265121898</v>
      </c>
      <c r="G8" s="300">
        <v>36750</v>
      </c>
      <c r="H8" s="308">
        <f t="shared" ref="H8:H16" si="3">G8/E8-1</f>
        <v>-3.5154506550447606E-2</v>
      </c>
      <c r="I8" s="307">
        <f t="shared" ref="I8:I16" si="4">G8-E8</f>
        <v>-1339</v>
      </c>
      <c r="J8" s="306">
        <f t="shared" ref="J8:J16" si="5">G8/$G$6</f>
        <v>0.12382993348563573</v>
      </c>
      <c r="K8" s="300">
        <v>35294</v>
      </c>
      <c r="L8" s="308">
        <f t="shared" ref="L8:L16" si="6">K8/G8-1</f>
        <v>-3.9619047619047665E-2</v>
      </c>
      <c r="M8" s="307">
        <f t="shared" ref="M8:M16" si="7">K8-G8</f>
        <v>-1456</v>
      </c>
      <c r="N8" s="306">
        <f t="shared" ref="N8:N16" si="8">K8/$K$6</f>
        <v>0.12232774157770691</v>
      </c>
      <c r="O8" s="300">
        <v>51299</v>
      </c>
      <c r="P8" s="308">
        <f t="shared" ref="P8:P16" si="9">O8/K8-1</f>
        <v>0.45347651158837188</v>
      </c>
      <c r="Q8" s="307">
        <f t="shared" ref="Q8:Q16" si="10">O8-K8</f>
        <v>16005</v>
      </c>
      <c r="R8" s="308">
        <f t="shared" si="1"/>
        <v>0.55305621991462561</v>
      </c>
      <c r="S8" s="307">
        <f t="shared" si="2"/>
        <v>18268</v>
      </c>
      <c r="T8" s="306">
        <f t="shared" ref="T8:T16" si="11">O8/$O$6</f>
        <v>0.15170307019878518</v>
      </c>
      <c r="V8" s="37"/>
      <c r="W8" s="103"/>
      <c r="AE8" s="1"/>
    </row>
    <row r="9" spans="1:31" s="4" customFormat="1" x14ac:dyDescent="0.25">
      <c r="B9" s="282" t="s">
        <v>48</v>
      </c>
      <c r="C9" s="300">
        <v>1671</v>
      </c>
      <c r="D9" s="300">
        <v>1903</v>
      </c>
      <c r="E9" s="300">
        <v>10941</v>
      </c>
      <c r="F9" s="301">
        <f t="shared" si="0"/>
        <v>3.5914404167528335E-2</v>
      </c>
      <c r="G9" s="300">
        <v>5776</v>
      </c>
      <c r="H9" s="312">
        <f t="shared" si="3"/>
        <v>-0.47207750662645098</v>
      </c>
      <c r="I9" s="303">
        <f t="shared" si="4"/>
        <v>-5165</v>
      </c>
      <c r="J9" s="301">
        <f t="shared" si="5"/>
        <v>1.9462359069742367E-2</v>
      </c>
      <c r="K9" s="300">
        <v>3313</v>
      </c>
      <c r="L9" s="308">
        <f t="shared" si="6"/>
        <v>-0.4264196675900277</v>
      </c>
      <c r="M9" s="307">
        <f t="shared" si="7"/>
        <v>-2463</v>
      </c>
      <c r="N9" s="306">
        <f t="shared" si="8"/>
        <v>1.1482739498128379E-2</v>
      </c>
      <c r="O9" s="300">
        <v>6142</v>
      </c>
      <c r="P9" s="308">
        <f t="shared" si="9"/>
        <v>0.85390884394808331</v>
      </c>
      <c r="Q9" s="307">
        <f t="shared" si="10"/>
        <v>2829</v>
      </c>
      <c r="R9" s="308">
        <f t="shared" si="1"/>
        <v>2.6756433273488929</v>
      </c>
      <c r="S9" s="307">
        <f t="shared" si="2"/>
        <v>4471</v>
      </c>
      <c r="T9" s="306">
        <f t="shared" si="11"/>
        <v>1.8163322036705169E-2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37457</v>
      </c>
      <c r="D10" s="300">
        <v>68204</v>
      </c>
      <c r="E10" s="300">
        <v>65657</v>
      </c>
      <c r="F10" s="306">
        <f t="shared" si="0"/>
        <v>0.21552253307992031</v>
      </c>
      <c r="G10" s="300">
        <v>78529</v>
      </c>
      <c r="H10" s="308">
        <f t="shared" si="3"/>
        <v>0.19604916459783417</v>
      </c>
      <c r="I10" s="307">
        <f t="shared" si="4"/>
        <v>12872</v>
      </c>
      <c r="J10" s="306">
        <f t="shared" si="5"/>
        <v>0.26460519310730579</v>
      </c>
      <c r="K10" s="300">
        <v>70574</v>
      </c>
      <c r="L10" s="308">
        <f t="shared" si="6"/>
        <v>-0.10130015663003478</v>
      </c>
      <c r="M10" s="307">
        <f t="shared" si="7"/>
        <v>-7955</v>
      </c>
      <c r="N10" s="306">
        <f t="shared" si="8"/>
        <v>0.24460695965617635</v>
      </c>
      <c r="O10" s="300">
        <v>90121</v>
      </c>
      <c r="P10" s="308">
        <f t="shared" si="9"/>
        <v>0.27697168929067373</v>
      </c>
      <c r="Q10" s="307">
        <f t="shared" si="10"/>
        <v>19547</v>
      </c>
      <c r="R10" s="308">
        <f t="shared" si="1"/>
        <v>1.4059855300744855</v>
      </c>
      <c r="S10" s="307">
        <f t="shared" si="2"/>
        <v>52664</v>
      </c>
      <c r="T10" s="306">
        <f>O10/$O$6</f>
        <v>0.26650875045097794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18747</v>
      </c>
      <c r="D11" s="300">
        <v>11681</v>
      </c>
      <c r="E11" s="300">
        <v>15258</v>
      </c>
      <c r="F11" s="301">
        <f t="shared" si="0"/>
        <v>5.0085182230888162E-2</v>
      </c>
      <c r="G11" s="300">
        <v>11361</v>
      </c>
      <c r="H11" s="312">
        <f t="shared" si="3"/>
        <v>-0.25540699960676372</v>
      </c>
      <c r="I11" s="303">
        <f t="shared" si="4"/>
        <v>-3897</v>
      </c>
      <c r="J11" s="301">
        <f t="shared" si="5"/>
        <v>3.828113943755939E-2</v>
      </c>
      <c r="K11" s="300">
        <v>14281</v>
      </c>
      <c r="L11" s="308">
        <f t="shared" si="6"/>
        <v>0.25701962855382443</v>
      </c>
      <c r="M11" s="307">
        <f t="shared" si="7"/>
        <v>2920</v>
      </c>
      <c r="N11" s="306">
        <f t="shared" si="8"/>
        <v>4.9497435186468874E-2</v>
      </c>
      <c r="O11" s="300">
        <v>17693</v>
      </c>
      <c r="P11" s="308">
        <f t="shared" si="9"/>
        <v>0.23891884321826207</v>
      </c>
      <c r="Q11" s="307">
        <f t="shared" si="10"/>
        <v>3412</v>
      </c>
      <c r="R11" s="308">
        <f t="shared" si="1"/>
        <v>-5.6222328905958241E-2</v>
      </c>
      <c r="S11" s="307">
        <f t="shared" si="2"/>
        <v>-1054</v>
      </c>
      <c r="T11" s="306">
        <f t="shared" si="11"/>
        <v>5.2322314685025163E-2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29618</v>
      </c>
      <c r="D12" s="300">
        <v>44023</v>
      </c>
      <c r="E12" s="300">
        <v>44886</v>
      </c>
      <c r="F12" s="306">
        <f t="shared" si="0"/>
        <v>0.14734064029464189</v>
      </c>
      <c r="G12" s="300">
        <v>48721</v>
      </c>
      <c r="H12" s="308">
        <f t="shared" si="3"/>
        <v>8.5438666844895872E-2</v>
      </c>
      <c r="I12" s="307">
        <f t="shared" si="4"/>
        <v>3835</v>
      </c>
      <c r="J12" s="306">
        <f t="shared" si="5"/>
        <v>0.16416648134295669</v>
      </c>
      <c r="K12" s="300">
        <v>61961</v>
      </c>
      <c r="L12" s="308">
        <f t="shared" si="6"/>
        <v>0.27175140083331617</v>
      </c>
      <c r="M12" s="307">
        <f t="shared" si="7"/>
        <v>13240</v>
      </c>
      <c r="N12" s="306">
        <f t="shared" si="8"/>
        <v>0.21475460973242755</v>
      </c>
      <c r="O12" s="300">
        <v>62394</v>
      </c>
      <c r="P12" s="308">
        <f t="shared" si="9"/>
        <v>6.9882668129952474E-3</v>
      </c>
      <c r="Q12" s="307">
        <f t="shared" si="10"/>
        <v>433</v>
      </c>
      <c r="R12" s="308">
        <f t="shared" si="1"/>
        <v>1.1066243500573973</v>
      </c>
      <c r="S12" s="307">
        <f t="shared" si="2"/>
        <v>32776</v>
      </c>
      <c r="T12" s="306">
        <f t="shared" si="11"/>
        <v>0.18451356482549372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5514</v>
      </c>
      <c r="D13" s="300">
        <v>10214</v>
      </c>
      <c r="E13" s="300">
        <v>8603</v>
      </c>
      <c r="F13" s="301">
        <f t="shared" si="0"/>
        <v>2.823979700696886E-2</v>
      </c>
      <c r="G13" s="300">
        <v>6456</v>
      </c>
      <c r="H13" s="312">
        <f t="shared" si="3"/>
        <v>-0.24956410554457742</v>
      </c>
      <c r="I13" s="303">
        <f t="shared" si="4"/>
        <v>-2147</v>
      </c>
      <c r="J13" s="301">
        <f t="shared" si="5"/>
        <v>2.1753634029476578E-2</v>
      </c>
      <c r="K13" s="300">
        <v>7818</v>
      </c>
      <c r="L13" s="308">
        <f t="shared" si="6"/>
        <v>0.2109665427509293</v>
      </c>
      <c r="M13" s="307">
        <f t="shared" si="7"/>
        <v>1362</v>
      </c>
      <c r="N13" s="306">
        <f t="shared" si="8"/>
        <v>2.7096908359905726E-2</v>
      </c>
      <c r="O13" s="300">
        <v>9456</v>
      </c>
      <c r="P13" s="308">
        <f t="shared" si="9"/>
        <v>0.20951650038372982</v>
      </c>
      <c r="Q13" s="307">
        <f t="shared" si="10"/>
        <v>1638</v>
      </c>
      <c r="R13" s="308">
        <f t="shared" si="1"/>
        <v>0.71490750816104454</v>
      </c>
      <c r="S13" s="307">
        <f t="shared" si="2"/>
        <v>3942</v>
      </c>
      <c r="T13" s="306">
        <f t="shared" si="11"/>
        <v>2.796359055341649E-2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24748</v>
      </c>
      <c r="D14" s="300">
        <v>14712</v>
      </c>
      <c r="E14" s="300">
        <v>16723</v>
      </c>
      <c r="F14" s="306">
        <f t="shared" si="0"/>
        <v>5.4894121277175432E-2</v>
      </c>
      <c r="G14" s="300">
        <v>13314</v>
      </c>
      <c r="H14" s="308">
        <f t="shared" si="3"/>
        <v>-0.20385098367517784</v>
      </c>
      <c r="I14" s="307">
        <f t="shared" si="4"/>
        <v>-3409</v>
      </c>
      <c r="J14" s="306">
        <f t="shared" si="5"/>
        <v>4.4861815902796032E-2</v>
      </c>
      <c r="K14" s="300">
        <v>12630</v>
      </c>
      <c r="L14" s="308">
        <f t="shared" si="6"/>
        <v>-5.1374493014871514E-2</v>
      </c>
      <c r="M14" s="307">
        <f t="shared" si="7"/>
        <v>-684</v>
      </c>
      <c r="N14" s="306">
        <f t="shared" si="8"/>
        <v>4.3775128240676558E-2</v>
      </c>
      <c r="O14" s="300">
        <v>18382</v>
      </c>
      <c r="P14" s="308">
        <f t="shared" si="9"/>
        <v>0.45542359461599369</v>
      </c>
      <c r="Q14" s="307">
        <f t="shared" si="10"/>
        <v>5752</v>
      </c>
      <c r="R14" s="308">
        <f t="shared" si="1"/>
        <v>-0.25723290770971396</v>
      </c>
      <c r="S14" s="307">
        <f t="shared" si="2"/>
        <v>-6366</v>
      </c>
      <c r="T14" s="306">
        <f t="shared" si="11"/>
        <v>5.4359847879960017E-2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13586</v>
      </c>
      <c r="D15" s="300">
        <v>22489</v>
      </c>
      <c r="E15" s="300">
        <v>18568</v>
      </c>
      <c r="F15" s="301">
        <f t="shared" si="0"/>
        <v>6.0950430178472369E-2</v>
      </c>
      <c r="G15" s="300">
        <v>25818</v>
      </c>
      <c r="H15" s="312">
        <f t="shared" si="3"/>
        <v>0.3904566996984058</v>
      </c>
      <c r="I15" s="303">
        <f t="shared" si="4"/>
        <v>7250</v>
      </c>
      <c r="J15" s="301">
        <f t="shared" si="5"/>
        <v>8.6994318985908661E-2</v>
      </c>
      <c r="K15" s="300">
        <v>11205</v>
      </c>
      <c r="L15" s="308">
        <f t="shared" si="6"/>
        <v>-0.56600046479200561</v>
      </c>
      <c r="M15" s="307">
        <f t="shared" si="7"/>
        <v>-14613</v>
      </c>
      <c r="N15" s="306">
        <f t="shared" si="8"/>
        <v>3.8836129211146542E-2</v>
      </c>
      <c r="O15" s="300">
        <v>16622</v>
      </c>
      <c r="P15" s="308">
        <f t="shared" si="9"/>
        <v>0.48344489067380625</v>
      </c>
      <c r="Q15" s="307">
        <f t="shared" si="10"/>
        <v>5417</v>
      </c>
      <c r="R15" s="308">
        <f t="shared" si="1"/>
        <v>0.22346533195937002</v>
      </c>
      <c r="S15" s="307">
        <f t="shared" si="2"/>
        <v>3036</v>
      </c>
      <c r="T15" s="306">
        <f t="shared" si="11"/>
        <v>4.9155118673740367E-2</v>
      </c>
      <c r="V15" s="37"/>
      <c r="W15" s="103"/>
      <c r="AE15" s="1"/>
    </row>
    <row r="16" spans="1:31" s="4" customFormat="1" x14ac:dyDescent="0.25">
      <c r="B16" s="282" t="s">
        <v>205</v>
      </c>
      <c r="C16" s="300">
        <f>C6-SUM(C7:C15)</f>
        <v>18490</v>
      </c>
      <c r="D16" s="300">
        <f>D6-SUM(D7:D15)</f>
        <v>27610</v>
      </c>
      <c r="E16" s="300">
        <f>E6-SUM(E7:E15)</f>
        <v>29750</v>
      </c>
      <c r="F16" s="306">
        <f t="shared" si="0"/>
        <v>9.7655929438256836E-2</v>
      </c>
      <c r="G16" s="300">
        <f>G6-SUM(G7:G15)</f>
        <v>25074</v>
      </c>
      <c r="H16" s="308">
        <f t="shared" si="3"/>
        <v>-0.15717647058823525</v>
      </c>
      <c r="I16" s="307">
        <f t="shared" si="4"/>
        <v>-4676</v>
      </c>
      <c r="J16" s="306">
        <f t="shared" si="5"/>
        <v>8.4487394618199457E-2</v>
      </c>
      <c r="K16" s="300">
        <f>K6-SUM(K7:K15)</f>
        <v>22561</v>
      </c>
      <c r="L16" s="308">
        <f t="shared" si="6"/>
        <v>-0.10022333891680624</v>
      </c>
      <c r="M16" s="307">
        <f t="shared" si="7"/>
        <v>-2513</v>
      </c>
      <c r="N16" s="306">
        <f t="shared" si="8"/>
        <v>7.8195619021211707E-2</v>
      </c>
      <c r="O16" s="300">
        <f>O6-SUM(O7:O15)</f>
        <v>12604</v>
      </c>
      <c r="P16" s="308">
        <f t="shared" si="9"/>
        <v>-0.44133682017641063</v>
      </c>
      <c r="Q16" s="307">
        <f t="shared" si="10"/>
        <v>-9957</v>
      </c>
      <c r="R16" s="308">
        <f t="shared" si="1"/>
        <v>-0.31833423472147104</v>
      </c>
      <c r="S16" s="307">
        <f t="shared" si="2"/>
        <v>-5886</v>
      </c>
      <c r="T16" s="306">
        <f t="shared" si="11"/>
        <v>3.7272958474541186E-2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181</v>
      </c>
    </row>
    <row r="18" spans="2:31" s="4" customFormat="1" x14ac:dyDescent="0.25">
      <c r="B18" s="204" t="s">
        <v>182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183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184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185</v>
      </c>
      <c r="O44" s="15">
        <v>2021</v>
      </c>
      <c r="P44" s="15" t="s">
        <v>185</v>
      </c>
      <c r="Q44" s="15" t="s">
        <v>186</v>
      </c>
      <c r="R44" s="15" t="s">
        <v>187</v>
      </c>
      <c r="S44" s="15" t="s">
        <v>188</v>
      </c>
      <c r="T44" s="112"/>
      <c r="AE44" s="1"/>
    </row>
    <row r="45" spans="2:31" s="4" customFormat="1" ht="18.75" hidden="1" x14ac:dyDescent="0.3">
      <c r="B45" s="271" t="s">
        <v>172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173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174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175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176</v>
      </c>
    </row>
    <row r="49" spans="2:31" s="4" customFormat="1" hidden="1" x14ac:dyDescent="0.25">
      <c r="B49" s="282" t="s">
        <v>177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178</v>
      </c>
    </row>
    <row r="50" spans="2:31" s="4" customFormat="1" hidden="1" x14ac:dyDescent="0.25">
      <c r="B50" s="282" t="s">
        <v>179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180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181</v>
      </c>
    </row>
    <row r="52" spans="2:31" s="4" customFormat="1" hidden="1" x14ac:dyDescent="0.25">
      <c r="B52" s="66" t="s">
        <v>182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183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209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204</v>
      </c>
      <c r="C136" s="275">
        <v>416048</v>
      </c>
      <c r="D136" s="275">
        <v>423986</v>
      </c>
      <c r="E136" s="275">
        <v>430319</v>
      </c>
      <c r="F136" s="275">
        <v>422024</v>
      </c>
      <c r="G136" s="276">
        <f>F136/E136-1</f>
        <v>-1.9276397277368629E-2</v>
      </c>
      <c r="H136" s="275">
        <f>F136-E136</f>
        <v>-8295</v>
      </c>
      <c r="I136" s="276">
        <f>F136/F$136</f>
        <v>1</v>
      </c>
      <c r="J136" s="275">
        <v>424160</v>
      </c>
      <c r="K136" s="276">
        <f>H136/H$136</f>
        <v>1</v>
      </c>
      <c r="L136" s="276">
        <f>J136/F136-1</f>
        <v>5.0613235266241396E-3</v>
      </c>
      <c r="M136" s="275">
        <f>J136-F136</f>
        <v>2136</v>
      </c>
      <c r="N136" s="276">
        <f>J136/C136-1</f>
        <v>1.9497750259585445E-2</v>
      </c>
      <c r="O136" s="275">
        <f>J136-C136</f>
        <v>8112</v>
      </c>
      <c r="Q136" s="37"/>
      <c r="R136" s="103"/>
      <c r="Z136" s="1" t="s">
        <v>174</v>
      </c>
      <c r="AE136"/>
    </row>
    <row r="137" spans="1:31" s="4" customFormat="1" x14ac:dyDescent="0.25">
      <c r="B137" s="282" t="s">
        <v>46</v>
      </c>
      <c r="C137" s="300">
        <v>126666</v>
      </c>
      <c r="D137" s="300">
        <v>86860</v>
      </c>
      <c r="E137" s="300">
        <v>75361</v>
      </c>
      <c r="F137" s="300">
        <v>60679</v>
      </c>
      <c r="G137" s="306">
        <f t="shared" ref="G137:G146" si="12">F137/E137-1</f>
        <v>-0.19482225554331811</v>
      </c>
      <c r="H137" s="314">
        <f t="shared" ref="H137:H146" si="13">F137-E137</f>
        <v>-14682</v>
      </c>
      <c r="I137" s="308">
        <f t="shared" ref="I137:K146" si="14">F137/F$136</f>
        <v>0.14378092241199553</v>
      </c>
      <c r="J137" s="300">
        <v>67419</v>
      </c>
      <c r="K137" s="308">
        <f t="shared" si="14"/>
        <v>1.7699819168173598</v>
      </c>
      <c r="L137" s="308">
        <f t="shared" ref="L137:L146" si="15">J137/F137-1</f>
        <v>0.11107631964930209</v>
      </c>
      <c r="M137" s="307">
        <f t="shared" ref="M137:M146" si="16">J137-F137</f>
        <v>6740</v>
      </c>
      <c r="N137" s="306">
        <f t="shared" ref="N137:N146" si="17">J137/C137-1</f>
        <v>-0.467741935483871</v>
      </c>
      <c r="O137" s="300">
        <f t="shared" ref="O137:O146" si="18">J137-C137</f>
        <v>-59247</v>
      </c>
      <c r="Q137" s="37"/>
      <c r="R137" s="103"/>
      <c r="Z137" s="1" t="s">
        <v>176</v>
      </c>
    </row>
    <row r="138" spans="1:31" s="4" customFormat="1" x14ac:dyDescent="0.25">
      <c r="B138" s="282" t="s">
        <v>47</v>
      </c>
      <c r="C138" s="300">
        <v>43482</v>
      </c>
      <c r="D138" s="300">
        <v>48234</v>
      </c>
      <c r="E138" s="300">
        <v>52610</v>
      </c>
      <c r="F138" s="300">
        <v>50222</v>
      </c>
      <c r="G138" s="306">
        <f t="shared" si="12"/>
        <v>-4.5390610150161548E-2</v>
      </c>
      <c r="H138" s="314">
        <f t="shared" si="13"/>
        <v>-2388</v>
      </c>
      <c r="I138" s="308">
        <f t="shared" si="14"/>
        <v>0.11900271074630826</v>
      </c>
      <c r="J138" s="300">
        <v>51408</v>
      </c>
      <c r="K138" s="308">
        <f t="shared" si="14"/>
        <v>0.28788426763110309</v>
      </c>
      <c r="L138" s="308">
        <f t="shared" si="15"/>
        <v>2.3615148739596137E-2</v>
      </c>
      <c r="M138" s="307">
        <f t="shared" si="16"/>
        <v>1186</v>
      </c>
      <c r="N138" s="306">
        <f t="shared" si="17"/>
        <v>0.18228232372016007</v>
      </c>
      <c r="O138" s="300">
        <f t="shared" si="18"/>
        <v>7926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2415</v>
      </c>
      <c r="D139" s="300">
        <v>3515</v>
      </c>
      <c r="E139" s="300">
        <v>14856</v>
      </c>
      <c r="F139" s="300">
        <v>7765</v>
      </c>
      <c r="G139" s="306">
        <f t="shared" si="12"/>
        <v>-0.47731556273559506</v>
      </c>
      <c r="H139" s="315">
        <f t="shared" si="13"/>
        <v>-7091</v>
      </c>
      <c r="I139" s="312">
        <f t="shared" si="14"/>
        <v>1.8399427520709721E-2</v>
      </c>
      <c r="J139" s="300">
        <v>5908</v>
      </c>
      <c r="K139" s="312">
        <f t="shared" si="14"/>
        <v>0.85485232067510553</v>
      </c>
      <c r="L139" s="308">
        <f t="shared" si="15"/>
        <v>-0.23915003219575015</v>
      </c>
      <c r="M139" s="307">
        <f t="shared" si="16"/>
        <v>-1857</v>
      </c>
      <c r="N139" s="306">
        <f t="shared" si="17"/>
        <v>1.4463768115942028</v>
      </c>
      <c r="O139" s="300">
        <f t="shared" si="18"/>
        <v>3493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66989</v>
      </c>
      <c r="D140" s="300">
        <v>97955</v>
      </c>
      <c r="E140" s="300">
        <v>92865</v>
      </c>
      <c r="F140" s="300">
        <v>106402</v>
      </c>
      <c r="G140" s="306">
        <f t="shared" si="12"/>
        <v>0.14577074247563671</v>
      </c>
      <c r="H140" s="314">
        <f t="shared" si="13"/>
        <v>13537</v>
      </c>
      <c r="I140" s="308">
        <f t="shared" si="14"/>
        <v>0.25212310200367749</v>
      </c>
      <c r="J140" s="300">
        <v>104050</v>
      </c>
      <c r="K140" s="308">
        <f t="shared" si="14"/>
        <v>-1.631946955997589</v>
      </c>
      <c r="L140" s="308">
        <f t="shared" si="15"/>
        <v>-2.2104847653239612E-2</v>
      </c>
      <c r="M140" s="307">
        <f t="shared" si="16"/>
        <v>-2352</v>
      </c>
      <c r="N140" s="306">
        <f t="shared" si="17"/>
        <v>0.55324008419292725</v>
      </c>
      <c r="O140" s="300">
        <f t="shared" si="18"/>
        <v>37061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24120</v>
      </c>
      <c r="D141" s="300">
        <v>16359</v>
      </c>
      <c r="E141" s="300">
        <v>19520</v>
      </c>
      <c r="F141" s="300">
        <v>16099</v>
      </c>
      <c r="G141" s="306">
        <f t="shared" si="12"/>
        <v>-0.17525614754098362</v>
      </c>
      <c r="H141" s="315">
        <f t="shared" si="13"/>
        <v>-3421</v>
      </c>
      <c r="I141" s="312">
        <f t="shared" si="14"/>
        <v>3.814711959509412E-2</v>
      </c>
      <c r="J141" s="300">
        <v>20486</v>
      </c>
      <c r="K141" s="312">
        <f t="shared" si="14"/>
        <v>0.41241711874623266</v>
      </c>
      <c r="L141" s="308">
        <f t="shared" si="15"/>
        <v>0.2725013976023356</v>
      </c>
      <c r="M141" s="307">
        <f t="shared" si="16"/>
        <v>4387</v>
      </c>
      <c r="N141" s="306">
        <f t="shared" si="17"/>
        <v>-0.1506633499170813</v>
      </c>
      <c r="O141" s="300">
        <f t="shared" si="18"/>
        <v>-3634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53247</v>
      </c>
      <c r="D142" s="300">
        <v>69865</v>
      </c>
      <c r="E142" s="300">
        <v>67025</v>
      </c>
      <c r="F142" s="300">
        <v>75188</v>
      </c>
      <c r="G142" s="306">
        <f t="shared" si="12"/>
        <v>0.12179037672510251</v>
      </c>
      <c r="H142" s="314">
        <f t="shared" si="13"/>
        <v>8163</v>
      </c>
      <c r="I142" s="308">
        <f t="shared" si="14"/>
        <v>0.17816048376395655</v>
      </c>
      <c r="J142" s="300">
        <v>93462</v>
      </c>
      <c r="K142" s="308">
        <f t="shared" si="14"/>
        <v>-0.98408679927667264</v>
      </c>
      <c r="L142" s="308">
        <f t="shared" si="15"/>
        <v>0.24304410278235888</v>
      </c>
      <c r="M142" s="307">
        <f t="shared" si="16"/>
        <v>18274</v>
      </c>
      <c r="N142" s="306">
        <f t="shared" si="17"/>
        <v>0.75525381711645734</v>
      </c>
      <c r="O142" s="300">
        <f t="shared" si="18"/>
        <v>40215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11001</v>
      </c>
      <c r="D143" s="300">
        <v>16289</v>
      </c>
      <c r="E143" s="300">
        <v>12024</v>
      </c>
      <c r="F143" s="300">
        <v>11877</v>
      </c>
      <c r="G143" s="306">
        <f t="shared" si="12"/>
        <v>-1.2225548902195627E-2</v>
      </c>
      <c r="H143" s="315">
        <f t="shared" si="13"/>
        <v>-147</v>
      </c>
      <c r="I143" s="312">
        <f t="shared" si="14"/>
        <v>2.8142949216158324E-2</v>
      </c>
      <c r="J143" s="300">
        <v>13687</v>
      </c>
      <c r="K143" s="312">
        <f t="shared" si="14"/>
        <v>1.7721518987341773E-2</v>
      </c>
      <c r="L143" s="308">
        <f t="shared" si="15"/>
        <v>0.15239538604024583</v>
      </c>
      <c r="M143" s="307">
        <f t="shared" si="16"/>
        <v>1810</v>
      </c>
      <c r="N143" s="306">
        <f t="shared" si="17"/>
        <v>0.24415962185255879</v>
      </c>
      <c r="O143" s="300">
        <f t="shared" si="18"/>
        <v>2686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34195</v>
      </c>
      <c r="D144" s="300">
        <v>19968</v>
      </c>
      <c r="E144" s="300">
        <v>22352</v>
      </c>
      <c r="F144" s="300">
        <v>18376</v>
      </c>
      <c r="G144" s="306">
        <f t="shared" si="12"/>
        <v>-0.17788117394416603</v>
      </c>
      <c r="H144" s="314">
        <f t="shared" si="13"/>
        <v>-3976</v>
      </c>
      <c r="I144" s="308">
        <f t="shared" si="14"/>
        <v>4.3542547343279052E-2</v>
      </c>
      <c r="J144" s="300">
        <v>19606</v>
      </c>
      <c r="K144" s="308">
        <f t="shared" si="14"/>
        <v>0.47932489451476795</v>
      </c>
      <c r="L144" s="308">
        <f t="shared" si="15"/>
        <v>6.693513278188945E-2</v>
      </c>
      <c r="M144" s="307">
        <f t="shared" si="16"/>
        <v>1230</v>
      </c>
      <c r="N144" s="306">
        <f t="shared" si="17"/>
        <v>-0.42664132183067704</v>
      </c>
      <c r="O144" s="300">
        <f t="shared" si="18"/>
        <v>-14589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21567</v>
      </c>
      <c r="D145" s="300">
        <v>23338</v>
      </c>
      <c r="E145" s="300">
        <v>29399</v>
      </c>
      <c r="F145" s="300">
        <v>37562</v>
      </c>
      <c r="G145" s="306">
        <f t="shared" si="12"/>
        <v>0.27766250552739891</v>
      </c>
      <c r="H145" s="315">
        <f t="shared" si="13"/>
        <v>8163</v>
      </c>
      <c r="I145" s="312">
        <f t="shared" si="14"/>
        <v>8.900441681041836E-2</v>
      </c>
      <c r="J145" s="300">
        <v>16499</v>
      </c>
      <c r="K145" s="312">
        <f t="shared" si="14"/>
        <v>-0.98408679927667264</v>
      </c>
      <c r="L145" s="308">
        <f t="shared" si="15"/>
        <v>-0.56075288855758476</v>
      </c>
      <c r="M145" s="307">
        <f t="shared" si="16"/>
        <v>-21063</v>
      </c>
      <c r="N145" s="306">
        <f t="shared" si="17"/>
        <v>-0.23498864005193121</v>
      </c>
      <c r="O145" s="300">
        <f t="shared" si="18"/>
        <v>-5068</v>
      </c>
      <c r="Q145" s="37"/>
      <c r="R145" s="103"/>
      <c r="Z145" s="1"/>
    </row>
    <row r="146" spans="2:31" s="4" customFormat="1" x14ac:dyDescent="0.25">
      <c r="B146" s="282" t="s">
        <v>205</v>
      </c>
      <c r="C146" s="300">
        <f>C136-SUM(C137:C145)</f>
        <v>32366</v>
      </c>
      <c r="D146" s="300">
        <f>D136-SUM(D137:D145)</f>
        <v>41603</v>
      </c>
      <c r="E146" s="300">
        <f>E136-SUM(E137:E145)</f>
        <v>44307</v>
      </c>
      <c r="F146" s="300">
        <f>F136-SUM(F137:F145)</f>
        <v>37854</v>
      </c>
      <c r="G146" s="306">
        <f t="shared" si="12"/>
        <v>-0.14564290067032293</v>
      </c>
      <c r="H146" s="314">
        <f t="shared" si="13"/>
        <v>-6453</v>
      </c>
      <c r="I146" s="308">
        <f t="shared" si="14"/>
        <v>8.9696320588402559E-2</v>
      </c>
      <c r="J146" s="300">
        <f>J136-SUM(J137:J145)</f>
        <v>31635</v>
      </c>
      <c r="K146" s="308">
        <f t="shared" si="14"/>
        <v>0.77793851717902351</v>
      </c>
      <c r="L146" s="308">
        <f t="shared" si="15"/>
        <v>-0.16428911079410369</v>
      </c>
      <c r="M146" s="307">
        <f t="shared" si="16"/>
        <v>-6219</v>
      </c>
      <c r="N146" s="306">
        <f t="shared" si="17"/>
        <v>-2.2585429154050596E-2</v>
      </c>
      <c r="O146" s="300">
        <f t="shared" si="18"/>
        <v>-731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181</v>
      </c>
    </row>
    <row r="148" spans="2:31" s="4" customFormat="1" x14ac:dyDescent="0.25">
      <c r="B148" s="204" t="s">
        <v>182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183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80B7F-EEC5-4840-8C8F-F2B0B831EF38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308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210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42953</v>
      </c>
      <c r="D8" s="147">
        <f t="shared" ref="D8:D21" si="0">C8/C9-1</f>
        <v>-0.29943567327766174</v>
      </c>
    </row>
    <row r="9" spans="1:5" x14ac:dyDescent="0.25">
      <c r="A9" s="1"/>
      <c r="B9" s="145">
        <f>B8-1</f>
        <v>2024</v>
      </c>
      <c r="C9" s="146">
        <v>61312</v>
      </c>
      <c r="D9" s="147">
        <f t="shared" si="0"/>
        <v>0.39831687458663079</v>
      </c>
    </row>
    <row r="10" spans="1:5" x14ac:dyDescent="0.25">
      <c r="A10" s="1"/>
      <c r="B10" s="145">
        <f t="shared" ref="B10:B22" si="1">B9-1</f>
        <v>2023</v>
      </c>
      <c r="C10" s="146">
        <v>43847</v>
      </c>
      <c r="D10" s="147">
        <f t="shared" si="0"/>
        <v>0.35434749034749036</v>
      </c>
    </row>
    <row r="11" spans="1:5" x14ac:dyDescent="0.25">
      <c r="A11" s="1"/>
      <c r="B11" s="145">
        <f t="shared" si="1"/>
        <v>2022</v>
      </c>
      <c r="C11" s="146">
        <v>32375</v>
      </c>
      <c r="D11" s="147">
        <f t="shared" si="0"/>
        <v>0.23047394625821904</v>
      </c>
    </row>
    <row r="12" spans="1:5" x14ac:dyDescent="0.25">
      <c r="A12" s="1" t="s">
        <v>77</v>
      </c>
      <c r="B12" s="145">
        <f t="shared" si="1"/>
        <v>2021</v>
      </c>
      <c r="C12" s="146">
        <v>26311</v>
      </c>
      <c r="D12" s="147">
        <f t="shared" si="0"/>
        <v>8.396160342767689E-2</v>
      </c>
    </row>
    <row r="13" spans="1:5" x14ac:dyDescent="0.25">
      <c r="A13" s="1" t="s">
        <v>79</v>
      </c>
      <c r="B13" s="145">
        <f t="shared" si="1"/>
        <v>2020</v>
      </c>
      <c r="C13" s="146">
        <v>24273</v>
      </c>
      <c r="D13" s="147">
        <f t="shared" si="0"/>
        <v>-0.42074742268041232</v>
      </c>
    </row>
    <row r="14" spans="1:5" x14ac:dyDescent="0.25">
      <c r="A14" s="1" t="s">
        <v>81</v>
      </c>
      <c r="B14" s="145">
        <f t="shared" si="1"/>
        <v>2019</v>
      </c>
      <c r="C14" s="146">
        <v>41904</v>
      </c>
      <c r="D14" s="147">
        <f t="shared" si="0"/>
        <v>0.19422041095500009</v>
      </c>
    </row>
    <row r="15" spans="1:5" x14ac:dyDescent="0.25">
      <c r="A15" s="1" t="s">
        <v>83</v>
      </c>
      <c r="B15" s="145">
        <f t="shared" si="1"/>
        <v>2018</v>
      </c>
      <c r="C15" s="146">
        <v>35089</v>
      </c>
      <c r="D15" s="147">
        <f t="shared" si="0"/>
        <v>0.43448755161277131</v>
      </c>
    </row>
    <row r="16" spans="1:5" x14ac:dyDescent="0.25">
      <c r="A16" s="1" t="s">
        <v>85</v>
      </c>
      <c r="B16" s="145">
        <f t="shared" si="1"/>
        <v>2017</v>
      </c>
      <c r="C16" s="146">
        <v>24461</v>
      </c>
      <c r="D16" s="147">
        <f>C16/C17-1</f>
        <v>5.0549733722728085E-2</v>
      </c>
    </row>
    <row r="17" spans="1:4" x14ac:dyDescent="0.25">
      <c r="A17" s="1" t="s">
        <v>87</v>
      </c>
      <c r="B17" s="145">
        <f t="shared" si="1"/>
        <v>2016</v>
      </c>
      <c r="C17" s="146">
        <v>23284</v>
      </c>
      <c r="D17" s="147">
        <f t="shared" si="0"/>
        <v>-0.15148864837287268</v>
      </c>
    </row>
    <row r="18" spans="1:4" x14ac:dyDescent="0.25">
      <c r="A18" s="1" t="s">
        <v>89</v>
      </c>
      <c r="B18" s="145">
        <f t="shared" si="1"/>
        <v>2015</v>
      </c>
      <c r="C18" s="146">
        <v>27441</v>
      </c>
      <c r="D18" s="147">
        <f t="shared" si="0"/>
        <v>-0.15586932447397561</v>
      </c>
    </row>
    <row r="19" spans="1:4" x14ac:dyDescent="0.25">
      <c r="A19" s="1" t="s">
        <v>91</v>
      </c>
      <c r="B19" s="145">
        <f t="shared" si="1"/>
        <v>2014</v>
      </c>
      <c r="C19" s="146">
        <v>32508</v>
      </c>
      <c r="D19" s="147">
        <f t="shared" si="0"/>
        <v>-3.99574731992558E-2</v>
      </c>
    </row>
    <row r="20" spans="1:4" x14ac:dyDescent="0.25">
      <c r="A20" s="1" t="s">
        <v>93</v>
      </c>
      <c r="B20" s="145">
        <f t="shared" si="1"/>
        <v>2013</v>
      </c>
      <c r="C20" s="146">
        <v>33861</v>
      </c>
      <c r="D20" s="147">
        <f>C20/C21-1</f>
        <v>-6.3966827919834102E-2</v>
      </c>
    </row>
    <row r="21" spans="1:4" x14ac:dyDescent="0.25">
      <c r="A21" s="1" t="s">
        <v>95</v>
      </c>
      <c r="B21" s="145">
        <f t="shared" si="1"/>
        <v>2012</v>
      </c>
      <c r="C21" s="146">
        <v>36175</v>
      </c>
      <c r="D21" s="147">
        <f t="shared" si="0"/>
        <v>0.29640911697247696</v>
      </c>
    </row>
    <row r="22" spans="1:4" x14ac:dyDescent="0.25">
      <c r="A22" s="1" t="s">
        <v>97</v>
      </c>
      <c r="B22" s="145">
        <f t="shared" si="1"/>
        <v>2011</v>
      </c>
      <c r="C22" s="146">
        <v>27904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FBD5-A3AB-47C1-96FB-194764708702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309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211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26454</v>
      </c>
      <c r="D8" s="147">
        <f t="shared" ref="D8:D21" si="0">C8/C9-1</f>
        <v>0.11385263157894743</v>
      </c>
    </row>
    <row r="9" spans="1:5" x14ac:dyDescent="0.25">
      <c r="A9" s="1"/>
      <c r="B9" s="145">
        <f>B8-1</f>
        <v>2024</v>
      </c>
      <c r="C9" s="146">
        <v>23750</v>
      </c>
      <c r="D9" s="147">
        <f t="shared" si="0"/>
        <v>0.64382613510520481</v>
      </c>
    </row>
    <row r="10" spans="1:5" x14ac:dyDescent="0.25">
      <c r="A10" s="1"/>
      <c r="B10" s="145">
        <f t="shared" ref="B10:B22" si="1">B9-1</f>
        <v>2023</v>
      </c>
      <c r="C10" s="146">
        <v>14448</v>
      </c>
      <c r="D10" s="147">
        <f t="shared" si="0"/>
        <v>0.59876065065840445</v>
      </c>
    </row>
    <row r="11" spans="1:5" x14ac:dyDescent="0.25">
      <c r="A11" s="1"/>
      <c r="B11" s="145">
        <f t="shared" si="1"/>
        <v>2022</v>
      </c>
      <c r="C11" s="146">
        <v>9037</v>
      </c>
      <c r="D11" s="147">
        <f t="shared" si="0"/>
        <v>0.9049325463743676</v>
      </c>
    </row>
    <row r="12" spans="1:5" x14ac:dyDescent="0.25">
      <c r="A12" s="1" t="s">
        <v>77</v>
      </c>
      <c r="B12" s="145">
        <f t="shared" si="1"/>
        <v>2021</v>
      </c>
      <c r="C12" s="146">
        <v>4744</v>
      </c>
      <c r="D12" s="147">
        <f t="shared" si="0"/>
        <v>-0.69080362380238547</v>
      </c>
    </row>
    <row r="13" spans="1:5" x14ac:dyDescent="0.25">
      <c r="A13" s="1" t="s">
        <v>79</v>
      </c>
      <c r="B13" s="145">
        <f t="shared" si="1"/>
        <v>2020</v>
      </c>
      <c r="C13" s="146">
        <v>15343</v>
      </c>
      <c r="D13" s="147">
        <f t="shared" si="0"/>
        <v>-0.19888262322472849</v>
      </c>
    </row>
    <row r="14" spans="1:5" x14ac:dyDescent="0.25">
      <c r="A14" s="1" t="s">
        <v>81</v>
      </c>
      <c r="B14" s="145">
        <f t="shared" si="1"/>
        <v>2019</v>
      </c>
      <c r="C14" s="146">
        <v>19152</v>
      </c>
      <c r="D14" s="147">
        <f t="shared" si="0"/>
        <v>0.24315201869401526</v>
      </c>
    </row>
    <row r="15" spans="1:5" x14ac:dyDescent="0.25">
      <c r="A15" s="1" t="s">
        <v>83</v>
      </c>
      <c r="B15" s="145">
        <f t="shared" si="1"/>
        <v>2018</v>
      </c>
      <c r="C15" s="146">
        <v>15406</v>
      </c>
      <c r="D15" s="147">
        <f>C15/C16-1</f>
        <v>0.35128497500219269</v>
      </c>
    </row>
    <row r="16" spans="1:5" x14ac:dyDescent="0.25">
      <c r="A16" s="1" t="s">
        <v>85</v>
      </c>
      <c r="B16" s="145">
        <f t="shared" si="1"/>
        <v>2017</v>
      </c>
      <c r="C16" s="146">
        <v>11401</v>
      </c>
      <c r="D16" s="147">
        <f>C16/C17-1</f>
        <v>-9.7450918302723233E-2</v>
      </c>
    </row>
    <row r="17" spans="1:4" x14ac:dyDescent="0.25">
      <c r="A17" s="1" t="s">
        <v>87</v>
      </c>
      <c r="B17" s="145">
        <f t="shared" si="1"/>
        <v>2016</v>
      </c>
      <c r="C17" s="146">
        <v>12632</v>
      </c>
      <c r="D17" s="147">
        <f t="shared" si="0"/>
        <v>-0.26626394052044611</v>
      </c>
    </row>
    <row r="18" spans="1:4" x14ac:dyDescent="0.25">
      <c r="A18" s="1" t="s">
        <v>89</v>
      </c>
      <c r="B18" s="145">
        <f t="shared" si="1"/>
        <v>2015</v>
      </c>
      <c r="C18" s="146">
        <v>17216</v>
      </c>
      <c r="D18" s="147">
        <f t="shared" si="0"/>
        <v>-0.16483942951392261</v>
      </c>
    </row>
    <row r="19" spans="1:4" x14ac:dyDescent="0.25">
      <c r="A19" s="1" t="s">
        <v>91</v>
      </c>
      <c r="B19" s="145">
        <f t="shared" si="1"/>
        <v>2014</v>
      </c>
      <c r="C19" s="146">
        <v>20614</v>
      </c>
      <c r="D19" s="147">
        <f t="shared" si="0"/>
        <v>0.10176376269374665</v>
      </c>
    </row>
    <row r="20" spans="1:4" x14ac:dyDescent="0.25">
      <c r="A20" s="1" t="s">
        <v>93</v>
      </c>
      <c r="B20" s="145">
        <f t="shared" si="1"/>
        <v>2013</v>
      </c>
      <c r="C20" s="146">
        <v>18710</v>
      </c>
      <c r="D20" s="147">
        <f>C20/C21-1</f>
        <v>-0.18758141554494134</v>
      </c>
    </row>
    <row r="21" spans="1:4" x14ac:dyDescent="0.25">
      <c r="A21" s="1" t="s">
        <v>95</v>
      </c>
      <c r="B21" s="145">
        <f t="shared" si="1"/>
        <v>2012</v>
      </c>
      <c r="C21" s="146">
        <v>23030</v>
      </c>
      <c r="D21" s="147">
        <f t="shared" si="0"/>
        <v>0.29265828468792088</v>
      </c>
    </row>
    <row r="22" spans="1:4" x14ac:dyDescent="0.25">
      <c r="A22" s="1" t="s">
        <v>97</v>
      </c>
      <c r="B22" s="145">
        <f t="shared" si="1"/>
        <v>2011</v>
      </c>
      <c r="C22" s="146">
        <v>17816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3A29-1F5D-469C-AA8A-44522CA37FEF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310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212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16499</v>
      </c>
      <c r="D8" s="147">
        <f t="shared" ref="D8:D21" si="0">C8/C9-1</f>
        <v>-0.56075288855758476</v>
      </c>
    </row>
    <row r="9" spans="1:5" x14ac:dyDescent="0.25">
      <c r="A9" s="1"/>
      <c r="B9" s="145">
        <f>B8-1</f>
        <v>2024</v>
      </c>
      <c r="C9" s="146">
        <v>37562</v>
      </c>
      <c r="D9" s="147">
        <f t="shared" si="0"/>
        <v>0.27766250552739891</v>
      </c>
    </row>
    <row r="10" spans="1:5" x14ac:dyDescent="0.25">
      <c r="A10" s="1"/>
      <c r="B10" s="145">
        <f t="shared" ref="B10:B22" si="1">B9-1</f>
        <v>2023</v>
      </c>
      <c r="C10" s="146">
        <v>29399</v>
      </c>
      <c r="D10" s="147">
        <f t="shared" si="0"/>
        <v>0.25970520181677959</v>
      </c>
    </row>
    <row r="11" spans="1:5" x14ac:dyDescent="0.25">
      <c r="A11" s="1"/>
      <c r="B11" s="145">
        <f t="shared" si="1"/>
        <v>2022</v>
      </c>
      <c r="C11" s="146">
        <v>23338</v>
      </c>
      <c r="D11" s="147">
        <f t="shared" si="0"/>
        <v>8.2116196040246781E-2</v>
      </c>
    </row>
    <row r="12" spans="1:5" x14ac:dyDescent="0.25">
      <c r="A12" s="1" t="s">
        <v>77</v>
      </c>
      <c r="B12" s="145">
        <f t="shared" si="1"/>
        <v>2021</v>
      </c>
      <c r="C12" s="146">
        <v>21567</v>
      </c>
      <c r="D12" s="147">
        <f t="shared" si="0"/>
        <v>1.41511758118701</v>
      </c>
    </row>
    <row r="13" spans="1:5" x14ac:dyDescent="0.25">
      <c r="A13" s="1" t="s">
        <v>79</v>
      </c>
      <c r="B13" s="145">
        <f t="shared" si="1"/>
        <v>2020</v>
      </c>
      <c r="C13" s="146">
        <v>8930</v>
      </c>
      <c r="D13" s="147">
        <f t="shared" si="0"/>
        <v>-0.60750703234880454</v>
      </c>
    </row>
    <row r="14" spans="1:5" x14ac:dyDescent="0.25">
      <c r="A14" s="1" t="s">
        <v>81</v>
      </c>
      <c r="B14" s="145">
        <f t="shared" si="1"/>
        <v>2019</v>
      </c>
      <c r="C14" s="146">
        <v>22752</v>
      </c>
      <c r="D14" s="147">
        <f t="shared" si="0"/>
        <v>0.15592135345221769</v>
      </c>
    </row>
    <row r="15" spans="1:5" x14ac:dyDescent="0.25">
      <c r="A15" s="1" t="s">
        <v>83</v>
      </c>
      <c r="B15" s="145">
        <f t="shared" si="1"/>
        <v>2018</v>
      </c>
      <c r="C15" s="146">
        <v>19683</v>
      </c>
      <c r="D15" s="147">
        <f>C15/C16-1</f>
        <v>0.50712098009188367</v>
      </c>
    </row>
    <row r="16" spans="1:5" x14ac:dyDescent="0.25">
      <c r="A16" s="1" t="s">
        <v>85</v>
      </c>
      <c r="B16" s="145">
        <f t="shared" si="1"/>
        <v>2017</v>
      </c>
      <c r="C16" s="146">
        <v>13060</v>
      </c>
      <c r="D16" s="147">
        <f>C16/C17-1</f>
        <v>0.2260608336462635</v>
      </c>
    </row>
    <row r="17" spans="1:4" x14ac:dyDescent="0.25">
      <c r="A17" s="1" t="s">
        <v>87</v>
      </c>
      <c r="B17" s="145">
        <f t="shared" si="1"/>
        <v>2016</v>
      </c>
      <c r="C17" s="146">
        <v>10652</v>
      </c>
      <c r="D17" s="147">
        <f t="shared" si="0"/>
        <v>4.1760391198043978E-2</v>
      </c>
    </row>
    <row r="18" spans="1:4" x14ac:dyDescent="0.25">
      <c r="A18" s="1" t="s">
        <v>89</v>
      </c>
      <c r="B18" s="145">
        <f t="shared" si="1"/>
        <v>2015</v>
      </c>
      <c r="C18" s="146">
        <v>10225</v>
      </c>
      <c r="D18" s="147">
        <f t="shared" si="0"/>
        <v>-0.14032285185807969</v>
      </c>
    </row>
    <row r="19" spans="1:4" x14ac:dyDescent="0.25">
      <c r="A19" s="1" t="s">
        <v>91</v>
      </c>
      <c r="B19" s="145">
        <f t="shared" si="1"/>
        <v>2014</v>
      </c>
      <c r="C19" s="146">
        <v>11894</v>
      </c>
      <c r="D19" s="147">
        <f t="shared" si="0"/>
        <v>-0.21496930895650457</v>
      </c>
    </row>
    <row r="20" spans="1:4" x14ac:dyDescent="0.25">
      <c r="A20" s="1" t="s">
        <v>93</v>
      </c>
      <c r="B20" s="145">
        <f t="shared" si="1"/>
        <v>2013</v>
      </c>
      <c r="C20" s="146">
        <v>15151</v>
      </c>
      <c r="D20" s="147">
        <f>C20/C21-1</f>
        <v>0.15260555344237359</v>
      </c>
    </row>
    <row r="21" spans="1:4" x14ac:dyDescent="0.25">
      <c r="A21" s="1" t="s">
        <v>95</v>
      </c>
      <c r="B21" s="145">
        <f t="shared" si="1"/>
        <v>2012</v>
      </c>
      <c r="C21" s="146">
        <v>13145</v>
      </c>
      <c r="D21" s="147">
        <f t="shared" si="0"/>
        <v>0.30303330689928631</v>
      </c>
    </row>
    <row r="22" spans="1:4" x14ac:dyDescent="0.25">
      <c r="A22" s="1" t="s">
        <v>97</v>
      </c>
      <c r="B22" s="145">
        <f t="shared" si="1"/>
        <v>2011</v>
      </c>
      <c r="C22" s="146">
        <v>10088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DB235622-3E74-4734-BAF3-471EA607DE68}"/>
</file>

<file path=customXml/itemProps2.xml><?xml version="1.0" encoding="utf-8"?>
<ds:datastoreItem xmlns:ds="http://schemas.openxmlformats.org/officeDocument/2006/customXml" ds:itemID="{399593E7-7C97-44C8-8934-08348E6B61D6}"/>
</file>

<file path=customXml/itemProps3.xml><?xml version="1.0" encoding="utf-8"?>
<ds:datastoreItem xmlns:ds="http://schemas.openxmlformats.org/officeDocument/2006/customXml" ds:itemID="{D3E6150C-6B6B-40CE-8729-7C5C8AF9AE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49</vt:i4>
      </vt:variant>
      <vt:variant>
        <vt:lpstr>Rangos con nombre</vt:lpstr>
      </vt:variant>
      <vt:variant>
        <vt:i4>17</vt:i4>
      </vt:variant>
    </vt:vector>
  </HeadingPairs>
  <TitlesOfParts>
    <vt:vector size="66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2026-10-05T10:11:10Z</dcterms:created>
  <dcterms:modified xsi:type="dcterms:W3CDTF">2026-10-05T11:03:14Z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2026-10-05T10:11:23Z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cccd82e4-f2f1-4a4d-93dc-bd23f90c8edb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</Properties>
</file>