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drawings/drawing97.xml" ContentType="application/vnd.openxmlformats-officedocument.drawingml.chartshapes+xml"/>
  <Override PartName="/xl/drawings/drawing11.xml" ContentType="application/vnd.openxmlformats-officedocument.drawingml.chartshapes+xml"/>
  <Override PartName="/xl/drawings/drawing68.xml" ContentType="application/vnd.openxmlformats-officedocument.drawingml.chartshapes+xml"/>
  <Override PartName="/xl/drawings/drawing27.xml" ContentType="application/vnd.openxmlformats-officedocument.drawingml.chartshapes+xml"/>
  <Override PartName="/xl/drawings/drawing63.xml" ContentType="application/vnd.openxmlformats-officedocument.drawingml.chartshapes+xml"/>
  <Override PartName="/xl/drawings/drawing87.xml" ContentType="application/vnd.openxmlformats-officedocument.drawingml.chartshapes+xml"/>
  <Override PartName="/xl/drawings/drawing12.xml" ContentType="application/vnd.openxmlformats-officedocument.drawingml.chartshapes+xml"/>
  <Override PartName="/xl/drawings/drawing48.xml" ContentType="application/vnd.openxmlformats-officedocument.drawingml.chartshapes+xml"/>
  <Override PartName="/xl/drawings/drawing94.xml" ContentType="application/vnd.openxmlformats-officedocument.drawingml.chartshapes+xml"/>
  <Override PartName="/xl/drawings/drawing28.xml" ContentType="application/vnd.openxmlformats-officedocument.drawingml.chartshapes+xml"/>
  <Override PartName="/xl/drawings/drawing113.xml" ContentType="application/vnd.openxmlformats-officedocument.drawingml.chartshapes+xml"/>
  <Override PartName="/xl/drawings/drawing13.xml" ContentType="application/vnd.openxmlformats-officedocument.drawingml.chartshapes+xml"/>
  <Override PartName="/xl/drawings/drawing79.xml" ContentType="application/vnd.openxmlformats-officedocument.drawingml.chartshapes+xml"/>
  <Override PartName="/xl/drawings/drawing58.xml" ContentType="application/vnd.openxmlformats-officedocument.drawingml.chartshapes+xml"/>
  <Override PartName="/xl/drawings/drawing85.xml" ContentType="application/vnd.openxmlformats-officedocument.drawingml.chartshapes+xml"/>
  <Override PartName="/xl/drawings/drawing50.xml" ContentType="application/vnd.openxmlformats-officedocument.drawingml.chartshapes+xml"/>
  <Override PartName="/xl/drawings/drawing14.xml" ContentType="application/vnd.openxmlformats-officedocument.drawingml.chartshapes+xml"/>
  <Override PartName="/xl/drawings/drawing82.xml" ContentType="application/vnd.openxmlformats-officedocument.drawingml.chartshapes+xml"/>
  <Override PartName="/xl/drawings/drawing30.xml" ContentType="application/vnd.openxmlformats-officedocument.drawingml.chartshapes+xml"/>
  <Override PartName="/xl/drawings/drawing93.xml" ContentType="application/vnd.openxmlformats-officedocument.drawingml.chartshapes+xml"/>
  <Override PartName="/xl/drawings/drawing64.xml" ContentType="application/vnd.openxmlformats-officedocument.drawingml.chartshapes+xml"/>
  <Override PartName="/xl/drawings/drawing15.xml" ContentType="application/vnd.openxmlformats-officedocument.drawingml.chartshapes+xml"/>
  <Override PartName="/xl/drawings/drawing92.xml" ContentType="application/vnd.openxmlformats-officedocument.drawingml.chartshapes+xml"/>
  <Override PartName="/xl/drawings/drawing59.xml" ContentType="application/vnd.openxmlformats-officedocument.drawingml.chartshapes+xml"/>
  <Override PartName="/xl/drawings/drawing31.xml" ContentType="application/vnd.openxmlformats-officedocument.drawingml.chartshapes+xml"/>
  <Override PartName="/xl/drawings/drawing69.xml" ContentType="application/vnd.openxmlformats-officedocument.drawingml.chartshapes+xml"/>
  <Override PartName="/xl/drawings/drawing16.xml" ContentType="application/vnd.openxmlformats-officedocument.drawingml.chartshapes+xml"/>
  <Override PartName="/xl/drawings/drawing81.xml" ContentType="application/vnd.openxmlformats-officedocument.drawingml.chartshapes+xml"/>
  <Override PartName="/xl/drawings/drawing53.xml" ContentType="application/vnd.openxmlformats-officedocument.drawingml.chartshapes+xml"/>
  <Override PartName="/xl/drawings/drawing78.xml" ContentType="application/vnd.openxmlformats-officedocument.drawingml.chartshapes+xml"/>
  <Override PartName="/xl/drawings/drawing32.xml" ContentType="application/vnd.openxmlformats-officedocument.drawingml.chartshapes+xml"/>
  <Override PartName="/xl/drawings/drawing17.xml" ContentType="application/vnd.openxmlformats-officedocument.drawingml.chartshapes+xml"/>
  <Override PartName="/xl/drawings/drawing112.xml" ContentType="application/vnd.openxmlformats-officedocument.drawingml.chartshapes+xml"/>
  <Override PartName="/xl/drawings/drawing76.xml" ContentType="application/vnd.openxmlformats-officedocument.drawingml.chartshapes+xml"/>
  <Override PartName="/xl/drawings/drawing110.xml" ContentType="application/vnd.openxmlformats-officedocument.drawingml.chartshapes+xml"/>
  <Override PartName="/xl/drawings/drawing60.xml" ContentType="application/vnd.openxmlformats-officedocument.drawingml.chartshapes+xml"/>
  <Override PartName="/xl/drawings/drawing18.xml" ContentType="application/vnd.openxmlformats-officedocument.drawingml.chartshapes+xml"/>
  <Override PartName="/xl/drawings/drawing83.xml" ContentType="application/vnd.openxmlformats-officedocument.drawingml.chartshapes+xml"/>
  <Override PartName="/xl/drawings/drawing54.xml" ContentType="application/vnd.openxmlformats-officedocument.drawingml.chartshapes+xml"/>
  <Override PartName="/xl/drawings/drawing35.xml" ContentType="application/vnd.openxmlformats-officedocument.drawingml.chartshapes+xml"/>
  <Override PartName="/xl/drawings/drawing109.xml" ContentType="application/vnd.openxmlformats-officedocument.drawingml.chartshapes+xml"/>
  <Override PartName="/xl/drawings/drawing19.xml" ContentType="application/vnd.openxmlformats-officedocument.drawingml.chartshapes+xml"/>
  <Override PartName="/xl/drawings/drawing66.xml" ContentType="application/vnd.openxmlformats-officedocument.drawingml.chartshapes+xml"/>
  <Override PartName="/xl/drawings/drawing70.xml" ContentType="application/vnd.openxmlformats-officedocument.drawingml.chartshapes+xml"/>
  <Override PartName="/xl/drawings/drawing91.xml" ContentType="application/vnd.openxmlformats-officedocument.drawingml.chartshapes+xml"/>
  <Override PartName="/xl/drawings/drawing37.xml" ContentType="application/vnd.openxmlformats-officedocument.drawingml.chartshapes+xml"/>
  <Override PartName="/xl/drawings/drawing20.xml" ContentType="application/vnd.openxmlformats-officedocument.drawingml.chartshapes+xml"/>
  <Override PartName="/xl/drawings/drawing108.xml" ContentType="application/vnd.openxmlformats-officedocument.drawingml.chartshapes+xml"/>
  <Override PartName="/xl/drawings/drawing61.xml" ContentType="application/vnd.openxmlformats-officedocument.drawingml.chartshapes+xml"/>
  <Override PartName="/xl/drawings/drawing55.xml" ContentType="application/vnd.openxmlformats-officedocument.drawingml.chartshapes+xml"/>
  <Override PartName="/xl/drawings/drawing80.xml" ContentType="application/vnd.openxmlformats-officedocument.drawingml.chartshapes+xml"/>
  <Override PartName="/xl/drawings/drawing21.xml" ContentType="application/vnd.openxmlformats-officedocument.drawingml.chartshapes+xml"/>
  <Override PartName="/xl/drawings/drawing123.xml" ContentType="application/vnd.openxmlformats-officedocument.drawingml.chartshapes+xml"/>
  <Override PartName="/xl/drawings/drawing116.xml" ContentType="application/vnd.openxmlformats-officedocument.drawingml.chartshapes+xml"/>
  <Override PartName="/xl/drawings/drawing39.xml" ContentType="application/vnd.openxmlformats-officedocument.drawingml.chartshapes+xml"/>
  <Override PartName="/xl/drawings/drawing115.xml" ContentType="application/vnd.openxmlformats-officedocument.drawingml.chartshapes+xml"/>
  <Override PartName="/xl/drawings/drawing122.xml" ContentType="application/vnd.openxmlformats-officedocument.drawingml.chartshapes+xml"/>
  <Override PartName="/xl/drawings/drawing101.xml" ContentType="application/vnd.openxmlformats-officedocument.drawingml.chartshapes+xml"/>
  <Override PartName="/xl/drawings/drawing90.xml" ContentType="application/vnd.openxmlformats-officedocument.drawingml.chartshapes+xml"/>
  <Override PartName="/xl/drawings/drawing67.xml" ContentType="application/vnd.openxmlformats-officedocument.drawingml.chartshapes+xml"/>
  <Override PartName="/xl/drawings/drawing121.xml" ContentType="application/vnd.openxmlformats-officedocument.drawingml.chartshapes+xml"/>
  <Override PartName="/xl/drawings/drawing86.xml" ContentType="application/vnd.openxmlformats-officedocument.drawingml.chartshapes+xml"/>
  <Override PartName="/xl/drawings/drawing119.xml" ContentType="application/vnd.openxmlformats-officedocument.drawingml.chartshapes+xml"/>
  <Override PartName="/xl/drawings/drawing41.xml" ContentType="application/vnd.openxmlformats-officedocument.drawingml.chartshapes+xml"/>
  <Override PartName="/xl/drawings/drawing24.xml" ContentType="application/vnd.openxmlformats-officedocument.drawingml.chartshapes+xml"/>
  <Override PartName="/xl/drawings/drawing118.xml" ContentType="application/vnd.openxmlformats-officedocument.drawingml.chartshapes+xml"/>
  <Override PartName="/xl/drawings/drawing100.xml" ContentType="application/vnd.openxmlformats-officedocument.drawingml.chartshapes+xml"/>
  <Override PartName="/xl/drawings/drawing56.xml" ContentType="application/vnd.openxmlformats-officedocument.drawingml.chartshapes+xml"/>
  <Override PartName="/xl/workbook.xml" ContentType="application/vnd.openxmlformats-officedocument.spreadsheetml.sheet.main+xml"/>
  <Override PartName="/xl/drawings/drawing88.xml" ContentType="application/vnd.openxmlformats-officedocument.drawingml.chartshapes+xml"/>
  <Override PartName="/xl/drawings/drawing25.xml" ContentType="application/vnd.openxmlformats-officedocument.drawingml.chartshapes+xml"/>
  <Override PartName="/xl/drawings/drawing9.xml" ContentType="application/vnd.openxmlformats-officedocument.drawingml.chartshapes+xml"/>
  <Override PartName="/xl/drawings/drawing43.xml" ContentType="application/vnd.openxmlformats-officedocument.drawingml.chartshapes+xml"/>
  <Override PartName="/xl/drawings/drawing99.xml" ContentType="application/vnd.openxmlformats-officedocument.drawingml.chartshapes+xml"/>
  <Override PartName="/xl/drawings/drawing84.xml" ContentType="application/vnd.openxmlformats-officedocument.drawingml.chartshapes+xml"/>
  <Override PartName="/xl/drawings/drawing98.xml" ContentType="application/vnd.openxmlformats-officedocument.drawingml.chartshapes+xml"/>
  <Override PartName="/xl/drawings/drawing10.xml" ContentType="application/vnd.openxmlformats-officedocument.drawingml.chartshapes+xml"/>
  <Override PartName="/xl/drawings/drawing26.xml" ContentType="application/vnd.openxmlformats-officedocument.drawingml.chartshapes+xml"/>
  <Override PartName="/xl/drawings/drawing77.xml" ContentType="application/vnd.openxmlformats-officedocument.drawingml.chartshapes+xml"/>
  <Override PartName="/xl/drawings/drawing62.xml" ContentType="application/vnd.openxmlformats-officedocument.drawingml.chartshapes+xml"/>
  <Override PartName="/xl/drawings/drawing126.xml" ContentType="application/vnd.openxmlformats-officedocument.drawingml.chartshapes+xml"/>
  <Override PartName="/xl/drawings/drawing127.xml" ContentType="application/vnd.openxmlformats-officedocument.drawingml.chartshapes+xml"/>
  <Override PartName="/xl/drawings/drawing129.xml" ContentType="application/vnd.openxmlformats-officedocument.drawingml.chartshapes+xml"/>
  <Override PartName="/xl/drawings/drawing130.xml" ContentType="application/vnd.openxmlformats-officedocument.drawingml.chartshapes+xml"/>
  <Override PartName="/xl/drawings/drawing131.xml" ContentType="application/vnd.openxmlformats-officedocument.drawingml.chartshapes+xml"/>
  <Override PartName="/xl/drawings/drawing133.xml" ContentType="application/vnd.openxmlformats-officedocument.drawingml.chartshapes+xml"/>
  <Override PartName="/xl/drawings/drawing135.xml" ContentType="application/vnd.openxmlformats-officedocument.drawingml.chartshapes+xml"/>
  <Override PartName="/xl/drawings/drawing137.xml" ContentType="application/vnd.openxmlformats-officedocument.drawingml.chartshapes+xml"/>
  <Override PartName="/xl/drawings/drawing57.xml" ContentType="application/vnd.openxmlformats-officedocument.drawingml.chartshapes+xml"/>
  <Override PartName="/xl/drawings/drawing125.xml" ContentType="application/vnd.openxmlformats-officedocument.drawingml.chartshape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0.xml" ContentType="application/vnd.openxmlformats-officedocument.themeOverride+xml"/>
  <Override PartName="/xl/drawings/drawing65.xml" ContentType="application/vnd.openxmlformats-officedocument.drawing+xml"/>
  <Override PartName="/xl/charts/chart4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5.xml" ContentType="application/vnd.openxmlformats-officedocument.themeOverride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charts/chart4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8.xml" ContentType="application/vnd.openxmlformats-officedocument.themeOverride+xml"/>
  <Override PartName="/xl/drawings/drawing89.xml" ContentType="application/vnd.openxmlformats-officedocument.drawing+xml"/>
  <Override PartName="/xl/charts/chart59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3.xml" ContentType="application/vnd.openxmlformats-officedocument.themeOverride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charts/chart64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7.xml" ContentType="application/vnd.openxmlformats-officedocument.themeOverride+xml"/>
  <Override PartName="/xl/charts/chart68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8.xml" ContentType="application/vnd.openxmlformats-officedocument.themeOverride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71.xml" ContentType="application/vnd.openxmlformats-officedocument.drawingml.chart+xml"/>
  <Override PartName="/xl/theme/themeOverride69.xml" ContentType="application/vnd.openxmlformats-officedocument.themeOverride+xml"/>
  <Override PartName="/xl/drawings/drawing111.xml" ContentType="application/vnd.openxmlformats-officedocument.drawing+xml"/>
  <Override PartName="/xl/charts/chart72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73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14.xml" ContentType="application/vnd.openxmlformats-officedocument.drawing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7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7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9.xml" ContentType="application/vnd.openxmlformats-officedocument.drawingml.chart+xml"/>
  <Override PartName="/xl/theme/themeOverride70.xml" ContentType="application/vnd.openxmlformats-officedocument.themeOverride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4.xml" ContentType="application/vnd.openxmlformats-officedocument.drawing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worksheets/sheet1.xml" ContentType="application/vnd.openxmlformats-officedocument.spreadsheetml.worksheet+xml"/>
  <Override PartName="/xl/charts/chart82.xml" ContentType="application/vnd.openxmlformats-officedocument.drawingml.chart+xml"/>
  <Override PartName="/xl/theme/themeOverride71.xml" ContentType="application/vnd.openxmlformats-officedocument.themeOverride+xml"/>
  <Override PartName="/xl/worksheets/sheet2.xml" ContentType="application/vnd.openxmlformats-officedocument.spreadsheetml.worksheet+xml"/>
  <Override PartName="/xl/charts/chart8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worksheets/sheet3.xml" ContentType="application/vnd.openxmlformats-officedocument.spreadsheetml.worksheet+xml"/>
  <Override PartName="/xl/drawings/drawing128.xml" ContentType="application/vnd.openxmlformats-officedocument.drawing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worksheets/sheet4.xml" ContentType="application/vnd.openxmlformats-officedocument.spreadsheetml.worksheet+xml"/>
  <Override PartName="/xl/charts/chart85.xml" ContentType="application/vnd.openxmlformats-officedocument.drawingml.chart+xml"/>
  <Override PartName="/xl/theme/themeOverride72.xml" ContentType="application/vnd.openxmlformats-officedocument.themeOverride+xml"/>
  <Override PartName="/xl/worksheets/sheet5.xml" ContentType="application/vnd.openxmlformats-officedocument.spreadsheetml.worksheet+xml"/>
  <Override PartName="/xl/charts/chart86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worksheets/sheet6.xml" ContentType="application/vnd.openxmlformats-officedocument.spreadsheetml.worksheet+xml"/>
  <Override PartName="/xl/drawings/drawing132.xml" ContentType="application/vnd.openxmlformats-officedocument.drawing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73.xml" ContentType="application/vnd.openxmlformats-officedocument.themeOverride+xml"/>
  <Override PartName="/xl/worksheets/sheet7.xml" ContentType="application/vnd.openxmlformats-officedocument.spreadsheetml.worksheet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74.xml" ContentType="application/vnd.openxmlformats-officedocument.themeOverride+xml"/>
  <Override PartName="/xl/worksheets/sheet8.xml" ContentType="application/vnd.openxmlformats-officedocument.spreadsheetml.worksheet+xml"/>
  <Override PartName="/xl/drawings/drawing136.xml" ContentType="application/vnd.openxmlformats-officedocument.drawing+xml"/>
  <Override PartName="/xl/charts/chart89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75.xml" ContentType="application/vnd.openxmlformats-officedocument.themeOverride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octubre/"/>
    </mc:Choice>
  </mc:AlternateContent>
  <xr:revisionPtr revIDLastSave="1" documentId="8_{1AC5A7B3-59E3-4258-ACFF-42E5BB7BA782}" xr6:coauthVersionLast="47" xr6:coauthVersionMax="47" xr10:uidLastSave="{47D05123-145C-495E-A468-580DF8785FF9}"/>
  <bookViews>
    <workbookView xWindow="-120" yWindow="-120" windowWidth="29040" windowHeight="15720" xr2:uid="{D09F8546-AEE6-4431-8AE5-5D358CC0267E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Pernoctaciones" sheetId="23" r:id="rId23"/>
    <sheet name="Pernoctaciones evol mensu TF" sheetId="24" r:id="rId24"/>
    <sheet name="Pernocta evol mensu TF cat" sheetId="25" r:id="rId25"/>
    <sheet name="Pernoctaciones lugar reside" sheetId="26" r:id="rId26"/>
    <sheet name="Pernoctaciones lugar residen ac" sheetId="27" r:id="rId27"/>
    <sheet name="Pernoctaciones lugar reside año" sheetId="28" r:id="rId28"/>
    <sheet name="Estancia media" sheetId="29" r:id="rId29"/>
    <sheet name="EM evol menusual lugar resd" sheetId="30" r:id="rId30"/>
    <sheet name="EM evol mensu TF cat " sheetId="31" r:id="rId31"/>
    <sheet name="Tasa de ocupación" sheetId="32" r:id="rId32"/>
    <sheet name="tasa de ocupación evol mens" sheetId="33" r:id="rId33"/>
    <sheet name="indicadores rentabilidad" sheetId="34" r:id="rId34"/>
    <sheet name="ADR RevPAR ingresos totales ult" sheetId="35" r:id="rId35"/>
    <sheet name="ADR municipios" sheetId="36" r:id="rId36"/>
    <sheet name="RevPAR  municipios" sheetId="37" r:id="rId37"/>
    <sheet name="viajeros españoles" sheetId="38" r:id="rId38"/>
    <sheet name="distribución españoles x Resid" sheetId="39" r:id="rId39"/>
    <sheet name="distribución españoles x cate" sheetId="40" r:id="rId40"/>
    <sheet name="distribución peninsulare x cate" sheetId="41" r:id="rId41"/>
    <sheet name="distribución canarios x cate" sheetId="42" r:id="rId42"/>
    <sheet name="distribución españoles x mun al" sheetId="43" r:id="rId43"/>
    <sheet name="distribución peninsula x munici" sheetId="44" r:id="rId44"/>
    <sheet name="distribución canarias x munici" sheetId="45" r:id="rId45"/>
    <sheet name="evolución anual viaj ent españo" sheetId="46" r:id="rId46"/>
    <sheet name="evolución anual viaj ent penins" sheetId="47" r:id="rId47"/>
    <sheet name="evolución anual viaj ent canari" sheetId="48" r:id="rId48"/>
  </sheets>
  <definedNames>
    <definedName name="_xlnm.Print_Area" localSheetId="44">'distribución canarias x munici'!$B$3:$AB$37</definedName>
    <definedName name="_xlnm.Print_Area" localSheetId="41">'distribución canarios x cate'!$B$3:$AB$33</definedName>
    <definedName name="_xlnm.Print_Area" localSheetId="39">'distribución españoles x cate'!$B$3:$AB$33</definedName>
    <definedName name="_xlnm.Print_Area" localSheetId="42">'distribución españoles x mun al'!$B$3:$AB$37</definedName>
    <definedName name="_xlnm.Print_Area" localSheetId="38">'distribución españoles x Resid'!$B$3:$AB$32</definedName>
    <definedName name="_xlnm.Print_Area" localSheetId="43">'distribución peninsula x munici'!$B$3:$AB$37</definedName>
    <definedName name="_xlnm.Print_Area" localSheetId="40">'distribución peninsulare x cate'!$B$3:$AB$33</definedName>
    <definedName name="_xlnm.Print_Area" localSheetId="25">'Pernoctaciones lugar reside'!$B$4:$K$162</definedName>
    <definedName name="_xlnm.Print_Area" localSheetId="27">'Pernoctaciones lugar reside año'!$B$4:$M$162</definedName>
    <definedName name="_xlnm.Print_Area" localSheetId="26">'Pernoctaciones lugar residen ac'!$B$3:$K$162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5" i="45" l="1"/>
  <c r="P5" i="45"/>
  <c r="J5" i="45"/>
  <c r="I5" i="45"/>
  <c r="F5" i="45"/>
  <c r="N135" i="44"/>
  <c r="K135" i="44"/>
  <c r="I135" i="44"/>
  <c r="H135" i="44"/>
  <c r="T5" i="44"/>
  <c r="Q5" i="44"/>
  <c r="N5" i="44"/>
  <c r="I5" i="44"/>
  <c r="H5" i="44"/>
  <c r="J5" i="44"/>
  <c r="F5" i="44"/>
  <c r="R5" i="43"/>
  <c r="J5" i="43"/>
  <c r="I133" i="42"/>
  <c r="H133" i="42"/>
  <c r="S5" i="42"/>
  <c r="R5" i="42"/>
  <c r="Q5" i="42"/>
  <c r="L5" i="42"/>
  <c r="J5" i="42"/>
  <c r="N133" i="41"/>
  <c r="M133" i="41"/>
  <c r="L133" i="41"/>
  <c r="K133" i="41"/>
  <c r="O133" i="41"/>
  <c r="G133" i="41"/>
  <c r="T5" i="41"/>
  <c r="N5" i="41"/>
  <c r="L5" i="41"/>
  <c r="I5" i="41"/>
  <c r="H5" i="41"/>
  <c r="F5" i="41"/>
  <c r="I133" i="40"/>
  <c r="H133" i="40"/>
  <c r="S5" i="40"/>
  <c r="R5" i="40"/>
  <c r="Q5" i="40"/>
  <c r="P5" i="40"/>
  <c r="J5" i="40"/>
  <c r="I5" i="40"/>
  <c r="F5" i="40"/>
  <c r="R5" i="39"/>
  <c r="O5" i="39"/>
  <c r="T5" i="39"/>
  <c r="M5" i="39"/>
  <c r="I5" i="39"/>
  <c r="H5" i="39"/>
  <c r="G5" i="39"/>
  <c r="L5" i="39"/>
  <c r="Q5" i="37"/>
  <c r="B3" i="37"/>
  <c r="Q5" i="36"/>
  <c r="P5" i="36"/>
  <c r="J5" i="36"/>
  <c r="I5" i="36"/>
  <c r="B3" i="36"/>
  <c r="AL29" i="35"/>
  <c r="AK29" i="35"/>
  <c r="W29" i="35"/>
  <c r="V29" i="35"/>
  <c r="AS7" i="35"/>
  <c r="AR7" i="35"/>
  <c r="I73" i="33"/>
  <c r="J74" i="33" s="1"/>
  <c r="G73" i="33"/>
  <c r="G51" i="33"/>
  <c r="E51" i="33"/>
  <c r="I29" i="33"/>
  <c r="G29" i="33"/>
  <c r="N8" i="33"/>
  <c r="L96" i="31"/>
  <c r="D96" i="31"/>
  <c r="N74" i="31"/>
  <c r="L74" i="31"/>
  <c r="M73" i="31"/>
  <c r="J74" i="31"/>
  <c r="H74" i="31"/>
  <c r="F74" i="31"/>
  <c r="D74" i="31"/>
  <c r="L52" i="31"/>
  <c r="J52" i="31"/>
  <c r="H52" i="31"/>
  <c r="F52" i="31"/>
  <c r="M29" i="31"/>
  <c r="L8" i="31"/>
  <c r="M95" i="31"/>
  <c r="N96" i="31" s="1"/>
  <c r="J8" i="31"/>
  <c r="H8" i="31"/>
  <c r="F8" i="31"/>
  <c r="D8" i="31"/>
  <c r="L272" i="30"/>
  <c r="J272" i="30"/>
  <c r="N272" i="30"/>
  <c r="H272" i="30"/>
  <c r="F272" i="30"/>
  <c r="D272" i="30"/>
  <c r="B270" i="30"/>
  <c r="N250" i="30"/>
  <c r="L250" i="30"/>
  <c r="J250" i="30"/>
  <c r="H250" i="30"/>
  <c r="F250" i="30"/>
  <c r="D250" i="30"/>
  <c r="B248" i="30"/>
  <c r="J228" i="30"/>
  <c r="H228" i="30"/>
  <c r="N228" i="30"/>
  <c r="L228" i="30"/>
  <c r="F228" i="30"/>
  <c r="D228" i="30"/>
  <c r="B226" i="30"/>
  <c r="L206" i="30"/>
  <c r="F206" i="30"/>
  <c r="H206" i="30"/>
  <c r="D206" i="30"/>
  <c r="B204" i="30"/>
  <c r="L184" i="30"/>
  <c r="H184" i="30"/>
  <c r="N184" i="30"/>
  <c r="D184" i="30"/>
  <c r="B182" i="30"/>
  <c r="H162" i="30"/>
  <c r="N162" i="30"/>
  <c r="L162" i="30"/>
  <c r="J162" i="30"/>
  <c r="D162" i="30"/>
  <c r="B160" i="30"/>
  <c r="N140" i="30"/>
  <c r="L140" i="30"/>
  <c r="H140" i="30"/>
  <c r="D140" i="30"/>
  <c r="B138" i="30"/>
  <c r="L118" i="30"/>
  <c r="J118" i="30"/>
  <c r="H118" i="30"/>
  <c r="D118" i="30"/>
  <c r="B116" i="30"/>
  <c r="L96" i="30"/>
  <c r="J96" i="30"/>
  <c r="H96" i="30"/>
  <c r="F96" i="30"/>
  <c r="D96" i="30"/>
  <c r="N74" i="30"/>
  <c r="L74" i="30"/>
  <c r="J74" i="30"/>
  <c r="H74" i="30"/>
  <c r="F74" i="30"/>
  <c r="D74" i="30"/>
  <c r="F30" i="30"/>
  <c r="N30" i="30"/>
  <c r="L30" i="30"/>
  <c r="J30" i="30"/>
  <c r="H30" i="30"/>
  <c r="D30" i="30"/>
  <c r="L8" i="30"/>
  <c r="J8" i="30"/>
  <c r="H8" i="30"/>
  <c r="F8" i="30"/>
  <c r="D8" i="30"/>
  <c r="K6" i="28"/>
  <c r="J6" i="28"/>
  <c r="B4" i="28"/>
  <c r="K6" i="27"/>
  <c r="J6" i="27"/>
  <c r="B3" i="27"/>
  <c r="K6" i="26"/>
  <c r="I6" i="26"/>
  <c r="J6" i="26"/>
  <c r="B4" i="26"/>
  <c r="M51" i="25"/>
  <c r="M95" i="25"/>
  <c r="K253" i="24"/>
  <c r="B252" i="24"/>
  <c r="B226" i="24"/>
  <c r="M205" i="24"/>
  <c r="B204" i="24"/>
  <c r="B182" i="24"/>
  <c r="B160" i="24"/>
  <c r="M139" i="24"/>
  <c r="B138" i="24"/>
  <c r="B116" i="24"/>
  <c r="M73" i="24"/>
  <c r="M29" i="24"/>
  <c r="M183" i="24"/>
  <c r="K7" i="24"/>
  <c r="B4" i="22"/>
  <c r="R8" i="21"/>
  <c r="B5" i="21"/>
  <c r="R7" i="19"/>
  <c r="N7" i="19"/>
  <c r="M7" i="19"/>
  <c r="B4" i="19"/>
  <c r="Y6" i="18"/>
  <c r="X6" i="18"/>
  <c r="R6" i="18"/>
  <c r="B3" i="18"/>
  <c r="W7" i="17"/>
  <c r="I7" i="17"/>
  <c r="B4" i="17"/>
  <c r="W7" i="16"/>
  <c r="V7" i="16"/>
  <c r="U7" i="16"/>
  <c r="B4" i="16"/>
  <c r="M7" i="15"/>
  <c r="L7" i="15"/>
  <c r="K7" i="15"/>
  <c r="B4" i="15"/>
  <c r="T9" i="14"/>
  <c r="J9" i="14"/>
  <c r="I9" i="14"/>
  <c r="B6" i="14"/>
  <c r="W6" i="13"/>
  <c r="V6" i="13"/>
  <c r="B3" i="13"/>
  <c r="L5" i="12"/>
  <c r="I5" i="12"/>
  <c r="N96" i="10"/>
  <c r="L96" i="10"/>
  <c r="K95" i="10"/>
  <c r="I95" i="10" s="1"/>
  <c r="H74" i="10"/>
  <c r="F74" i="10"/>
  <c r="K73" i="10"/>
  <c r="I73" i="10" s="1"/>
  <c r="G73" i="10"/>
  <c r="E73" i="10" s="1"/>
  <c r="K29" i="10"/>
  <c r="K7" i="10"/>
  <c r="M271" i="8"/>
  <c r="N272" i="8" s="1"/>
  <c r="K271" i="8"/>
  <c r="L272" i="8" s="1"/>
  <c r="B270" i="8"/>
  <c r="I249" i="8"/>
  <c r="J250" i="8" s="1"/>
  <c r="B248" i="8"/>
  <c r="I227" i="8"/>
  <c r="J228" i="8" s="1"/>
  <c r="B226" i="8"/>
  <c r="M205" i="8"/>
  <c r="N206" i="8" s="1"/>
  <c r="B204" i="8"/>
  <c r="K183" i="8"/>
  <c r="L184" i="8" s="1"/>
  <c r="I183" i="8"/>
  <c r="J184" i="8" s="1"/>
  <c r="B182" i="8"/>
  <c r="B160" i="8"/>
  <c r="M139" i="8"/>
  <c r="N140" i="8" s="1"/>
  <c r="B138" i="8"/>
  <c r="J118" i="8"/>
  <c r="K117" i="8"/>
  <c r="L118" i="8" s="1"/>
  <c r="I117" i="8"/>
  <c r="B116" i="8"/>
  <c r="M73" i="8"/>
  <c r="K73" i="8"/>
  <c r="L74" i="8" s="1"/>
  <c r="N30" i="8"/>
  <c r="L30" i="8"/>
  <c r="M29" i="8"/>
  <c r="K29" i="8"/>
  <c r="K7" i="8"/>
  <c r="I7" i="8"/>
  <c r="G7" i="8"/>
  <c r="S6" i="6"/>
  <c r="B3" i="6"/>
  <c r="M6" i="5"/>
  <c r="L6" i="5"/>
  <c r="B3" i="5"/>
  <c r="L152" i="3"/>
  <c r="L79" i="3"/>
  <c r="K79" i="3"/>
  <c r="J79" i="3"/>
  <c r="L58" i="2"/>
  <c r="K58" i="2"/>
  <c r="J58" i="2"/>
  <c r="B39" i="1"/>
  <c r="B38" i="1"/>
  <c r="B37" i="1"/>
  <c r="M2" i="1"/>
  <c r="G15" i="9" l="1"/>
  <c r="D32" i="11"/>
  <c r="L19" i="8"/>
  <c r="O20" i="9"/>
  <c r="D84" i="11"/>
  <c r="N32" i="8"/>
  <c r="N35" i="8"/>
  <c r="N38" i="8"/>
  <c r="L43" i="8"/>
  <c r="G11" i="9"/>
  <c r="M13" i="9"/>
  <c r="D18" i="11"/>
  <c r="D38" i="11"/>
  <c r="D62" i="11"/>
  <c r="D110" i="11"/>
  <c r="D149" i="14"/>
  <c r="F21" i="16"/>
  <c r="E37" i="17"/>
  <c r="N39" i="8"/>
  <c r="D12" i="11"/>
  <c r="L13" i="8"/>
  <c r="I18" i="9"/>
  <c r="L9" i="8"/>
  <c r="L12" i="8"/>
  <c r="L15" i="8"/>
  <c r="L18" i="8"/>
  <c r="I14" i="9"/>
  <c r="O16" i="9"/>
  <c r="D19" i="11"/>
  <c r="D90" i="11"/>
  <c r="U37" i="12"/>
  <c r="E135" i="14"/>
  <c r="N36" i="8"/>
  <c r="M17" i="9"/>
  <c r="D104" i="11"/>
  <c r="L16" i="8"/>
  <c r="U28" i="12"/>
  <c r="U55" i="12"/>
  <c r="F18" i="2"/>
  <c r="N31" i="8"/>
  <c r="N34" i="8"/>
  <c r="N37" i="8"/>
  <c r="N40" i="8"/>
  <c r="J42" i="8"/>
  <c r="M9" i="9"/>
  <c r="G19" i="9"/>
  <c r="M21" i="9"/>
  <c r="D44" i="11"/>
  <c r="F93" i="14"/>
  <c r="N33" i="8"/>
  <c r="D56" i="11"/>
  <c r="L10" i="8"/>
  <c r="J21" i="8"/>
  <c r="D13" i="11"/>
  <c r="L11" i="8"/>
  <c r="L14" i="8"/>
  <c r="L17" i="8"/>
  <c r="I10" i="9"/>
  <c r="O12" i="9"/>
  <c r="D78" i="11"/>
  <c r="U19" i="12"/>
  <c r="U46" i="12"/>
  <c r="G79" i="14"/>
  <c r="J31" i="8"/>
  <c r="J32" i="8"/>
  <c r="J33" i="8"/>
  <c r="J34" i="8"/>
  <c r="J35" i="8"/>
  <c r="J36" i="8"/>
  <c r="J37" i="8"/>
  <c r="J38" i="8"/>
  <c r="J39" i="8"/>
  <c r="J40" i="8"/>
  <c r="J41" i="8"/>
  <c r="L42" i="8"/>
  <c r="O9" i="9"/>
  <c r="I11" i="9"/>
  <c r="O13" i="9"/>
  <c r="I15" i="9"/>
  <c r="O17" i="9"/>
  <c r="I19" i="9"/>
  <c r="O21" i="9"/>
  <c r="D33" i="11"/>
  <c r="D39" i="11"/>
  <c r="D58" i="11"/>
  <c r="D64" i="11"/>
  <c r="U22" i="12"/>
  <c r="U31" i="12"/>
  <c r="U40" i="12"/>
  <c r="U49" i="12"/>
  <c r="F20" i="13"/>
  <c r="F34" i="13"/>
  <c r="D65" i="14"/>
  <c r="F135" i="14"/>
  <c r="E49" i="17"/>
  <c r="E79" i="17"/>
  <c r="J99" i="24"/>
  <c r="J87" i="25"/>
  <c r="N9" i="8"/>
  <c r="N10" i="8"/>
  <c r="N11" i="8"/>
  <c r="N12" i="8"/>
  <c r="N13" i="8"/>
  <c r="N14" i="8"/>
  <c r="N15" i="8"/>
  <c r="N16" i="8"/>
  <c r="N17" i="8"/>
  <c r="N18" i="8"/>
  <c r="J20" i="8"/>
  <c r="L21" i="8"/>
  <c r="O10" i="9"/>
  <c r="I12" i="9"/>
  <c r="O14" i="9"/>
  <c r="I16" i="9"/>
  <c r="O18" i="9"/>
  <c r="I20" i="9"/>
  <c r="D9" i="11"/>
  <c r="D15" i="11"/>
  <c r="D21" i="11"/>
  <c r="D59" i="11"/>
  <c r="D65" i="11"/>
  <c r="F23" i="14"/>
  <c r="E51" i="14"/>
  <c r="G121" i="14"/>
  <c r="J9" i="25"/>
  <c r="L31" i="8"/>
  <c r="L32" i="8"/>
  <c r="L33" i="8"/>
  <c r="L34" i="8"/>
  <c r="L35" i="8"/>
  <c r="L36" i="8"/>
  <c r="L37" i="8"/>
  <c r="L38" i="8"/>
  <c r="L39" i="8"/>
  <c r="L40" i="8"/>
  <c r="L41" i="8"/>
  <c r="J43" i="8"/>
  <c r="G9" i="9"/>
  <c r="M11" i="9"/>
  <c r="G13" i="9"/>
  <c r="M15" i="9"/>
  <c r="G17" i="9"/>
  <c r="M19" i="9"/>
  <c r="G21" i="9"/>
  <c r="D10" i="11"/>
  <c r="D16" i="11"/>
  <c r="D35" i="11"/>
  <c r="D41" i="11"/>
  <c r="D81" i="11"/>
  <c r="D87" i="11"/>
  <c r="D101" i="11"/>
  <c r="D107" i="11"/>
  <c r="D113" i="11"/>
  <c r="U6" i="12"/>
  <c r="U9" i="12"/>
  <c r="U16" i="12"/>
  <c r="U25" i="12"/>
  <c r="U34" i="12"/>
  <c r="U43" i="12"/>
  <c r="U52" i="12"/>
  <c r="O20" i="13"/>
  <c r="C48" i="13"/>
  <c r="G23" i="14"/>
  <c r="F51" i="14"/>
  <c r="D107" i="14"/>
  <c r="E91" i="17"/>
  <c r="L125" i="24"/>
  <c r="J9" i="8"/>
  <c r="J10" i="8"/>
  <c r="J11" i="8"/>
  <c r="J12" i="8"/>
  <c r="J13" i="8"/>
  <c r="J14" i="8"/>
  <c r="J15" i="8"/>
  <c r="J16" i="8"/>
  <c r="J17" i="8"/>
  <c r="J18" i="8"/>
  <c r="J19" i="8"/>
  <c r="L20" i="8"/>
  <c r="I9" i="9"/>
  <c r="O11" i="9"/>
  <c r="I13" i="9"/>
  <c r="O15" i="9"/>
  <c r="I17" i="9"/>
  <c r="O19" i="9"/>
  <c r="I21" i="9"/>
  <c r="D36" i="11"/>
  <c r="D42" i="11"/>
  <c r="D55" i="11"/>
  <c r="D61" i="11"/>
  <c r="D67" i="11"/>
  <c r="U57" i="12"/>
  <c r="O23" i="14"/>
  <c r="G37" i="14"/>
  <c r="E93" i="14"/>
  <c r="G163" i="14"/>
  <c r="O9" i="16"/>
  <c r="E10" i="9"/>
  <c r="K10" i="9"/>
  <c r="Q10" i="9"/>
  <c r="E12" i="9"/>
  <c r="K12" i="9"/>
  <c r="Q12" i="9"/>
  <c r="E14" i="9"/>
  <c r="K14" i="9"/>
  <c r="Q14" i="9"/>
  <c r="E16" i="9"/>
  <c r="K16" i="9"/>
  <c r="Q16" i="9"/>
  <c r="E18" i="9"/>
  <c r="K18" i="9"/>
  <c r="Q18" i="9"/>
  <c r="E20" i="9"/>
  <c r="K20" i="9"/>
  <c r="Q20" i="9"/>
  <c r="D79" i="11"/>
  <c r="D82" i="11"/>
  <c r="D85" i="11"/>
  <c r="D88" i="11"/>
  <c r="D102" i="11"/>
  <c r="D105" i="11"/>
  <c r="D108" i="11"/>
  <c r="D111" i="11"/>
  <c r="G51" i="14"/>
  <c r="E65" i="14"/>
  <c r="G93" i="14"/>
  <c r="E107" i="14"/>
  <c r="G135" i="14"/>
  <c r="E149" i="14"/>
  <c r="E9" i="17"/>
  <c r="E21" i="17"/>
  <c r="E51" i="17"/>
  <c r="E63" i="17"/>
  <c r="E93" i="17"/>
  <c r="U17" i="12"/>
  <c r="U20" i="12"/>
  <c r="U23" i="12"/>
  <c r="U26" i="12"/>
  <c r="U29" i="12"/>
  <c r="U32" i="12"/>
  <c r="U35" i="12"/>
  <c r="U38" i="12"/>
  <c r="U41" i="12"/>
  <c r="U44" i="12"/>
  <c r="U47" i="12"/>
  <c r="U50" i="12"/>
  <c r="U53" i="12"/>
  <c r="U56" i="12"/>
  <c r="C20" i="13"/>
  <c r="R20" i="13"/>
  <c r="C34" i="13"/>
  <c r="F48" i="13"/>
  <c r="C23" i="14"/>
  <c r="D37" i="14"/>
  <c r="F65" i="14"/>
  <c r="D79" i="14"/>
  <c r="F107" i="14"/>
  <c r="D121" i="14"/>
  <c r="F149" i="14"/>
  <c r="D163" i="14"/>
  <c r="E147" i="16"/>
  <c r="F9" i="16"/>
  <c r="P9" i="17"/>
  <c r="P21" i="17"/>
  <c r="L108" i="24"/>
  <c r="G10" i="9"/>
  <c r="M10" i="9"/>
  <c r="G12" i="9"/>
  <c r="M12" i="9"/>
  <c r="G14" i="9"/>
  <c r="M14" i="9"/>
  <c r="G16" i="9"/>
  <c r="M16" i="9"/>
  <c r="G18" i="9"/>
  <c r="M18" i="9"/>
  <c r="G20" i="9"/>
  <c r="M20" i="9"/>
  <c r="D77" i="11"/>
  <c r="D80" i="11"/>
  <c r="D83" i="11"/>
  <c r="D86" i="11"/>
  <c r="D89" i="11"/>
  <c r="D100" i="11"/>
  <c r="D103" i="11"/>
  <c r="D106" i="11"/>
  <c r="D109" i="11"/>
  <c r="D112" i="11"/>
  <c r="D23" i="14"/>
  <c r="E37" i="14"/>
  <c r="G65" i="14"/>
  <c r="E79" i="14"/>
  <c r="G107" i="14"/>
  <c r="E121" i="14"/>
  <c r="G149" i="14"/>
  <c r="E163" i="14"/>
  <c r="G9" i="16"/>
  <c r="E149" i="16"/>
  <c r="E161" i="16"/>
  <c r="Q9" i="17"/>
  <c r="Q21" i="17"/>
  <c r="E23" i="17"/>
  <c r="E35" i="17"/>
  <c r="E65" i="17"/>
  <c r="E77" i="17"/>
  <c r="E9" i="9"/>
  <c r="K9" i="9"/>
  <c r="Q9" i="9"/>
  <c r="E11" i="9"/>
  <c r="K11" i="9"/>
  <c r="Q11" i="9"/>
  <c r="E13" i="9"/>
  <c r="K13" i="9"/>
  <c r="Q13" i="9"/>
  <c r="E15" i="9"/>
  <c r="K15" i="9"/>
  <c r="Q15" i="9"/>
  <c r="E17" i="9"/>
  <c r="K17" i="9"/>
  <c r="Q17" i="9"/>
  <c r="E19" i="9"/>
  <c r="K19" i="9"/>
  <c r="Q19" i="9"/>
  <c r="E21" i="9"/>
  <c r="K21" i="9"/>
  <c r="D8" i="11"/>
  <c r="D11" i="11"/>
  <c r="D14" i="11"/>
  <c r="D17" i="11"/>
  <c r="D20" i="11"/>
  <c r="D31" i="11"/>
  <c r="D34" i="11"/>
  <c r="D37" i="11"/>
  <c r="D40" i="11"/>
  <c r="D43" i="11"/>
  <c r="D54" i="11"/>
  <c r="D57" i="11"/>
  <c r="D60" i="11"/>
  <c r="D63" i="11"/>
  <c r="D66" i="11"/>
  <c r="E23" i="14"/>
  <c r="F37" i="14"/>
  <c r="D51" i="14"/>
  <c r="F79" i="14"/>
  <c r="D93" i="14"/>
  <c r="F121" i="14"/>
  <c r="D135" i="14"/>
  <c r="F163" i="14"/>
  <c r="D91" i="22"/>
  <c r="E135" i="16"/>
  <c r="G9" i="17"/>
  <c r="G21" i="17"/>
  <c r="E107" i="17"/>
  <c r="U8" i="18"/>
  <c r="K36" i="18"/>
  <c r="D35" i="22"/>
  <c r="N31" i="24"/>
  <c r="N40" i="24"/>
  <c r="J18" i="25"/>
  <c r="J20" i="24"/>
  <c r="D161" i="22"/>
  <c r="L188" i="24"/>
  <c r="L240" i="24"/>
  <c r="E105" i="17"/>
  <c r="C8" i="18"/>
  <c r="O8" i="18"/>
  <c r="E36" i="18"/>
  <c r="H49" i="22"/>
  <c r="L21" i="24"/>
  <c r="L122" i="24"/>
  <c r="J165" i="24"/>
  <c r="L174" i="24"/>
  <c r="L191" i="24"/>
  <c r="J241" i="24"/>
  <c r="N37" i="24"/>
  <c r="J42" i="24"/>
  <c r="J105" i="24"/>
  <c r="J171" i="24"/>
  <c r="N235" i="24"/>
  <c r="H77" i="22"/>
  <c r="L119" i="24"/>
  <c r="L128" i="24"/>
  <c r="L185" i="24"/>
  <c r="L194" i="24"/>
  <c r="N237" i="24"/>
  <c r="L255" i="24"/>
  <c r="D63" i="22"/>
  <c r="H147" i="22"/>
  <c r="N34" i="24"/>
  <c r="J102" i="24"/>
  <c r="J168" i="24"/>
  <c r="H119" i="22"/>
  <c r="D133" i="22"/>
  <c r="H161" i="22"/>
  <c r="J9" i="24"/>
  <c r="J10" i="24"/>
  <c r="J11" i="24"/>
  <c r="J12" i="24"/>
  <c r="J13" i="24"/>
  <c r="J14" i="24"/>
  <c r="J15" i="24"/>
  <c r="J16" i="24"/>
  <c r="J17" i="24"/>
  <c r="J18" i="24"/>
  <c r="J19" i="24"/>
  <c r="L20" i="24"/>
  <c r="L121" i="24"/>
  <c r="L124" i="24"/>
  <c r="L127" i="24"/>
  <c r="L187" i="24"/>
  <c r="L190" i="24"/>
  <c r="L193" i="24"/>
  <c r="L230" i="24"/>
  <c r="L238" i="24"/>
  <c r="L241" i="24"/>
  <c r="J256" i="24"/>
  <c r="L266" i="24"/>
  <c r="H63" i="22"/>
  <c r="D77" i="22"/>
  <c r="H91" i="22"/>
  <c r="D105" i="22"/>
  <c r="N33" i="24"/>
  <c r="N36" i="24"/>
  <c r="N39" i="24"/>
  <c r="J98" i="24"/>
  <c r="J101" i="24"/>
  <c r="J104" i="24"/>
  <c r="J107" i="24"/>
  <c r="J164" i="24"/>
  <c r="J167" i="24"/>
  <c r="J170" i="24"/>
  <c r="J173" i="24"/>
  <c r="L236" i="24"/>
  <c r="J239" i="24"/>
  <c r="L256" i="24"/>
  <c r="J15" i="25"/>
  <c r="H35" i="22"/>
  <c r="D49" i="22"/>
  <c r="N9" i="24"/>
  <c r="N10" i="24"/>
  <c r="N11" i="24"/>
  <c r="N12" i="24"/>
  <c r="N13" i="24"/>
  <c r="N14" i="24"/>
  <c r="N15" i="24"/>
  <c r="N16" i="24"/>
  <c r="N17" i="24"/>
  <c r="N18" i="24"/>
  <c r="L120" i="24"/>
  <c r="L123" i="24"/>
  <c r="L126" i="24"/>
  <c r="L129" i="24"/>
  <c r="J131" i="24"/>
  <c r="L186" i="24"/>
  <c r="L189" i="24"/>
  <c r="L192" i="24"/>
  <c r="L195" i="24"/>
  <c r="J197" i="24"/>
  <c r="J231" i="24"/>
  <c r="N236" i="24"/>
  <c r="J263" i="24"/>
  <c r="F20" i="25"/>
  <c r="H105" i="22"/>
  <c r="D119" i="22"/>
  <c r="H133" i="22"/>
  <c r="D147" i="22"/>
  <c r="N32" i="24"/>
  <c r="N35" i="24"/>
  <c r="N38" i="24"/>
  <c r="L43" i="24"/>
  <c r="J97" i="24"/>
  <c r="J100" i="24"/>
  <c r="J103" i="24"/>
  <c r="J106" i="24"/>
  <c r="J163" i="24"/>
  <c r="J166" i="24"/>
  <c r="J169" i="24"/>
  <c r="J172" i="24"/>
  <c r="N229" i="24"/>
  <c r="J240" i="24"/>
  <c r="J257" i="24"/>
  <c r="L263" i="24"/>
  <c r="J12" i="25"/>
  <c r="H86" i="25"/>
  <c r="L9" i="24"/>
  <c r="L10" i="24"/>
  <c r="L11" i="24"/>
  <c r="L12" i="24"/>
  <c r="L13" i="24"/>
  <c r="L14" i="24"/>
  <c r="L15" i="24"/>
  <c r="L16" i="24"/>
  <c r="L17" i="24"/>
  <c r="L18" i="24"/>
  <c r="L19" i="24"/>
  <c r="J21" i="24"/>
  <c r="L97" i="24"/>
  <c r="L98" i="24"/>
  <c r="L99" i="24"/>
  <c r="L100" i="24"/>
  <c r="L101" i="24"/>
  <c r="L102" i="24"/>
  <c r="L103" i="24"/>
  <c r="L104" i="24"/>
  <c r="L105" i="24"/>
  <c r="L106" i="24"/>
  <c r="L107" i="24"/>
  <c r="J109" i="24"/>
  <c r="N119" i="24"/>
  <c r="N120" i="24"/>
  <c r="N121" i="24"/>
  <c r="N122" i="24"/>
  <c r="N123" i="24"/>
  <c r="N124" i="24"/>
  <c r="N125" i="24"/>
  <c r="N126" i="24"/>
  <c r="N127" i="24"/>
  <c r="N128" i="24"/>
  <c r="J130" i="24"/>
  <c r="L131" i="24"/>
  <c r="L163" i="24"/>
  <c r="L164" i="24"/>
  <c r="L165" i="24"/>
  <c r="L166" i="24"/>
  <c r="L167" i="24"/>
  <c r="L168" i="24"/>
  <c r="L169" i="24"/>
  <c r="L170" i="24"/>
  <c r="L171" i="24"/>
  <c r="L172" i="24"/>
  <c r="L173" i="24"/>
  <c r="J175" i="24"/>
  <c r="N185" i="24"/>
  <c r="N186" i="24"/>
  <c r="N187" i="24"/>
  <c r="N188" i="24"/>
  <c r="N189" i="24"/>
  <c r="N190" i="24"/>
  <c r="N191" i="24"/>
  <c r="N192" i="24"/>
  <c r="N230" i="24"/>
  <c r="J233" i="24"/>
  <c r="N238" i="24"/>
  <c r="L239" i="24"/>
  <c r="N255" i="24"/>
  <c r="L257" i="24"/>
  <c r="L258" i="24"/>
  <c r="J259" i="24"/>
  <c r="J262" i="24"/>
  <c r="J265" i="24"/>
  <c r="J11" i="25"/>
  <c r="J14" i="25"/>
  <c r="J17" i="25"/>
  <c r="L20" i="25"/>
  <c r="L32" i="30"/>
  <c r="J31" i="24"/>
  <c r="J32" i="24"/>
  <c r="J33" i="24"/>
  <c r="J34" i="24"/>
  <c r="J35" i="24"/>
  <c r="J36" i="24"/>
  <c r="J37" i="24"/>
  <c r="J38" i="24"/>
  <c r="J39" i="24"/>
  <c r="J40" i="24"/>
  <c r="J41" i="24"/>
  <c r="L42" i="24"/>
  <c r="J229" i="24"/>
  <c r="N231" i="24"/>
  <c r="L232" i="24"/>
  <c r="J234" i="24"/>
  <c r="N256" i="24"/>
  <c r="N257" i="24"/>
  <c r="L259" i="24"/>
  <c r="J260" i="24"/>
  <c r="L261" i="24"/>
  <c r="L262" i="24"/>
  <c r="L265" i="24"/>
  <c r="J55" i="25"/>
  <c r="J58" i="25"/>
  <c r="J61" i="25"/>
  <c r="N97" i="24"/>
  <c r="N98" i="24"/>
  <c r="N99" i="24"/>
  <c r="N100" i="24"/>
  <c r="N101" i="24"/>
  <c r="N102" i="24"/>
  <c r="N103" i="24"/>
  <c r="N104" i="24"/>
  <c r="N105" i="24"/>
  <c r="N106" i="24"/>
  <c r="J108" i="24"/>
  <c r="L109" i="24"/>
  <c r="J119" i="24"/>
  <c r="J120" i="24"/>
  <c r="J121" i="24"/>
  <c r="J122" i="24"/>
  <c r="J123" i="24"/>
  <c r="J124" i="24"/>
  <c r="J125" i="24"/>
  <c r="J126" i="24"/>
  <c r="J127" i="24"/>
  <c r="J128" i="24"/>
  <c r="J129" i="24"/>
  <c r="L130" i="24"/>
  <c r="N163" i="24"/>
  <c r="N164" i="24"/>
  <c r="N165" i="24"/>
  <c r="N166" i="24"/>
  <c r="N167" i="24"/>
  <c r="N168" i="24"/>
  <c r="N169" i="24"/>
  <c r="N170" i="24"/>
  <c r="N171" i="24"/>
  <c r="N172" i="24"/>
  <c r="J174" i="24"/>
  <c r="L175" i="24"/>
  <c r="J185" i="24"/>
  <c r="J186" i="24"/>
  <c r="J187" i="24"/>
  <c r="J188" i="24"/>
  <c r="J189" i="24"/>
  <c r="J190" i="24"/>
  <c r="J191" i="24"/>
  <c r="J192" i="24"/>
  <c r="N232" i="24"/>
  <c r="L233" i="24"/>
  <c r="J236" i="24"/>
  <c r="N258" i="24"/>
  <c r="L260" i="24"/>
  <c r="J264" i="24"/>
  <c r="J10" i="25"/>
  <c r="J13" i="25"/>
  <c r="J16" i="25"/>
  <c r="J19" i="25"/>
  <c r="J53" i="25"/>
  <c r="J56" i="25"/>
  <c r="J59" i="25"/>
  <c r="J62" i="25"/>
  <c r="L31" i="24"/>
  <c r="L32" i="24"/>
  <c r="L33" i="24"/>
  <c r="L34" i="24"/>
  <c r="L35" i="24"/>
  <c r="L36" i="24"/>
  <c r="L37" i="24"/>
  <c r="L38" i="24"/>
  <c r="L39" i="24"/>
  <c r="L40" i="24"/>
  <c r="L41" i="24"/>
  <c r="J43" i="24"/>
  <c r="L229" i="24"/>
  <c r="J230" i="24"/>
  <c r="N233" i="24"/>
  <c r="N234" i="24"/>
  <c r="L235" i="24"/>
  <c r="J237" i="24"/>
  <c r="N259" i="24"/>
  <c r="N260" i="24"/>
  <c r="N261" i="24"/>
  <c r="L264" i="24"/>
  <c r="H21" i="25"/>
  <c r="N16" i="30"/>
  <c r="H146" i="30"/>
  <c r="F195" i="30"/>
  <c r="H207" i="30"/>
  <c r="L21" i="30"/>
  <c r="F37" i="30"/>
  <c r="J146" i="30"/>
  <c r="L16" i="31"/>
  <c r="F15" i="33"/>
  <c r="J43" i="25"/>
  <c r="H98" i="30"/>
  <c r="H165" i="30"/>
  <c r="J54" i="25"/>
  <c r="J57" i="25"/>
  <c r="J60" i="25"/>
  <c r="J63" i="25"/>
  <c r="H65" i="25"/>
  <c r="H12" i="30"/>
  <c r="L41" i="30"/>
  <c r="J104" i="30"/>
  <c r="L126" i="30"/>
  <c r="J153" i="30"/>
  <c r="L231" i="24"/>
  <c r="J232" i="24"/>
  <c r="L234" i="24"/>
  <c r="J235" i="24"/>
  <c r="L237" i="24"/>
  <c r="J238" i="24"/>
  <c r="J255" i="24"/>
  <c r="J258" i="24"/>
  <c r="J261" i="24"/>
  <c r="J267" i="24"/>
  <c r="H42" i="25"/>
  <c r="F105" i="30"/>
  <c r="F172" i="30"/>
  <c r="H239" i="30"/>
  <c r="N262" i="24"/>
  <c r="N263" i="24"/>
  <c r="N264" i="24"/>
  <c r="J266" i="24"/>
  <c r="L267" i="24"/>
  <c r="H31" i="25"/>
  <c r="H32" i="25"/>
  <c r="H33" i="25"/>
  <c r="H34" i="25"/>
  <c r="H35" i="25"/>
  <c r="H36" i="25"/>
  <c r="H37" i="25"/>
  <c r="H38" i="25"/>
  <c r="H39" i="25"/>
  <c r="H40" i="25"/>
  <c r="H41" i="25"/>
  <c r="J42" i="25"/>
  <c r="H75" i="25"/>
  <c r="H76" i="25"/>
  <c r="H77" i="25"/>
  <c r="H78" i="25"/>
  <c r="H79" i="25"/>
  <c r="H80" i="25"/>
  <c r="H81" i="25"/>
  <c r="H82" i="25"/>
  <c r="H83" i="25"/>
  <c r="H84" i="25"/>
  <c r="H85" i="25"/>
  <c r="J86" i="25"/>
  <c r="H55" i="30"/>
  <c r="N141" i="30"/>
  <c r="J165" i="30"/>
  <c r="L190" i="30"/>
  <c r="J207" i="30"/>
  <c r="F214" i="30"/>
  <c r="H233" i="30"/>
  <c r="F61" i="31"/>
  <c r="F9" i="25"/>
  <c r="L9" i="25"/>
  <c r="F10" i="25"/>
  <c r="L10" i="25"/>
  <c r="F11" i="25"/>
  <c r="L11" i="25"/>
  <c r="F12" i="25"/>
  <c r="L12" i="25"/>
  <c r="F13" i="25"/>
  <c r="L13" i="25"/>
  <c r="F14" i="25"/>
  <c r="L14" i="25"/>
  <c r="F15" i="25"/>
  <c r="L15" i="25"/>
  <c r="F16" i="25"/>
  <c r="L16" i="25"/>
  <c r="F17" i="25"/>
  <c r="L17" i="25"/>
  <c r="F18" i="25"/>
  <c r="L18" i="25"/>
  <c r="F19" i="25"/>
  <c r="L19" i="25"/>
  <c r="H20" i="25"/>
  <c r="J21" i="25"/>
  <c r="H64" i="25"/>
  <c r="J65" i="25"/>
  <c r="H9" i="30"/>
  <c r="N13" i="30"/>
  <c r="H18" i="30"/>
  <c r="F34" i="30"/>
  <c r="L38" i="30"/>
  <c r="J43" i="30"/>
  <c r="L100" i="30"/>
  <c r="H107" i="30"/>
  <c r="F122" i="30"/>
  <c r="L148" i="30"/>
  <c r="L167" i="30"/>
  <c r="J174" i="30"/>
  <c r="H216" i="30"/>
  <c r="J31" i="25"/>
  <c r="J32" i="25"/>
  <c r="J33" i="25"/>
  <c r="J34" i="25"/>
  <c r="J35" i="25"/>
  <c r="J36" i="25"/>
  <c r="J37" i="25"/>
  <c r="J38" i="25"/>
  <c r="J39" i="25"/>
  <c r="J40" i="25"/>
  <c r="J41" i="25"/>
  <c r="H43" i="25"/>
  <c r="J75" i="25"/>
  <c r="J76" i="25"/>
  <c r="J77" i="25"/>
  <c r="J78" i="25"/>
  <c r="J79" i="25"/>
  <c r="J80" i="25"/>
  <c r="J81" i="25"/>
  <c r="J82" i="25"/>
  <c r="J83" i="25"/>
  <c r="J84" i="25"/>
  <c r="J85" i="25"/>
  <c r="H87" i="25"/>
  <c r="H109" i="30"/>
  <c r="N150" i="30"/>
  <c r="L174" i="30"/>
  <c r="F186" i="30"/>
  <c r="L209" i="30"/>
  <c r="J216" i="30"/>
  <c r="H236" i="30"/>
  <c r="F107" i="31"/>
  <c r="H9" i="25"/>
  <c r="N9" i="25"/>
  <c r="H10" i="25"/>
  <c r="N10" i="25"/>
  <c r="H11" i="25"/>
  <c r="N11" i="25"/>
  <c r="H12" i="25"/>
  <c r="N12" i="25"/>
  <c r="H13" i="25"/>
  <c r="N13" i="25"/>
  <c r="H14" i="25"/>
  <c r="N14" i="25"/>
  <c r="H15" i="25"/>
  <c r="N15" i="25"/>
  <c r="H16" i="25"/>
  <c r="N16" i="25"/>
  <c r="H17" i="25"/>
  <c r="N17" i="25"/>
  <c r="H18" i="25"/>
  <c r="N18" i="25"/>
  <c r="H19" i="25"/>
  <c r="J20" i="25"/>
  <c r="F21" i="25"/>
  <c r="L21" i="25"/>
  <c r="H53" i="25"/>
  <c r="H54" i="25"/>
  <c r="H55" i="25"/>
  <c r="H56" i="25"/>
  <c r="H57" i="25"/>
  <c r="H58" i="25"/>
  <c r="H59" i="25"/>
  <c r="H60" i="25"/>
  <c r="H61" i="25"/>
  <c r="H62" i="25"/>
  <c r="H63" i="25"/>
  <c r="J64" i="25"/>
  <c r="N10" i="30"/>
  <c r="H15" i="30"/>
  <c r="F31" i="30"/>
  <c r="L35" i="30"/>
  <c r="F40" i="30"/>
  <c r="N102" i="30"/>
  <c r="J131" i="30"/>
  <c r="F144" i="30"/>
  <c r="F163" i="30"/>
  <c r="N169" i="30"/>
  <c r="N211" i="30"/>
  <c r="N230" i="30"/>
  <c r="N9" i="30"/>
  <c r="H11" i="30"/>
  <c r="N12" i="30"/>
  <c r="H14" i="30"/>
  <c r="N15" i="30"/>
  <c r="H17" i="30"/>
  <c r="N18" i="30"/>
  <c r="J20" i="30"/>
  <c r="L31" i="30"/>
  <c r="F33" i="30"/>
  <c r="L34" i="30"/>
  <c r="F36" i="30"/>
  <c r="L37" i="30"/>
  <c r="F39" i="30"/>
  <c r="L40" i="30"/>
  <c r="H42" i="30"/>
  <c r="H61" i="30"/>
  <c r="H65" i="30"/>
  <c r="J98" i="30"/>
  <c r="J107" i="30"/>
  <c r="N144" i="30"/>
  <c r="H149" i="30"/>
  <c r="N163" i="30"/>
  <c r="F166" i="30"/>
  <c r="H168" i="30"/>
  <c r="L170" i="30"/>
  <c r="N172" i="30"/>
  <c r="J175" i="30"/>
  <c r="F189" i="30"/>
  <c r="L193" i="30"/>
  <c r="H210" i="30"/>
  <c r="N214" i="30"/>
  <c r="L219" i="30"/>
  <c r="H229" i="30"/>
  <c r="L231" i="30"/>
  <c r="F11" i="31"/>
  <c r="L19" i="31"/>
  <c r="F99" i="30"/>
  <c r="H101" i="30"/>
  <c r="L103" i="30"/>
  <c r="N105" i="30"/>
  <c r="H108" i="30"/>
  <c r="L142" i="30"/>
  <c r="F147" i="30"/>
  <c r="J149" i="30"/>
  <c r="L151" i="30"/>
  <c r="J168" i="30"/>
  <c r="F208" i="30"/>
  <c r="J210" i="30"/>
  <c r="L212" i="30"/>
  <c r="F217" i="30"/>
  <c r="J229" i="30"/>
  <c r="H234" i="30"/>
  <c r="H237" i="30"/>
  <c r="J240" i="30"/>
  <c r="F55" i="31"/>
  <c r="H64" i="31"/>
  <c r="F98" i="31"/>
  <c r="H10" i="30"/>
  <c r="N11" i="30"/>
  <c r="H13" i="30"/>
  <c r="N14" i="30"/>
  <c r="H16" i="30"/>
  <c r="N17" i="30"/>
  <c r="H19" i="30"/>
  <c r="F21" i="30"/>
  <c r="F32" i="30"/>
  <c r="L33" i="30"/>
  <c r="F35" i="30"/>
  <c r="L36" i="30"/>
  <c r="F38" i="30"/>
  <c r="L39" i="30"/>
  <c r="F41" i="30"/>
  <c r="H58" i="30"/>
  <c r="J101" i="30"/>
  <c r="F119" i="30"/>
  <c r="L123" i="30"/>
  <c r="F128" i="30"/>
  <c r="H143" i="30"/>
  <c r="N147" i="30"/>
  <c r="J152" i="30"/>
  <c r="L164" i="30"/>
  <c r="N166" i="30"/>
  <c r="F169" i="30"/>
  <c r="H171" i="30"/>
  <c r="L173" i="30"/>
  <c r="L187" i="30"/>
  <c r="F192" i="30"/>
  <c r="N208" i="30"/>
  <c r="H213" i="30"/>
  <c r="F230" i="30"/>
  <c r="H232" i="30"/>
  <c r="L13" i="31"/>
  <c r="L97" i="30"/>
  <c r="N99" i="30"/>
  <c r="F102" i="30"/>
  <c r="H104" i="30"/>
  <c r="L106" i="30"/>
  <c r="F109" i="30"/>
  <c r="F141" i="30"/>
  <c r="J143" i="30"/>
  <c r="L145" i="30"/>
  <c r="F150" i="30"/>
  <c r="L152" i="30"/>
  <c r="J171" i="30"/>
  <c r="F211" i="30"/>
  <c r="J213" i="30"/>
  <c r="L215" i="30"/>
  <c r="F218" i="30"/>
  <c r="J232" i="30"/>
  <c r="H235" i="30"/>
  <c r="H238" i="30"/>
  <c r="L241" i="30"/>
  <c r="F58" i="31"/>
  <c r="J14" i="33"/>
  <c r="J9" i="30"/>
  <c r="J10" i="30"/>
  <c r="J11" i="30"/>
  <c r="J12" i="30"/>
  <c r="J13" i="30"/>
  <c r="J14" i="30"/>
  <c r="J15" i="30"/>
  <c r="J16" i="30"/>
  <c r="J17" i="30"/>
  <c r="J18" i="30"/>
  <c r="J19" i="30"/>
  <c r="F20" i="30"/>
  <c r="L20" i="30"/>
  <c r="H21" i="30"/>
  <c r="J55" i="30"/>
  <c r="J58" i="30"/>
  <c r="J61" i="30"/>
  <c r="F97" i="30"/>
  <c r="N97" i="30"/>
  <c r="L98" i="30"/>
  <c r="H99" i="30"/>
  <c r="F100" i="30"/>
  <c r="N100" i="30"/>
  <c r="L101" i="30"/>
  <c r="H102" i="30"/>
  <c r="F103" i="30"/>
  <c r="N103" i="30"/>
  <c r="L104" i="30"/>
  <c r="H105" i="30"/>
  <c r="F106" i="30"/>
  <c r="N106" i="30"/>
  <c r="L107" i="30"/>
  <c r="J108" i="30"/>
  <c r="J109" i="30"/>
  <c r="H141" i="30"/>
  <c r="N142" i="30"/>
  <c r="H144" i="30"/>
  <c r="N145" i="30"/>
  <c r="H147" i="30"/>
  <c r="N148" i="30"/>
  <c r="H150" i="30"/>
  <c r="L153" i="30"/>
  <c r="H163" i="30"/>
  <c r="F164" i="30"/>
  <c r="N164" i="30"/>
  <c r="L165" i="30"/>
  <c r="H166" i="30"/>
  <c r="F167" i="30"/>
  <c r="N167" i="30"/>
  <c r="L168" i="30"/>
  <c r="H169" i="30"/>
  <c r="F170" i="30"/>
  <c r="N170" i="30"/>
  <c r="L171" i="30"/>
  <c r="H172" i="30"/>
  <c r="F173" i="30"/>
  <c r="L175" i="30"/>
  <c r="J185" i="30"/>
  <c r="H186" i="30"/>
  <c r="H208" i="30"/>
  <c r="N209" i="30"/>
  <c r="H211" i="30"/>
  <c r="N212" i="30"/>
  <c r="H214" i="30"/>
  <c r="N215" i="30"/>
  <c r="H217" i="30"/>
  <c r="F219" i="30"/>
  <c r="L229" i="30"/>
  <c r="H230" i="30"/>
  <c r="F231" i="30"/>
  <c r="N231" i="30"/>
  <c r="L232" i="30"/>
  <c r="L233" i="30"/>
  <c r="L234" i="30"/>
  <c r="L235" i="30"/>
  <c r="L236" i="30"/>
  <c r="L237" i="30"/>
  <c r="L238" i="30"/>
  <c r="L239" i="30"/>
  <c r="N11" i="31"/>
  <c r="H37" i="33"/>
  <c r="H31" i="30"/>
  <c r="N31" i="30"/>
  <c r="H32" i="30"/>
  <c r="N32" i="30"/>
  <c r="H33" i="30"/>
  <c r="N33" i="30"/>
  <c r="H34" i="30"/>
  <c r="N34" i="30"/>
  <c r="H35" i="30"/>
  <c r="N35" i="30"/>
  <c r="H36" i="30"/>
  <c r="N36" i="30"/>
  <c r="H37" i="30"/>
  <c r="N37" i="30"/>
  <c r="H38" i="30"/>
  <c r="N38" i="30"/>
  <c r="H39" i="30"/>
  <c r="N39" i="30"/>
  <c r="H40" i="30"/>
  <c r="N40" i="30"/>
  <c r="H41" i="30"/>
  <c r="J42" i="30"/>
  <c r="F43" i="30"/>
  <c r="L43" i="30"/>
  <c r="J99" i="30"/>
  <c r="J102" i="30"/>
  <c r="J105" i="30"/>
  <c r="L108" i="30"/>
  <c r="J141" i="30"/>
  <c r="F142" i="30"/>
  <c r="L143" i="30"/>
  <c r="J144" i="30"/>
  <c r="F145" i="30"/>
  <c r="L146" i="30"/>
  <c r="J147" i="30"/>
  <c r="F148" i="30"/>
  <c r="L149" i="30"/>
  <c r="J150" i="30"/>
  <c r="F151" i="30"/>
  <c r="F152" i="30"/>
  <c r="J163" i="30"/>
  <c r="J166" i="30"/>
  <c r="J169" i="30"/>
  <c r="J172" i="30"/>
  <c r="F174" i="30"/>
  <c r="L207" i="30"/>
  <c r="J208" i="30"/>
  <c r="F209" i="30"/>
  <c r="L210" i="30"/>
  <c r="J211" i="30"/>
  <c r="F212" i="30"/>
  <c r="L213" i="30"/>
  <c r="J214" i="30"/>
  <c r="F215" i="30"/>
  <c r="L216" i="30"/>
  <c r="J217" i="30"/>
  <c r="H218" i="30"/>
  <c r="H219" i="30"/>
  <c r="J230" i="30"/>
  <c r="L9" i="31"/>
  <c r="L14" i="31"/>
  <c r="L17" i="31"/>
  <c r="J109" i="31"/>
  <c r="F53" i="31"/>
  <c r="F56" i="31"/>
  <c r="F59" i="31"/>
  <c r="F62" i="31"/>
  <c r="J65" i="31"/>
  <c r="F104" i="31"/>
  <c r="H11" i="35"/>
  <c r="F9" i="30"/>
  <c r="L9" i="30"/>
  <c r="F10" i="30"/>
  <c r="L10" i="30"/>
  <c r="F11" i="30"/>
  <c r="L11" i="30"/>
  <c r="F12" i="30"/>
  <c r="L12" i="30"/>
  <c r="F13" i="30"/>
  <c r="L13" i="30"/>
  <c r="F14" i="30"/>
  <c r="L14" i="30"/>
  <c r="F15" i="30"/>
  <c r="L15" i="30"/>
  <c r="F16" i="30"/>
  <c r="L16" i="30"/>
  <c r="F17" i="30"/>
  <c r="L17" i="30"/>
  <c r="F18" i="30"/>
  <c r="L18" i="30"/>
  <c r="F19" i="30"/>
  <c r="L19" i="30"/>
  <c r="H20" i="30"/>
  <c r="J21" i="30"/>
  <c r="H97" i="30"/>
  <c r="F98" i="30"/>
  <c r="N98" i="30"/>
  <c r="L99" i="30"/>
  <c r="H100" i="30"/>
  <c r="F101" i="30"/>
  <c r="N101" i="30"/>
  <c r="L102" i="30"/>
  <c r="H103" i="30"/>
  <c r="F104" i="30"/>
  <c r="N104" i="30"/>
  <c r="L105" i="30"/>
  <c r="H106" i="30"/>
  <c r="F107" i="30"/>
  <c r="L109" i="30"/>
  <c r="H142" i="30"/>
  <c r="N143" i="30"/>
  <c r="H145" i="30"/>
  <c r="N146" i="30"/>
  <c r="H148" i="30"/>
  <c r="N149" i="30"/>
  <c r="H151" i="30"/>
  <c r="F153" i="30"/>
  <c r="L163" i="30"/>
  <c r="H164" i="30"/>
  <c r="F165" i="30"/>
  <c r="N165" i="30"/>
  <c r="L166" i="30"/>
  <c r="H167" i="30"/>
  <c r="F168" i="30"/>
  <c r="N168" i="30"/>
  <c r="L169" i="30"/>
  <c r="H170" i="30"/>
  <c r="F171" i="30"/>
  <c r="N171" i="30"/>
  <c r="L172" i="30"/>
  <c r="H173" i="30"/>
  <c r="H174" i="30"/>
  <c r="F175" i="30"/>
  <c r="N207" i="30"/>
  <c r="H209" i="30"/>
  <c r="N210" i="30"/>
  <c r="H212" i="30"/>
  <c r="N213" i="30"/>
  <c r="H215" i="30"/>
  <c r="N216" i="30"/>
  <c r="J218" i="30"/>
  <c r="F229" i="30"/>
  <c r="N229" i="30"/>
  <c r="L230" i="30"/>
  <c r="H231" i="30"/>
  <c r="F232" i="30"/>
  <c r="N232" i="30"/>
  <c r="N233" i="30"/>
  <c r="N234" i="30"/>
  <c r="N235" i="30"/>
  <c r="N236" i="30"/>
  <c r="N237" i="30"/>
  <c r="N238" i="30"/>
  <c r="F241" i="30"/>
  <c r="H10" i="31"/>
  <c r="J31" i="30"/>
  <c r="J32" i="30"/>
  <c r="J33" i="30"/>
  <c r="J34" i="30"/>
  <c r="J35" i="30"/>
  <c r="J36" i="30"/>
  <c r="J37" i="30"/>
  <c r="J38" i="30"/>
  <c r="J39" i="30"/>
  <c r="J40" i="30"/>
  <c r="J41" i="30"/>
  <c r="F42" i="30"/>
  <c r="L42" i="30"/>
  <c r="H43" i="30"/>
  <c r="J97" i="30"/>
  <c r="J100" i="30"/>
  <c r="J103" i="30"/>
  <c r="J106" i="30"/>
  <c r="F108" i="30"/>
  <c r="L141" i="30"/>
  <c r="J142" i="30"/>
  <c r="F143" i="30"/>
  <c r="L144" i="30"/>
  <c r="J145" i="30"/>
  <c r="F146" i="30"/>
  <c r="L147" i="30"/>
  <c r="J148" i="30"/>
  <c r="F149" i="30"/>
  <c r="L150" i="30"/>
  <c r="J151" i="30"/>
  <c r="H152" i="30"/>
  <c r="H153" i="30"/>
  <c r="J164" i="30"/>
  <c r="J167" i="30"/>
  <c r="J170" i="30"/>
  <c r="J173" i="30"/>
  <c r="H175" i="30"/>
  <c r="F207" i="30"/>
  <c r="L208" i="30"/>
  <c r="J209" i="30"/>
  <c r="F210" i="30"/>
  <c r="L211" i="30"/>
  <c r="J212" i="30"/>
  <c r="F213" i="30"/>
  <c r="L214" i="30"/>
  <c r="J215" i="30"/>
  <c r="F216" i="30"/>
  <c r="L217" i="30"/>
  <c r="L218" i="30"/>
  <c r="J219" i="30"/>
  <c r="J231" i="30"/>
  <c r="F233" i="30"/>
  <c r="F234" i="30"/>
  <c r="F235" i="30"/>
  <c r="F236" i="30"/>
  <c r="F237" i="30"/>
  <c r="F238" i="30"/>
  <c r="F239" i="30"/>
  <c r="H240" i="30"/>
  <c r="J241" i="30"/>
  <c r="J10" i="31"/>
  <c r="L12" i="31"/>
  <c r="L15" i="31"/>
  <c r="L18" i="31"/>
  <c r="F54" i="31"/>
  <c r="F57" i="31"/>
  <c r="F60" i="31"/>
  <c r="F63" i="31"/>
  <c r="F101" i="31"/>
  <c r="AB14" i="35"/>
  <c r="H17" i="35"/>
  <c r="N9" i="31"/>
  <c r="H11" i="31"/>
  <c r="F20" i="31"/>
  <c r="H21" i="31"/>
  <c r="F97" i="31"/>
  <c r="F100" i="31"/>
  <c r="F103" i="31"/>
  <c r="J99" i="33"/>
  <c r="J17" i="33"/>
  <c r="F35" i="33"/>
  <c r="N12" i="35"/>
  <c r="H13" i="35"/>
  <c r="N18" i="35"/>
  <c r="J233" i="30"/>
  <c r="J234" i="30"/>
  <c r="J235" i="30"/>
  <c r="J236" i="30"/>
  <c r="J237" i="30"/>
  <c r="J238" i="30"/>
  <c r="J239" i="30"/>
  <c r="F240" i="30"/>
  <c r="L240" i="30"/>
  <c r="H241" i="30"/>
  <c r="F9" i="31"/>
  <c r="L10" i="31"/>
  <c r="J11" i="31"/>
  <c r="F12" i="31"/>
  <c r="F18" i="33"/>
  <c r="F36" i="33"/>
  <c r="F101" i="33"/>
  <c r="H9" i="31"/>
  <c r="N10" i="31"/>
  <c r="H12" i="31"/>
  <c r="F13" i="31"/>
  <c r="F14" i="31"/>
  <c r="F15" i="31"/>
  <c r="F16" i="31"/>
  <c r="F17" i="31"/>
  <c r="F18" i="31"/>
  <c r="F19" i="31"/>
  <c r="H20" i="31"/>
  <c r="J21" i="31"/>
  <c r="F99" i="31"/>
  <c r="F102" i="31"/>
  <c r="H108" i="31"/>
  <c r="J11" i="33"/>
  <c r="J39" i="33"/>
  <c r="N8" i="35"/>
  <c r="H9" i="35"/>
  <c r="H15" i="35"/>
  <c r="J9" i="31"/>
  <c r="F10" i="31"/>
  <c r="L11" i="31"/>
  <c r="J12" i="31"/>
  <c r="J13" i="31"/>
  <c r="J14" i="31"/>
  <c r="J15" i="31"/>
  <c r="J16" i="31"/>
  <c r="J17" i="31"/>
  <c r="J18" i="31"/>
  <c r="J19" i="31"/>
  <c r="L20" i="31"/>
  <c r="F12" i="33"/>
  <c r="J21" i="33"/>
  <c r="J105" i="33"/>
  <c r="H43" i="31"/>
  <c r="H12" i="33"/>
  <c r="F13" i="33"/>
  <c r="H15" i="33"/>
  <c r="H18" i="33"/>
  <c r="H31" i="33"/>
  <c r="H53" i="33"/>
  <c r="N12" i="31"/>
  <c r="H13" i="31"/>
  <c r="N13" i="31"/>
  <c r="H14" i="31"/>
  <c r="N14" i="31"/>
  <c r="H15" i="31"/>
  <c r="N15" i="31"/>
  <c r="H16" i="31"/>
  <c r="N16" i="31"/>
  <c r="H17" i="31"/>
  <c r="N17" i="31"/>
  <c r="H18" i="31"/>
  <c r="N18" i="31"/>
  <c r="H19" i="31"/>
  <c r="J20" i="31"/>
  <c r="F21" i="31"/>
  <c r="L21" i="31"/>
  <c r="H53" i="31"/>
  <c r="H54" i="31"/>
  <c r="H81" i="33"/>
  <c r="D129" i="39"/>
  <c r="F15" i="43"/>
  <c r="D8" i="46"/>
  <c r="E11" i="39"/>
  <c r="C129" i="39"/>
  <c r="F8" i="43"/>
  <c r="F10" i="43"/>
  <c r="F12" i="43"/>
  <c r="F14" i="43"/>
  <c r="C11" i="39"/>
  <c r="C16" i="44"/>
  <c r="D11" i="47"/>
  <c r="D11" i="39"/>
  <c r="U52" i="5"/>
  <c r="S52" i="5"/>
  <c r="T45" i="12"/>
  <c r="S45" i="12"/>
  <c r="K52" i="3"/>
  <c r="J52" i="3"/>
  <c r="L104" i="3"/>
  <c r="K12" i="6"/>
  <c r="J145" i="14"/>
  <c r="I145" i="14"/>
  <c r="M102" i="15"/>
  <c r="K45" i="3"/>
  <c r="J45" i="3"/>
  <c r="L81" i="3"/>
  <c r="K81" i="3"/>
  <c r="J81" i="3"/>
  <c r="U20" i="5"/>
  <c r="S20" i="5"/>
  <c r="K7" i="6"/>
  <c r="R21" i="6"/>
  <c r="Q21" i="6"/>
  <c r="T36" i="12"/>
  <c r="S36" i="12"/>
  <c r="L50" i="12"/>
  <c r="L7" i="3"/>
  <c r="K7" i="3"/>
  <c r="J7" i="3"/>
  <c r="L10" i="3"/>
  <c r="K10" i="3"/>
  <c r="J10" i="3"/>
  <c r="L13" i="3"/>
  <c r="K13" i="3"/>
  <c r="J13" i="3"/>
  <c r="L16" i="3"/>
  <c r="K16" i="3"/>
  <c r="J16" i="3"/>
  <c r="L80" i="3"/>
  <c r="L83" i="3"/>
  <c r="L89" i="3"/>
  <c r="L107" i="3"/>
  <c r="U16" i="5"/>
  <c r="S16" i="5"/>
  <c r="M19" i="5"/>
  <c r="M25" i="5"/>
  <c r="L25" i="5"/>
  <c r="J25" i="5"/>
  <c r="M31" i="5"/>
  <c r="L31" i="5"/>
  <c r="J31" i="5"/>
  <c r="L37" i="5"/>
  <c r="J37" i="5"/>
  <c r="M43" i="5"/>
  <c r="L43" i="5"/>
  <c r="J43" i="5"/>
  <c r="L49" i="5"/>
  <c r="J49" i="5"/>
  <c r="R14" i="6"/>
  <c r="Q14" i="6"/>
  <c r="S34" i="6"/>
  <c r="R52" i="6"/>
  <c r="Q52" i="6"/>
  <c r="J39" i="14"/>
  <c r="I39" i="14"/>
  <c r="J68" i="14"/>
  <c r="I68" i="14"/>
  <c r="J97" i="14"/>
  <c r="I97" i="14"/>
  <c r="J126" i="14"/>
  <c r="I126" i="14"/>
  <c r="H163" i="14"/>
  <c r="J155" i="14"/>
  <c r="I155" i="14"/>
  <c r="M38" i="15"/>
  <c r="L73" i="2"/>
  <c r="K73" i="2"/>
  <c r="J73" i="2"/>
  <c r="L65" i="3"/>
  <c r="S22" i="6"/>
  <c r="S40" i="6"/>
  <c r="J87" i="14"/>
  <c r="I87" i="14"/>
  <c r="J116" i="14"/>
  <c r="I116" i="14"/>
  <c r="M18" i="15"/>
  <c r="K51" i="2"/>
  <c r="J51" i="2"/>
  <c r="K57" i="3"/>
  <c r="J57" i="3"/>
  <c r="L175" i="3"/>
  <c r="U26" i="5"/>
  <c r="S26" i="5"/>
  <c r="U50" i="5"/>
  <c r="S50" i="5"/>
  <c r="K23" i="2"/>
  <c r="J23" i="2"/>
  <c r="L178" i="3"/>
  <c r="L15" i="5"/>
  <c r="J15" i="5"/>
  <c r="S9" i="6"/>
  <c r="K25" i="6"/>
  <c r="R33" i="6"/>
  <c r="Q33" i="6"/>
  <c r="R51" i="6"/>
  <c r="Q51" i="6"/>
  <c r="L32" i="12"/>
  <c r="T20" i="14"/>
  <c r="X13" i="15"/>
  <c r="W13" i="15"/>
  <c r="K43" i="15"/>
  <c r="I43" i="15"/>
  <c r="M43" i="15"/>
  <c r="K127" i="15"/>
  <c r="I127" i="15"/>
  <c r="M127" i="15"/>
  <c r="I17" i="2"/>
  <c r="L59" i="2"/>
  <c r="L71" i="3"/>
  <c r="J71" i="3"/>
  <c r="K71" i="3"/>
  <c r="K145" i="3"/>
  <c r="J145" i="3"/>
  <c r="M17" i="5"/>
  <c r="L23" i="5"/>
  <c r="J23" i="5"/>
  <c r="M29" i="5"/>
  <c r="L29" i="5"/>
  <c r="J29" i="5"/>
  <c r="L35" i="5"/>
  <c r="J35" i="5"/>
  <c r="M47" i="5"/>
  <c r="L47" i="5"/>
  <c r="J47" i="5"/>
  <c r="Q9" i="18"/>
  <c r="K19" i="2"/>
  <c r="J19" i="2"/>
  <c r="J49" i="6"/>
  <c r="I49" i="6"/>
  <c r="H43" i="2"/>
  <c r="H69" i="2"/>
  <c r="L110" i="3"/>
  <c r="M27" i="5"/>
  <c r="L27" i="5"/>
  <c r="J27" i="5"/>
  <c r="M33" i="5"/>
  <c r="L33" i="5"/>
  <c r="J33" i="5"/>
  <c r="M39" i="5"/>
  <c r="L39" i="5"/>
  <c r="J39" i="5"/>
  <c r="M45" i="5"/>
  <c r="L45" i="5"/>
  <c r="J45" i="5"/>
  <c r="L51" i="5"/>
  <c r="J51" i="5"/>
  <c r="S8" i="6"/>
  <c r="R8" i="6"/>
  <c r="Q8" i="6"/>
  <c r="J48" i="14"/>
  <c r="I48" i="14"/>
  <c r="J77" i="14"/>
  <c r="I77" i="14"/>
  <c r="J106" i="14"/>
  <c r="I106" i="14"/>
  <c r="M9" i="15"/>
  <c r="M141" i="15"/>
  <c r="Q125" i="18"/>
  <c r="I68" i="2"/>
  <c r="L62" i="3"/>
  <c r="L68" i="3"/>
  <c r="L86" i="3"/>
  <c r="M41" i="5"/>
  <c r="L41" i="5"/>
  <c r="J41" i="5"/>
  <c r="H37" i="14"/>
  <c r="J29" i="14"/>
  <c r="I29" i="14"/>
  <c r="J58" i="14"/>
  <c r="I58" i="14"/>
  <c r="M57" i="15"/>
  <c r="L184" i="3"/>
  <c r="U32" i="5"/>
  <c r="S32" i="5"/>
  <c r="U38" i="5"/>
  <c r="S38" i="5"/>
  <c r="U44" i="5"/>
  <c r="S44" i="5"/>
  <c r="J31" i="6"/>
  <c r="I31" i="6"/>
  <c r="S39" i="6"/>
  <c r="R39" i="6"/>
  <c r="Q39" i="6"/>
  <c r="L23" i="12"/>
  <c r="K62" i="15"/>
  <c r="I62" i="15"/>
  <c r="M62" i="15"/>
  <c r="F42" i="2"/>
  <c r="L60" i="2"/>
  <c r="K60" i="2"/>
  <c r="J60" i="2"/>
  <c r="K63" i="2"/>
  <c r="J63" i="2"/>
  <c r="K66" i="2"/>
  <c r="J66" i="2"/>
  <c r="I69" i="2"/>
  <c r="L74" i="2"/>
  <c r="K74" i="2"/>
  <c r="J74" i="2"/>
  <c r="L181" i="3"/>
  <c r="R27" i="6"/>
  <c r="Q27" i="6"/>
  <c r="R45" i="6"/>
  <c r="Q45" i="6"/>
  <c r="L41" i="12"/>
  <c r="T14" i="14"/>
  <c r="S14" i="14"/>
  <c r="M149" i="15"/>
  <c r="L149" i="15"/>
  <c r="J149" i="15"/>
  <c r="K24" i="15"/>
  <c r="I24" i="15"/>
  <c r="M24" i="15"/>
  <c r="K88" i="15"/>
  <c r="I88" i="15"/>
  <c r="M88" i="15"/>
  <c r="L84" i="3"/>
  <c r="K84" i="3"/>
  <c r="J84" i="3"/>
  <c r="K96" i="3"/>
  <c r="J96" i="3"/>
  <c r="L111" i="3"/>
  <c r="K111" i="3"/>
  <c r="I122" i="3"/>
  <c r="J111" i="3"/>
  <c r="K137" i="3"/>
  <c r="J137" i="3"/>
  <c r="K143" i="3"/>
  <c r="J143" i="3"/>
  <c r="E186" i="3"/>
  <c r="E189" i="3"/>
  <c r="E192" i="3"/>
  <c r="E195" i="3"/>
  <c r="S7" i="6"/>
  <c r="R7" i="6"/>
  <c r="Q7" i="6"/>
  <c r="R13" i="6"/>
  <c r="Q13" i="6"/>
  <c r="R20" i="6"/>
  <c r="Q20" i="6"/>
  <c r="R26" i="6"/>
  <c r="Q26" i="6"/>
  <c r="R32" i="6"/>
  <c r="Q32" i="6"/>
  <c r="R38" i="6"/>
  <c r="Q38" i="6"/>
  <c r="J17" i="12"/>
  <c r="I17" i="12"/>
  <c r="L26" i="12"/>
  <c r="J26" i="12"/>
  <c r="I26" i="12"/>
  <c r="L35" i="12"/>
  <c r="J35" i="12"/>
  <c r="I35" i="12"/>
  <c r="L44" i="12"/>
  <c r="J44" i="12"/>
  <c r="I44" i="12"/>
  <c r="J32" i="14"/>
  <c r="I32" i="14"/>
  <c r="J42" i="14"/>
  <c r="I42" i="14"/>
  <c r="J61" i="14"/>
  <c r="I61" i="14"/>
  <c r="H79" i="14"/>
  <c r="J71" i="14"/>
  <c r="I71" i="14"/>
  <c r="J81" i="14"/>
  <c r="I81" i="14"/>
  <c r="J90" i="14"/>
  <c r="I90" i="14"/>
  <c r="J100" i="14"/>
  <c r="I100" i="14"/>
  <c r="J110" i="14"/>
  <c r="I110" i="14"/>
  <c r="J119" i="14"/>
  <c r="I119" i="14"/>
  <c r="J129" i="14"/>
  <c r="I129" i="14"/>
  <c r="J139" i="14"/>
  <c r="I139" i="14"/>
  <c r="J148" i="14"/>
  <c r="I148" i="14"/>
  <c r="J158" i="14"/>
  <c r="I158" i="14"/>
  <c r="M12" i="15"/>
  <c r="M31" i="15"/>
  <c r="M51" i="15"/>
  <c r="M70" i="15"/>
  <c r="M89" i="15"/>
  <c r="M128" i="15"/>
  <c r="V20" i="16"/>
  <c r="U20" i="16"/>
  <c r="W79" i="19"/>
  <c r="K93" i="3"/>
  <c r="J93" i="3"/>
  <c r="K99" i="3"/>
  <c r="J99" i="3"/>
  <c r="L108" i="3"/>
  <c r="K108" i="3"/>
  <c r="J108" i="3"/>
  <c r="I119" i="3"/>
  <c r="L12" i="12"/>
  <c r="T12" i="14"/>
  <c r="S12" i="14"/>
  <c r="T18" i="14"/>
  <c r="K37" i="15"/>
  <c r="I37" i="15"/>
  <c r="M37" i="15"/>
  <c r="K56" i="15"/>
  <c r="I56" i="15"/>
  <c r="M56" i="15"/>
  <c r="K75" i="15"/>
  <c r="I75" i="15"/>
  <c r="M75" i="15"/>
  <c r="K114" i="15"/>
  <c r="I114" i="15"/>
  <c r="M114" i="15"/>
  <c r="K153" i="15"/>
  <c r="I153" i="15"/>
  <c r="M153" i="15"/>
  <c r="I26" i="18"/>
  <c r="X81" i="18"/>
  <c r="Q86" i="18"/>
  <c r="L90" i="3"/>
  <c r="K90" i="3"/>
  <c r="J90" i="3"/>
  <c r="L102" i="3"/>
  <c r="K102" i="3"/>
  <c r="J102" i="3"/>
  <c r="I113" i="3"/>
  <c r="L29" i="12"/>
  <c r="L38" i="12"/>
  <c r="L47" i="12"/>
  <c r="J47" i="12"/>
  <c r="I47" i="12"/>
  <c r="V19" i="13"/>
  <c r="U19" i="13"/>
  <c r="J26" i="14"/>
  <c r="I26" i="14"/>
  <c r="J35" i="14"/>
  <c r="I35" i="14"/>
  <c r="J45" i="14"/>
  <c r="I45" i="14"/>
  <c r="J55" i="14"/>
  <c r="I55" i="14"/>
  <c r="J64" i="14"/>
  <c r="I64" i="14"/>
  <c r="J74" i="14"/>
  <c r="I74" i="14"/>
  <c r="J84" i="14"/>
  <c r="I84" i="14"/>
  <c r="J103" i="14"/>
  <c r="I103" i="14"/>
  <c r="H121" i="14"/>
  <c r="J113" i="14"/>
  <c r="I113" i="14"/>
  <c r="J123" i="14"/>
  <c r="I123" i="14"/>
  <c r="J132" i="14"/>
  <c r="I132" i="14"/>
  <c r="J142" i="14"/>
  <c r="I142" i="14"/>
  <c r="J152" i="14"/>
  <c r="I152" i="14"/>
  <c r="J161" i="14"/>
  <c r="I161" i="14"/>
  <c r="M15" i="15"/>
  <c r="M25" i="15"/>
  <c r="M44" i="15"/>
  <c r="M76" i="15"/>
  <c r="M115" i="15"/>
  <c r="M154" i="15"/>
  <c r="W37" i="19"/>
  <c r="L87" i="3"/>
  <c r="K87" i="3"/>
  <c r="J87" i="3"/>
  <c r="L105" i="3"/>
  <c r="K105" i="3"/>
  <c r="I116" i="3"/>
  <c r="J105" i="3"/>
  <c r="K140" i="3"/>
  <c r="J140" i="3"/>
  <c r="L52" i="12"/>
  <c r="L14" i="12"/>
  <c r="T16" i="14"/>
  <c r="T22" i="14"/>
  <c r="S22" i="14"/>
  <c r="K30" i="15"/>
  <c r="I30" i="15"/>
  <c r="M30" i="15"/>
  <c r="K69" i="15"/>
  <c r="I69" i="15"/>
  <c r="M69" i="15"/>
  <c r="K101" i="15"/>
  <c r="I101" i="15"/>
  <c r="M101" i="15"/>
  <c r="K140" i="15"/>
  <c r="I140" i="15"/>
  <c r="M140" i="15"/>
  <c r="X42" i="18"/>
  <c r="Q47" i="18"/>
  <c r="X158" i="18"/>
  <c r="J11" i="14"/>
  <c r="I11" i="14"/>
  <c r="J13" i="14"/>
  <c r="I13" i="14"/>
  <c r="J15" i="14"/>
  <c r="I15" i="14"/>
  <c r="H23" i="14"/>
  <c r="J17" i="14"/>
  <c r="I17" i="14"/>
  <c r="J19" i="14"/>
  <c r="I19" i="14"/>
  <c r="J21" i="14"/>
  <c r="I21" i="14"/>
  <c r="I13" i="18"/>
  <c r="X29" i="18"/>
  <c r="X68" i="18"/>
  <c r="Q73" i="18"/>
  <c r="X107" i="18"/>
  <c r="Q112" i="18"/>
  <c r="X145" i="18"/>
  <c r="Q151" i="18"/>
  <c r="L11" i="12"/>
  <c r="L13" i="12"/>
  <c r="L15" i="12"/>
  <c r="L21" i="12"/>
  <c r="L24" i="12"/>
  <c r="L27" i="12"/>
  <c r="L30" i="12"/>
  <c r="L33" i="12"/>
  <c r="L36" i="12"/>
  <c r="L39" i="12"/>
  <c r="L42" i="12"/>
  <c r="L45" i="12"/>
  <c r="L48" i="12"/>
  <c r="L51" i="12"/>
  <c r="T11" i="14"/>
  <c r="T13" i="14"/>
  <c r="T15" i="14"/>
  <c r="R23" i="14"/>
  <c r="T17" i="14"/>
  <c r="T19" i="14"/>
  <c r="T21" i="14"/>
  <c r="J27" i="14"/>
  <c r="I27" i="14"/>
  <c r="J30" i="14"/>
  <c r="I30" i="14"/>
  <c r="J33" i="14"/>
  <c r="I33" i="14"/>
  <c r="J36" i="14"/>
  <c r="I36" i="14"/>
  <c r="J40" i="14"/>
  <c r="I40" i="14"/>
  <c r="J43" i="14"/>
  <c r="I43" i="14"/>
  <c r="H51" i="14"/>
  <c r="J46" i="14"/>
  <c r="I46" i="14"/>
  <c r="J49" i="14"/>
  <c r="I49" i="14"/>
  <c r="J53" i="14"/>
  <c r="I53" i="14"/>
  <c r="J56" i="14"/>
  <c r="I56" i="14"/>
  <c r="J59" i="14"/>
  <c r="I59" i="14"/>
  <c r="J62" i="14"/>
  <c r="I62" i="14"/>
  <c r="J69" i="14"/>
  <c r="I69" i="14"/>
  <c r="J72" i="14"/>
  <c r="I72" i="14"/>
  <c r="J75" i="14"/>
  <c r="I75" i="14"/>
  <c r="J78" i="14"/>
  <c r="I78" i="14"/>
  <c r="J82" i="14"/>
  <c r="I82" i="14"/>
  <c r="J85" i="14"/>
  <c r="I85" i="14"/>
  <c r="H93" i="14"/>
  <c r="J88" i="14"/>
  <c r="I88" i="14"/>
  <c r="J91" i="14"/>
  <c r="I91" i="14"/>
  <c r="J95" i="14"/>
  <c r="I95" i="14"/>
  <c r="J98" i="14"/>
  <c r="I98" i="14"/>
  <c r="J101" i="14"/>
  <c r="I101" i="14"/>
  <c r="J104" i="14"/>
  <c r="I104" i="14"/>
  <c r="J111" i="14"/>
  <c r="I111" i="14"/>
  <c r="J114" i="14"/>
  <c r="I114" i="14"/>
  <c r="J117" i="14"/>
  <c r="I117" i="14"/>
  <c r="J120" i="14"/>
  <c r="I120" i="14"/>
  <c r="J124" i="14"/>
  <c r="I124" i="14"/>
  <c r="J127" i="14"/>
  <c r="I127" i="14"/>
  <c r="H135" i="14"/>
  <c r="J130" i="14"/>
  <c r="I130" i="14"/>
  <c r="J133" i="14"/>
  <c r="I133" i="14"/>
  <c r="J137" i="14"/>
  <c r="I137" i="14"/>
  <c r="J140" i="14"/>
  <c r="I140" i="14"/>
  <c r="J143" i="14"/>
  <c r="I143" i="14"/>
  <c r="J146" i="14"/>
  <c r="I146" i="14"/>
  <c r="J153" i="14"/>
  <c r="I153" i="14"/>
  <c r="J156" i="14"/>
  <c r="I156" i="14"/>
  <c r="J159" i="14"/>
  <c r="I159" i="14"/>
  <c r="J162" i="14"/>
  <c r="I162" i="14"/>
  <c r="I150" i="18"/>
  <c r="X154" i="18"/>
  <c r="Q159" i="18"/>
  <c r="X16" i="18"/>
  <c r="I39" i="18"/>
  <c r="X55" i="18"/>
  <c r="Q60" i="18"/>
  <c r="X94" i="18"/>
  <c r="Q99" i="18"/>
  <c r="Q138" i="18"/>
  <c r="J97" i="19"/>
  <c r="K145" i="22"/>
  <c r="J145" i="22"/>
  <c r="J12" i="14"/>
  <c r="I12" i="14"/>
  <c r="I14" i="14"/>
  <c r="J14" i="14"/>
  <c r="J16" i="14"/>
  <c r="I16" i="14"/>
  <c r="J18" i="14"/>
  <c r="I18" i="14"/>
  <c r="I20" i="14"/>
  <c r="J20" i="14"/>
  <c r="J22" i="14"/>
  <c r="I22" i="14"/>
  <c r="J25" i="14"/>
  <c r="I25" i="14"/>
  <c r="J28" i="14"/>
  <c r="I28" i="14"/>
  <c r="I31" i="14"/>
  <c r="J31" i="14"/>
  <c r="J34" i="14"/>
  <c r="I34" i="14"/>
  <c r="I41" i="14"/>
  <c r="J41" i="14"/>
  <c r="J44" i="14"/>
  <c r="I44" i="14"/>
  <c r="J47" i="14"/>
  <c r="I47" i="14"/>
  <c r="I50" i="14"/>
  <c r="J50" i="14"/>
  <c r="J54" i="14"/>
  <c r="I54" i="14"/>
  <c r="H65" i="14"/>
  <c r="J57" i="14"/>
  <c r="I57" i="14"/>
  <c r="I60" i="14"/>
  <c r="J60" i="14"/>
  <c r="J63" i="14"/>
  <c r="I63" i="14"/>
  <c r="J67" i="14"/>
  <c r="I67" i="14"/>
  <c r="I70" i="14"/>
  <c r="J70" i="14"/>
  <c r="J73" i="14"/>
  <c r="I73" i="14"/>
  <c r="J76" i="14"/>
  <c r="I76" i="14"/>
  <c r="J83" i="14"/>
  <c r="I83" i="14"/>
  <c r="J86" i="14"/>
  <c r="I86" i="14"/>
  <c r="I89" i="14"/>
  <c r="J89" i="14"/>
  <c r="J92" i="14"/>
  <c r="I92" i="14"/>
  <c r="J96" i="14"/>
  <c r="I96" i="14"/>
  <c r="H107" i="14"/>
  <c r="I99" i="14"/>
  <c r="J99" i="14"/>
  <c r="J102" i="14"/>
  <c r="I102" i="14"/>
  <c r="J105" i="14"/>
  <c r="I105" i="14"/>
  <c r="I109" i="14"/>
  <c r="J109" i="14"/>
  <c r="J112" i="14"/>
  <c r="I112" i="14"/>
  <c r="J115" i="14"/>
  <c r="I115" i="14"/>
  <c r="I118" i="14"/>
  <c r="J118" i="14"/>
  <c r="J125" i="14"/>
  <c r="I125" i="14"/>
  <c r="I128" i="14"/>
  <c r="J128" i="14"/>
  <c r="J131" i="14"/>
  <c r="I131" i="14"/>
  <c r="J134" i="14"/>
  <c r="I134" i="14"/>
  <c r="I138" i="14"/>
  <c r="J138" i="14"/>
  <c r="H149" i="14"/>
  <c r="J141" i="14"/>
  <c r="I141" i="14"/>
  <c r="J144" i="14"/>
  <c r="I144" i="14"/>
  <c r="I147" i="14"/>
  <c r="J147" i="14"/>
  <c r="J151" i="14"/>
  <c r="I151" i="14"/>
  <c r="J154" i="14"/>
  <c r="I154" i="14"/>
  <c r="I157" i="14"/>
  <c r="J157" i="14"/>
  <c r="J160" i="14"/>
  <c r="I160" i="14"/>
  <c r="X11" i="18"/>
  <c r="Q16" i="18"/>
  <c r="X24" i="18"/>
  <c r="Q29" i="18"/>
  <c r="X37" i="18"/>
  <c r="W36" i="18"/>
  <c r="Q42" i="18"/>
  <c r="Q55" i="18"/>
  <c r="Q68" i="18"/>
  <c r="X75" i="18"/>
  <c r="Q81" i="18"/>
  <c r="X88" i="18"/>
  <c r="Q94" i="18"/>
  <c r="X101" i="18"/>
  <c r="Q107" i="18"/>
  <c r="X114" i="18"/>
  <c r="X127" i="18"/>
  <c r="X140" i="18"/>
  <c r="Q145" i="18"/>
  <c r="X153" i="18"/>
  <c r="Q158" i="18"/>
  <c r="P95" i="19"/>
  <c r="H11" i="21"/>
  <c r="H75" i="21"/>
  <c r="X10" i="18"/>
  <c r="Q15" i="18"/>
  <c r="X23" i="18"/>
  <c r="Q28" i="18"/>
  <c r="Q41" i="18"/>
  <c r="Q54" i="18"/>
  <c r="X61" i="18"/>
  <c r="Q67" i="18"/>
  <c r="X74" i="18"/>
  <c r="Q80" i="18"/>
  <c r="X87" i="18"/>
  <c r="Q93" i="18"/>
  <c r="X100" i="18"/>
  <c r="X113" i="18"/>
  <c r="X126" i="18"/>
  <c r="Q131" i="18"/>
  <c r="X139" i="18"/>
  <c r="Q144" i="18"/>
  <c r="X152" i="18"/>
  <c r="Q157" i="18"/>
  <c r="Q10" i="18"/>
  <c r="X17" i="18"/>
  <c r="Q23" i="18"/>
  <c r="X30" i="18"/>
  <c r="X43" i="18"/>
  <c r="X56" i="18"/>
  <c r="Q61" i="18"/>
  <c r="X69" i="18"/>
  <c r="Q74" i="18"/>
  <c r="X82" i="18"/>
  <c r="Q87" i="18"/>
  <c r="X95" i="18"/>
  <c r="Q100" i="18"/>
  <c r="X108" i="18"/>
  <c r="Q113" i="18"/>
  <c r="X121" i="18"/>
  <c r="Q126" i="18"/>
  <c r="Q139" i="18"/>
  <c r="Q152" i="18"/>
  <c r="X159" i="18"/>
  <c r="J10" i="19"/>
  <c r="G9" i="19"/>
  <c r="J11" i="19"/>
  <c r="J12" i="19"/>
  <c r="J13" i="19"/>
  <c r="G21" i="19"/>
  <c r="J14" i="19"/>
  <c r="J15" i="19"/>
  <c r="J16" i="19"/>
  <c r="J17" i="19"/>
  <c r="J18" i="19"/>
  <c r="J19" i="19"/>
  <c r="J20" i="19"/>
  <c r="J24" i="19"/>
  <c r="G23" i="19"/>
  <c r="J25" i="19"/>
  <c r="J26" i="19"/>
  <c r="J27" i="19"/>
  <c r="G35" i="19"/>
  <c r="J28" i="19"/>
  <c r="J29" i="19"/>
  <c r="J30" i="19"/>
  <c r="J31" i="19"/>
  <c r="J32" i="19"/>
  <c r="J33" i="19"/>
  <c r="J34" i="19"/>
  <c r="J38" i="19"/>
  <c r="G37" i="19"/>
  <c r="J39" i="19"/>
  <c r="J40" i="19"/>
  <c r="J41" i="19"/>
  <c r="G49" i="19"/>
  <c r="J42" i="19"/>
  <c r="J43" i="19"/>
  <c r="J44" i="19"/>
  <c r="J45" i="19"/>
  <c r="J46" i="19"/>
  <c r="J47" i="19"/>
  <c r="J48" i="19"/>
  <c r="J52" i="19"/>
  <c r="J53" i="19"/>
  <c r="J54" i="19"/>
  <c r="H20" i="21"/>
  <c r="W13" i="22"/>
  <c r="V13" i="22"/>
  <c r="V20" i="22"/>
  <c r="W20" i="22"/>
  <c r="K10" i="26"/>
  <c r="K14" i="26"/>
  <c r="K18" i="26"/>
  <c r="K23" i="26"/>
  <c r="K27" i="26"/>
  <c r="K31" i="26"/>
  <c r="K36" i="26"/>
  <c r="K40" i="26"/>
  <c r="K44" i="26"/>
  <c r="K53" i="26"/>
  <c r="K57" i="26"/>
  <c r="K61" i="26"/>
  <c r="K66" i="26"/>
  <c r="K70" i="26"/>
  <c r="K74" i="26"/>
  <c r="K79" i="26"/>
  <c r="K83" i="26"/>
  <c r="K87" i="26"/>
  <c r="K92" i="26"/>
  <c r="K96" i="26"/>
  <c r="K100" i="26"/>
  <c r="I111" i="28"/>
  <c r="K111" i="28"/>
  <c r="K8" i="26"/>
  <c r="K12" i="26"/>
  <c r="K16" i="26"/>
  <c r="K25" i="26"/>
  <c r="K29" i="26"/>
  <c r="K33" i="26"/>
  <c r="K38" i="26"/>
  <c r="K42" i="26"/>
  <c r="K46" i="26"/>
  <c r="K51" i="26"/>
  <c r="K55" i="26"/>
  <c r="K59" i="26"/>
  <c r="K64" i="26"/>
  <c r="K68" i="26"/>
  <c r="K72" i="26"/>
  <c r="K81" i="26"/>
  <c r="K85" i="26"/>
  <c r="K89" i="26"/>
  <c r="K94" i="26"/>
  <c r="K98" i="26"/>
  <c r="K102" i="26"/>
  <c r="K107" i="26"/>
  <c r="K109" i="26"/>
  <c r="K111" i="26"/>
  <c r="K113" i="26"/>
  <c r="K115" i="26"/>
  <c r="K117" i="26"/>
  <c r="K120" i="26"/>
  <c r="K122" i="26"/>
  <c r="K124" i="26"/>
  <c r="K126" i="26"/>
  <c r="K128" i="26"/>
  <c r="K130" i="26"/>
  <c r="K135" i="26"/>
  <c r="K137" i="26"/>
  <c r="K139" i="26"/>
  <c r="K141" i="26"/>
  <c r="K143" i="26"/>
  <c r="K145" i="26"/>
  <c r="K148" i="26"/>
  <c r="K150" i="26"/>
  <c r="K152" i="26"/>
  <c r="K154" i="26"/>
  <c r="K156" i="26"/>
  <c r="K158" i="26"/>
  <c r="J158" i="26"/>
  <c r="I158" i="26"/>
  <c r="K8" i="27"/>
  <c r="J8" i="27"/>
  <c r="I8" i="27"/>
  <c r="K10" i="27"/>
  <c r="J10" i="27"/>
  <c r="I10" i="27"/>
  <c r="K12" i="27"/>
  <c r="J12" i="27"/>
  <c r="I12" i="27"/>
  <c r="K14" i="27"/>
  <c r="J14" i="27"/>
  <c r="I14" i="27"/>
  <c r="K16" i="27"/>
  <c r="J16" i="27"/>
  <c r="I16" i="27"/>
  <c r="K18" i="27"/>
  <c r="J18" i="27"/>
  <c r="I18" i="27"/>
  <c r="K23" i="27"/>
  <c r="J23" i="27"/>
  <c r="I23" i="27"/>
  <c r="K25" i="27"/>
  <c r="J25" i="27"/>
  <c r="I25" i="27"/>
  <c r="K27" i="27"/>
  <c r="J27" i="27"/>
  <c r="I27" i="27"/>
  <c r="K29" i="27"/>
  <c r="J29" i="27"/>
  <c r="I29" i="27"/>
  <c r="K31" i="27"/>
  <c r="J31" i="27"/>
  <c r="I31" i="27"/>
  <c r="K33" i="27"/>
  <c r="J33" i="27"/>
  <c r="I33" i="27"/>
  <c r="K36" i="27"/>
  <c r="J36" i="27"/>
  <c r="I36" i="27"/>
  <c r="K38" i="27"/>
  <c r="J38" i="27"/>
  <c r="I38" i="27"/>
  <c r="K40" i="27"/>
  <c r="J40" i="27"/>
  <c r="I40" i="27"/>
  <c r="K42" i="27"/>
  <c r="J42" i="27"/>
  <c r="I42" i="27"/>
  <c r="K44" i="27"/>
  <c r="J44" i="27"/>
  <c r="I44" i="27"/>
  <c r="K46" i="27"/>
  <c r="J46" i="27"/>
  <c r="I46" i="27"/>
  <c r="K51" i="27"/>
  <c r="J51" i="27"/>
  <c r="I51" i="27"/>
  <c r="K53" i="27"/>
  <c r="J53" i="27"/>
  <c r="I53" i="27"/>
  <c r="K55" i="27"/>
  <c r="J55" i="27"/>
  <c r="I55" i="27"/>
  <c r="K57" i="27"/>
  <c r="J57" i="27"/>
  <c r="I57" i="27"/>
  <c r="K59" i="27"/>
  <c r="J59" i="27"/>
  <c r="I59" i="27"/>
  <c r="K61" i="27"/>
  <c r="J61" i="27"/>
  <c r="I61" i="27"/>
  <c r="K64" i="27"/>
  <c r="J64" i="27"/>
  <c r="I64" i="27"/>
  <c r="K66" i="27"/>
  <c r="J66" i="27"/>
  <c r="I66" i="27"/>
  <c r="K68" i="27"/>
  <c r="J68" i="27"/>
  <c r="I68" i="27"/>
  <c r="K70" i="27"/>
  <c r="J70" i="27"/>
  <c r="I70" i="27"/>
  <c r="K72" i="27"/>
  <c r="J72" i="27"/>
  <c r="I72" i="27"/>
  <c r="K74" i="27"/>
  <c r="J74" i="27"/>
  <c r="I74" i="27"/>
  <c r="K79" i="27"/>
  <c r="J79" i="27"/>
  <c r="I79" i="27"/>
  <c r="K81" i="27"/>
  <c r="J81" i="27"/>
  <c r="I81" i="27"/>
  <c r="K83" i="27"/>
  <c r="J83" i="27"/>
  <c r="I83" i="27"/>
  <c r="K85" i="27"/>
  <c r="J85" i="27"/>
  <c r="I85" i="27"/>
  <c r="K87" i="27"/>
  <c r="J87" i="27"/>
  <c r="I87" i="27"/>
  <c r="K89" i="27"/>
  <c r="J89" i="27"/>
  <c r="I89" i="27"/>
  <c r="K92" i="27"/>
  <c r="J92" i="27"/>
  <c r="I92" i="27"/>
  <c r="K94" i="27"/>
  <c r="J94" i="27"/>
  <c r="I94" i="27"/>
  <c r="K96" i="27"/>
  <c r="J96" i="27"/>
  <c r="I96" i="27"/>
  <c r="K98" i="27"/>
  <c r="J98" i="27"/>
  <c r="I98" i="27"/>
  <c r="K100" i="27"/>
  <c r="J100" i="27"/>
  <c r="I100" i="27"/>
  <c r="K102" i="27"/>
  <c r="J102" i="27"/>
  <c r="I102" i="27"/>
  <c r="K107" i="27"/>
  <c r="J107" i="27"/>
  <c r="I107" i="27"/>
  <c r="K109" i="27"/>
  <c r="J109" i="27"/>
  <c r="I109" i="27"/>
  <c r="K111" i="27"/>
  <c r="J111" i="27"/>
  <c r="I111" i="27"/>
  <c r="K113" i="27"/>
  <c r="J113" i="27"/>
  <c r="I113" i="27"/>
  <c r="K115" i="27"/>
  <c r="J115" i="27"/>
  <c r="I115" i="27"/>
  <c r="K117" i="27"/>
  <c r="J117" i="27"/>
  <c r="I117" i="27"/>
  <c r="K120" i="27"/>
  <c r="J120" i="27"/>
  <c r="I120" i="27"/>
  <c r="K122" i="27"/>
  <c r="J122" i="27"/>
  <c r="I122" i="27"/>
  <c r="K29" i="28"/>
  <c r="I29" i="28"/>
  <c r="K87" i="28"/>
  <c r="I87" i="28"/>
  <c r="K126" i="27"/>
  <c r="K10" i="28"/>
  <c r="I10" i="28"/>
  <c r="K68" i="28"/>
  <c r="I68" i="28"/>
  <c r="K125" i="28"/>
  <c r="I125" i="28"/>
  <c r="K124" i="27"/>
  <c r="K23" i="28"/>
  <c r="I23" i="28"/>
  <c r="K42" i="28"/>
  <c r="I42" i="28"/>
  <c r="K61" i="28"/>
  <c r="I61" i="28"/>
  <c r="K81" i="28"/>
  <c r="I81" i="28"/>
  <c r="K107" i="28"/>
  <c r="I107" i="28"/>
  <c r="K151" i="28"/>
  <c r="I151" i="28"/>
  <c r="K16" i="28"/>
  <c r="I16" i="28"/>
  <c r="K36" i="28"/>
  <c r="I36" i="28"/>
  <c r="K55" i="28"/>
  <c r="I55" i="28"/>
  <c r="K74" i="28"/>
  <c r="I74" i="28"/>
  <c r="K94" i="28"/>
  <c r="I94" i="28"/>
  <c r="K138" i="28"/>
  <c r="I138" i="28"/>
  <c r="AK18" i="35"/>
  <c r="AJ18" i="35"/>
  <c r="J50" i="36"/>
  <c r="I50" i="36"/>
  <c r="Q11" i="37"/>
  <c r="P11" i="37"/>
  <c r="P14" i="36"/>
  <c r="Q14" i="36"/>
  <c r="AK13" i="35"/>
  <c r="AJ13" i="35"/>
  <c r="W38" i="35"/>
  <c r="V38" i="35"/>
  <c r="AK9" i="35"/>
  <c r="AJ9" i="35"/>
  <c r="AK15" i="35"/>
  <c r="AJ15" i="35"/>
  <c r="J26" i="36"/>
  <c r="I26" i="36"/>
  <c r="Q50" i="36"/>
  <c r="P50" i="36"/>
  <c r="AL36" i="35"/>
  <c r="AK36" i="35"/>
  <c r="Q16" i="36"/>
  <c r="P16" i="36"/>
  <c r="AK11" i="35"/>
  <c r="AJ11" i="35"/>
  <c r="AK17" i="35"/>
  <c r="AJ17" i="35"/>
  <c r="W32" i="35"/>
  <c r="V32" i="35"/>
  <c r="J10" i="36"/>
  <c r="I10" i="36"/>
  <c r="Q34" i="36"/>
  <c r="P34" i="36"/>
  <c r="W39" i="35"/>
  <c r="V39" i="35"/>
  <c r="W34" i="35"/>
  <c r="V34" i="35"/>
  <c r="W40" i="35"/>
  <c r="V40" i="35"/>
  <c r="Q22" i="36"/>
  <c r="P22" i="36"/>
  <c r="AK39" i="35"/>
  <c r="AL39" i="35"/>
  <c r="AL30" i="35"/>
  <c r="AK30" i="35"/>
  <c r="AL32" i="35"/>
  <c r="AK32" i="35"/>
  <c r="AL38" i="35"/>
  <c r="AK38" i="35"/>
  <c r="J8" i="36"/>
  <c r="I8" i="36"/>
  <c r="J32" i="36"/>
  <c r="I32" i="36"/>
  <c r="Q46" i="36"/>
  <c r="P46" i="36"/>
  <c r="W36" i="35"/>
  <c r="V36" i="35"/>
  <c r="Q28" i="36"/>
  <c r="P28" i="36"/>
  <c r="J21" i="37"/>
  <c r="I21" i="37"/>
  <c r="W30" i="35"/>
  <c r="V30" i="35"/>
  <c r="AL34" i="35"/>
  <c r="AK34" i="35"/>
  <c r="AL40" i="35"/>
  <c r="AK40" i="35"/>
  <c r="J6" i="36"/>
  <c r="I6" i="36"/>
  <c r="J12" i="36"/>
  <c r="I12" i="36"/>
  <c r="J20" i="36"/>
  <c r="I20" i="36"/>
  <c r="J38" i="36"/>
  <c r="I38" i="36"/>
  <c r="Q42" i="36"/>
  <c r="P42" i="36"/>
  <c r="N6" i="40"/>
  <c r="Q6" i="37"/>
  <c r="P6" i="37"/>
  <c r="N8" i="40"/>
  <c r="N7" i="42"/>
  <c r="N10" i="42"/>
  <c r="Q15" i="37"/>
  <c r="P15" i="37"/>
  <c r="K125" i="39"/>
  <c r="P10" i="42"/>
  <c r="S10" i="42"/>
  <c r="R10" i="42"/>
  <c r="Q10" i="42"/>
  <c r="I134" i="41"/>
  <c r="H134" i="41"/>
  <c r="G134" i="41"/>
  <c r="Q7" i="37"/>
  <c r="P7" i="37"/>
  <c r="N8" i="42"/>
  <c r="N11" i="42"/>
  <c r="M11" i="42"/>
  <c r="L11" i="42"/>
  <c r="I136" i="40"/>
  <c r="H136" i="40"/>
  <c r="G136" i="40"/>
  <c r="G134" i="42"/>
  <c r="I134" i="42"/>
  <c r="H134" i="42"/>
  <c r="L6" i="39"/>
  <c r="K6" i="39"/>
  <c r="I137" i="40"/>
  <c r="H137" i="40"/>
  <c r="G137" i="40"/>
  <c r="N6" i="42"/>
  <c r="N9" i="42"/>
  <c r="N12" i="42"/>
  <c r="M12" i="42"/>
  <c r="L12" i="42"/>
  <c r="I7" i="39"/>
  <c r="H7" i="39"/>
  <c r="G7" i="39"/>
  <c r="I9" i="39"/>
  <c r="H9" i="39"/>
  <c r="F11" i="39"/>
  <c r="G9" i="39"/>
  <c r="I137" i="42"/>
  <c r="H137" i="42"/>
  <c r="G137" i="42"/>
  <c r="I8" i="39"/>
  <c r="H8" i="39"/>
  <c r="G8" i="39"/>
  <c r="I10" i="39"/>
  <c r="H10" i="39"/>
  <c r="G10" i="39"/>
  <c r="I136" i="42"/>
  <c r="H136" i="42"/>
  <c r="G136" i="42"/>
  <c r="S10" i="40"/>
  <c r="R10" i="40"/>
  <c r="N11" i="40"/>
  <c r="M11" i="40"/>
  <c r="L11" i="40"/>
  <c r="N12" i="40"/>
  <c r="M12" i="40"/>
  <c r="L12" i="40"/>
  <c r="S11" i="41"/>
  <c r="R11" i="41"/>
  <c r="Q11" i="41"/>
  <c r="P11" i="41"/>
  <c r="S12" i="41"/>
  <c r="R12" i="41"/>
  <c r="Q12" i="41"/>
  <c r="P12" i="41"/>
  <c r="N136" i="41"/>
  <c r="M136" i="41"/>
  <c r="L136" i="41"/>
  <c r="K136" i="41"/>
  <c r="O136" i="41"/>
  <c r="G134" i="40"/>
  <c r="H134" i="40"/>
  <c r="I134" i="40"/>
  <c r="O138" i="40"/>
  <c r="N138" i="40"/>
  <c r="M138" i="40"/>
  <c r="L138" i="40"/>
  <c r="O135" i="41"/>
  <c r="N135" i="41"/>
  <c r="M135" i="41"/>
  <c r="L135" i="41"/>
  <c r="K135" i="41"/>
  <c r="I138" i="42"/>
  <c r="H138" i="42"/>
  <c r="G138" i="42"/>
  <c r="F6" i="43"/>
  <c r="P7" i="39"/>
  <c r="O7" i="39"/>
  <c r="T7" i="39"/>
  <c r="Q7" i="39"/>
  <c r="S7" i="39"/>
  <c r="R7" i="39"/>
  <c r="P8" i="39"/>
  <c r="O8" i="39"/>
  <c r="T8" i="39"/>
  <c r="S8" i="39"/>
  <c r="R8" i="39"/>
  <c r="Q8" i="39"/>
  <c r="P9" i="39"/>
  <c r="O9" i="39"/>
  <c r="N11" i="39"/>
  <c r="T9" i="39"/>
  <c r="Q9" i="39"/>
  <c r="S9" i="39"/>
  <c r="R9" i="39"/>
  <c r="P10" i="39"/>
  <c r="O10" i="39"/>
  <c r="T10" i="39"/>
  <c r="S10" i="39"/>
  <c r="R10" i="39"/>
  <c r="Q10" i="39"/>
  <c r="I11" i="40"/>
  <c r="H11" i="40"/>
  <c r="I12" i="40"/>
  <c r="H12" i="40"/>
  <c r="I138" i="40"/>
  <c r="H138" i="40"/>
  <c r="G138" i="40"/>
  <c r="I135" i="41"/>
  <c r="H135" i="41"/>
  <c r="G135" i="41"/>
  <c r="M137" i="41"/>
  <c r="L137" i="41"/>
  <c r="K137" i="41"/>
  <c r="O137" i="41"/>
  <c r="N137" i="41"/>
  <c r="I11" i="42"/>
  <c r="H11" i="42"/>
  <c r="I12" i="42"/>
  <c r="H12" i="42"/>
  <c r="S15" i="43"/>
  <c r="R15" i="43"/>
  <c r="L135" i="40"/>
  <c r="O135" i="40"/>
  <c r="M135" i="40"/>
  <c r="N135" i="40"/>
  <c r="M11" i="41"/>
  <c r="L11" i="41"/>
  <c r="M12" i="41"/>
  <c r="L12" i="41"/>
  <c r="H136" i="41"/>
  <c r="G136" i="41"/>
  <c r="I136" i="41"/>
  <c r="L138" i="41"/>
  <c r="K138" i="41"/>
  <c r="O138" i="41"/>
  <c r="N138" i="41"/>
  <c r="M138" i="41"/>
  <c r="L135" i="42"/>
  <c r="O135" i="42"/>
  <c r="N135" i="42"/>
  <c r="M135" i="42"/>
  <c r="G6" i="39"/>
  <c r="H6" i="39"/>
  <c r="R6" i="39"/>
  <c r="Q6" i="39"/>
  <c r="P6" i="39"/>
  <c r="O6" i="39"/>
  <c r="M7" i="39"/>
  <c r="L7" i="39"/>
  <c r="K7" i="39"/>
  <c r="K8" i="39"/>
  <c r="M8" i="39"/>
  <c r="L8" i="39"/>
  <c r="J11" i="39"/>
  <c r="M9" i="39"/>
  <c r="L9" i="39"/>
  <c r="K9" i="39"/>
  <c r="K10" i="39"/>
  <c r="M10" i="39"/>
  <c r="L10" i="39"/>
  <c r="P11" i="40"/>
  <c r="S11" i="40"/>
  <c r="R11" i="40"/>
  <c r="Q11" i="40"/>
  <c r="P12" i="40"/>
  <c r="S12" i="40"/>
  <c r="R12" i="40"/>
  <c r="Q12" i="40"/>
  <c r="O136" i="40"/>
  <c r="N136" i="40"/>
  <c r="M136" i="40"/>
  <c r="L136" i="40"/>
  <c r="G137" i="41"/>
  <c r="I137" i="41"/>
  <c r="H137" i="41"/>
  <c r="P11" i="42"/>
  <c r="S11" i="42"/>
  <c r="R11" i="42"/>
  <c r="Q11" i="42"/>
  <c r="P12" i="42"/>
  <c r="S12" i="42"/>
  <c r="R12" i="42"/>
  <c r="Q12" i="42"/>
  <c r="O136" i="42"/>
  <c r="N136" i="42"/>
  <c r="L136" i="42"/>
  <c r="M136" i="42"/>
  <c r="I135" i="40"/>
  <c r="H135" i="40"/>
  <c r="G135" i="40"/>
  <c r="O137" i="40"/>
  <c r="N137" i="40"/>
  <c r="M137" i="40"/>
  <c r="L137" i="40"/>
  <c r="I11" i="41"/>
  <c r="H11" i="41"/>
  <c r="I12" i="41"/>
  <c r="H12" i="41"/>
  <c r="O134" i="41"/>
  <c r="N134" i="41"/>
  <c r="M134" i="41"/>
  <c r="L134" i="41"/>
  <c r="K134" i="41"/>
  <c r="I138" i="41"/>
  <c r="G138" i="41"/>
  <c r="H138" i="41"/>
  <c r="I135" i="42"/>
  <c r="G135" i="42"/>
  <c r="H135" i="42"/>
  <c r="O137" i="42"/>
  <c r="N137" i="42"/>
  <c r="M137" i="42"/>
  <c r="L137" i="42"/>
  <c r="S6" i="44"/>
  <c r="R6" i="44"/>
  <c r="P6" i="44"/>
  <c r="O16" i="44"/>
  <c r="T6" i="44"/>
  <c r="Q6" i="44"/>
  <c r="S8" i="44"/>
  <c r="R8" i="44"/>
  <c r="P8" i="44"/>
  <c r="T8" i="44"/>
  <c r="Q8" i="44"/>
  <c r="S10" i="44"/>
  <c r="R10" i="44"/>
  <c r="P10" i="44"/>
  <c r="T10" i="44"/>
  <c r="Q10" i="44"/>
  <c r="H138" i="44"/>
  <c r="G138" i="44"/>
  <c r="F6" i="44"/>
  <c r="E16" i="44"/>
  <c r="F16" i="44" s="1"/>
  <c r="M7" i="44"/>
  <c r="L7" i="44"/>
  <c r="N7" i="44"/>
  <c r="F8" i="44"/>
  <c r="M9" i="44"/>
  <c r="L9" i="44"/>
  <c r="N9" i="44"/>
  <c r="F10" i="44"/>
  <c r="C16" i="45"/>
  <c r="H144" i="45"/>
  <c r="G144" i="45"/>
  <c r="D20" i="47"/>
  <c r="S11" i="44"/>
  <c r="R11" i="44"/>
  <c r="Q11" i="44"/>
  <c r="P11" i="44"/>
  <c r="T11" i="44"/>
  <c r="S12" i="44"/>
  <c r="R12" i="44"/>
  <c r="Q12" i="44"/>
  <c r="P12" i="44"/>
  <c r="T12" i="44"/>
  <c r="S13" i="44"/>
  <c r="R13" i="44"/>
  <c r="Q13" i="44"/>
  <c r="P13" i="44"/>
  <c r="T13" i="44"/>
  <c r="S14" i="44"/>
  <c r="R14" i="44"/>
  <c r="Q14" i="44"/>
  <c r="P14" i="44"/>
  <c r="T14" i="44"/>
  <c r="S15" i="44"/>
  <c r="R15" i="44"/>
  <c r="Q15" i="44"/>
  <c r="P15" i="44"/>
  <c r="T15" i="44"/>
  <c r="O140" i="44"/>
  <c r="N140" i="44"/>
  <c r="M142" i="44"/>
  <c r="O142" i="44"/>
  <c r="N142" i="44"/>
  <c r="L142" i="44"/>
  <c r="D16" i="45"/>
  <c r="D17" i="46"/>
  <c r="O138" i="42"/>
  <c r="N138" i="42"/>
  <c r="M138" i="42"/>
  <c r="L138" i="42"/>
  <c r="S7" i="44"/>
  <c r="R7" i="44"/>
  <c r="P7" i="44"/>
  <c r="Q7" i="44"/>
  <c r="T7" i="44"/>
  <c r="S9" i="44"/>
  <c r="R9" i="44"/>
  <c r="P9" i="44"/>
  <c r="Q9" i="44"/>
  <c r="T9" i="44"/>
  <c r="T6" i="45"/>
  <c r="S6" i="45"/>
  <c r="R6" i="45"/>
  <c r="O16" i="45"/>
  <c r="Q6" i="45"/>
  <c r="P6" i="45"/>
  <c r="M6" i="44"/>
  <c r="L6" i="44"/>
  <c r="K16" i="44"/>
  <c r="N6" i="44"/>
  <c r="F7" i="44"/>
  <c r="M8" i="44"/>
  <c r="L8" i="44"/>
  <c r="N8" i="44"/>
  <c r="F9" i="44"/>
  <c r="M10" i="44"/>
  <c r="L10" i="44"/>
  <c r="N10" i="44"/>
  <c r="F11" i="44"/>
  <c r="D14" i="48"/>
  <c r="D16" i="44"/>
  <c r="F6" i="45"/>
  <c r="E16" i="45"/>
  <c r="F16" i="45" s="1"/>
  <c r="N7" i="45"/>
  <c r="M7" i="45"/>
  <c r="L7" i="45"/>
  <c r="M11" i="44"/>
  <c r="L11" i="44"/>
  <c r="N11" i="44"/>
  <c r="F12" i="44"/>
  <c r="M12" i="44"/>
  <c r="L12" i="44"/>
  <c r="N12" i="44"/>
  <c r="F13" i="44"/>
  <c r="M13" i="44"/>
  <c r="L13" i="44"/>
  <c r="N13" i="44"/>
  <c r="F14" i="44"/>
  <c r="M14" i="44"/>
  <c r="L14" i="44"/>
  <c r="N14" i="44"/>
  <c r="F15" i="44"/>
  <c r="M15" i="44"/>
  <c r="L15" i="44"/>
  <c r="N15" i="44"/>
  <c r="T7" i="45"/>
  <c r="S7" i="45"/>
  <c r="R7" i="45"/>
  <c r="Q7" i="45"/>
  <c r="P7" i="45"/>
  <c r="H143" i="45"/>
  <c r="G143" i="45"/>
  <c r="H139" i="45"/>
  <c r="G139" i="45"/>
  <c r="D11" i="46"/>
  <c r="D20" i="46"/>
  <c r="D14" i="47"/>
  <c r="D8" i="48"/>
  <c r="D17" i="48"/>
  <c r="M137" i="44"/>
  <c r="L137" i="44"/>
  <c r="T8" i="45"/>
  <c r="S8" i="45"/>
  <c r="R8" i="45"/>
  <c r="Q8" i="45"/>
  <c r="P8" i="45"/>
  <c r="T9" i="45"/>
  <c r="S9" i="45"/>
  <c r="R9" i="45"/>
  <c r="Q9" i="45"/>
  <c r="P9" i="45"/>
  <c r="T10" i="45"/>
  <c r="S10" i="45"/>
  <c r="R10" i="45"/>
  <c r="Q10" i="45"/>
  <c r="P10" i="45"/>
  <c r="T11" i="45"/>
  <c r="S11" i="45"/>
  <c r="R11" i="45"/>
  <c r="Q11" i="45"/>
  <c r="P11" i="45"/>
  <c r="T12" i="45"/>
  <c r="S12" i="45"/>
  <c r="R12" i="45"/>
  <c r="Q12" i="45"/>
  <c r="P12" i="45"/>
  <c r="T13" i="45"/>
  <c r="S13" i="45"/>
  <c r="R13" i="45"/>
  <c r="Q13" i="45"/>
  <c r="P13" i="45"/>
  <c r="T14" i="45"/>
  <c r="S14" i="45"/>
  <c r="R14" i="45"/>
  <c r="Q14" i="45"/>
  <c r="P14" i="45"/>
  <c r="T15" i="45"/>
  <c r="S15" i="45"/>
  <c r="R15" i="45"/>
  <c r="Q15" i="45"/>
  <c r="P15" i="45"/>
  <c r="H138" i="45"/>
  <c r="G138" i="45"/>
  <c r="G16" i="44"/>
  <c r="J6" i="44"/>
  <c r="I6" i="44"/>
  <c r="H6" i="44"/>
  <c r="J7" i="44"/>
  <c r="I7" i="44"/>
  <c r="H7" i="44"/>
  <c r="J8" i="44"/>
  <c r="I8" i="44"/>
  <c r="H8" i="44"/>
  <c r="J9" i="44"/>
  <c r="I9" i="44"/>
  <c r="H9" i="44"/>
  <c r="J10" i="44"/>
  <c r="I10" i="44"/>
  <c r="H10" i="44"/>
  <c r="J11" i="44"/>
  <c r="I11" i="44"/>
  <c r="H11" i="44"/>
  <c r="J12" i="44"/>
  <c r="I12" i="44"/>
  <c r="H12" i="44"/>
  <c r="J13" i="44"/>
  <c r="I13" i="44"/>
  <c r="H13" i="44"/>
  <c r="J14" i="44"/>
  <c r="I14" i="44"/>
  <c r="H14" i="44"/>
  <c r="J15" i="44"/>
  <c r="I15" i="44"/>
  <c r="H15" i="44"/>
  <c r="N6" i="45"/>
  <c r="M6" i="45"/>
  <c r="L6" i="45"/>
  <c r="K16" i="45"/>
  <c r="F7" i="45"/>
  <c r="H145" i="45"/>
  <c r="G145" i="45"/>
  <c r="D14" i="46"/>
  <c r="D8" i="47"/>
  <c r="D17" i="47"/>
  <c r="D11" i="48"/>
  <c r="D20" i="48"/>
  <c r="F8" i="45"/>
  <c r="N8" i="45"/>
  <c r="M8" i="45"/>
  <c r="L8" i="45"/>
  <c r="F9" i="45"/>
  <c r="N9" i="45"/>
  <c r="M9" i="45"/>
  <c r="L9" i="45"/>
  <c r="F10" i="45"/>
  <c r="N10" i="45"/>
  <c r="M10" i="45"/>
  <c r="L10" i="45"/>
  <c r="F11" i="45"/>
  <c r="N11" i="45"/>
  <c r="M11" i="45"/>
  <c r="L11" i="45"/>
  <c r="F12" i="45"/>
  <c r="N12" i="45"/>
  <c r="M12" i="45"/>
  <c r="L12" i="45"/>
  <c r="F13" i="45"/>
  <c r="N13" i="45"/>
  <c r="M13" i="45"/>
  <c r="L13" i="45"/>
  <c r="F14" i="45"/>
  <c r="N14" i="45"/>
  <c r="M14" i="45"/>
  <c r="L14" i="45"/>
  <c r="F15" i="45"/>
  <c r="N15" i="45"/>
  <c r="M15" i="45"/>
  <c r="L15" i="45"/>
  <c r="D9" i="46"/>
  <c r="D12" i="46"/>
  <c r="D15" i="46"/>
  <c r="D18" i="46"/>
  <c r="D21" i="46"/>
  <c r="D9" i="47"/>
  <c r="D12" i="47"/>
  <c r="D15" i="47"/>
  <c r="D18" i="47"/>
  <c r="D21" i="47"/>
  <c r="D9" i="48"/>
  <c r="D12" i="48"/>
  <c r="D15" i="48"/>
  <c r="D18" i="48"/>
  <c r="D21" i="48"/>
  <c r="H6" i="45"/>
  <c r="G16" i="45"/>
  <c r="J6" i="45"/>
  <c r="I6" i="45"/>
  <c r="H7" i="45"/>
  <c r="J7" i="45"/>
  <c r="I7" i="45"/>
  <c r="H8" i="45"/>
  <c r="J8" i="45"/>
  <c r="I8" i="45"/>
  <c r="H9" i="45"/>
  <c r="J9" i="45"/>
  <c r="I9" i="45"/>
  <c r="H10" i="45"/>
  <c r="J10" i="45"/>
  <c r="I10" i="45"/>
  <c r="H11" i="45"/>
  <c r="J11" i="45"/>
  <c r="I11" i="45"/>
  <c r="H12" i="45"/>
  <c r="J12" i="45"/>
  <c r="I12" i="45"/>
  <c r="H13" i="45"/>
  <c r="J13" i="45"/>
  <c r="I13" i="45"/>
  <c r="H14" i="45"/>
  <c r="J14" i="45"/>
  <c r="I14" i="45"/>
  <c r="H15" i="45"/>
  <c r="J15" i="45"/>
  <c r="I15" i="45"/>
  <c r="D10" i="46"/>
  <c r="D13" i="46"/>
  <c r="D16" i="46"/>
  <c r="D19" i="46"/>
  <c r="D10" i="47"/>
  <c r="D13" i="47"/>
  <c r="D16" i="47"/>
  <c r="D19" i="47"/>
  <c r="D10" i="48"/>
  <c r="D13" i="48"/>
  <c r="D16" i="48"/>
  <c r="D19" i="48"/>
  <c r="G51" i="8"/>
  <c r="I7" i="10"/>
  <c r="L8" i="10"/>
  <c r="L6" i="3"/>
  <c r="G95" i="8"/>
  <c r="H96" i="8" s="1"/>
  <c r="C73" i="10"/>
  <c r="D74" i="10" s="1"/>
  <c r="N8" i="10"/>
  <c r="L31" i="2"/>
  <c r="J31" i="2"/>
  <c r="K31" i="2"/>
  <c r="J6" i="3"/>
  <c r="W6" i="5"/>
  <c r="V6" i="5"/>
  <c r="U6" i="5"/>
  <c r="T6" i="5"/>
  <c r="N74" i="8"/>
  <c r="K51" i="10"/>
  <c r="N52" i="10"/>
  <c r="V5" i="12"/>
  <c r="T5" i="12"/>
  <c r="U5" i="12"/>
  <c r="S5" i="12"/>
  <c r="G271" i="8"/>
  <c r="H272" i="8" s="1"/>
  <c r="G227" i="8"/>
  <c r="H228" i="8" s="1"/>
  <c r="G183" i="8"/>
  <c r="H184" i="8" s="1"/>
  <c r="G117" i="8"/>
  <c r="H118" i="8" s="1"/>
  <c r="G205" i="8"/>
  <c r="H206" i="8" s="1"/>
  <c r="G73" i="8"/>
  <c r="G29" i="8"/>
  <c r="H30" i="8" s="1"/>
  <c r="G139" i="8"/>
  <c r="H140" i="8" s="1"/>
  <c r="L6" i="2"/>
  <c r="K6" i="2"/>
  <c r="J6" i="2"/>
  <c r="K6" i="3"/>
  <c r="S6" i="5"/>
  <c r="K6" i="6"/>
  <c r="J6" i="6"/>
  <c r="I6" i="6"/>
  <c r="E7" i="8"/>
  <c r="H8" i="8"/>
  <c r="G161" i="8"/>
  <c r="H162" i="8" s="1"/>
  <c r="G249" i="8"/>
  <c r="H250" i="8" s="1"/>
  <c r="I29" i="10"/>
  <c r="L30" i="10"/>
  <c r="K7" i="16"/>
  <c r="J7" i="16"/>
  <c r="I7" i="16"/>
  <c r="I271" i="8"/>
  <c r="J272" i="8" s="1"/>
  <c r="I205" i="8"/>
  <c r="J206" i="8" s="1"/>
  <c r="J8" i="8"/>
  <c r="I51" i="8"/>
  <c r="I95" i="8"/>
  <c r="J96" i="8" s="1"/>
  <c r="M117" i="8"/>
  <c r="N118" i="8" s="1"/>
  <c r="I161" i="8"/>
  <c r="J162" i="8" s="1"/>
  <c r="M183" i="8"/>
  <c r="N184" i="8" s="1"/>
  <c r="M249" i="8"/>
  <c r="N250" i="8" s="1"/>
  <c r="J152" i="3"/>
  <c r="I6" i="5"/>
  <c r="K227" i="8"/>
  <c r="K249" i="8"/>
  <c r="L8" i="8"/>
  <c r="K51" i="8"/>
  <c r="K95" i="8"/>
  <c r="K161" i="8"/>
  <c r="L74" i="10"/>
  <c r="K152" i="3"/>
  <c r="J6" i="5"/>
  <c r="Q6" i="6"/>
  <c r="M227" i="8"/>
  <c r="N228" i="8" s="1"/>
  <c r="N8" i="8"/>
  <c r="M51" i="8"/>
  <c r="M95" i="8"/>
  <c r="N96" i="8" s="1"/>
  <c r="I139" i="8"/>
  <c r="J140" i="8" s="1"/>
  <c r="M161" i="8"/>
  <c r="N162" i="8" s="1"/>
  <c r="J96" i="10"/>
  <c r="G95" i="10"/>
  <c r="K6" i="13"/>
  <c r="J6" i="13"/>
  <c r="I6" i="13"/>
  <c r="K6" i="5"/>
  <c r="R6" i="6"/>
  <c r="I29" i="8"/>
  <c r="J30" i="8" s="1"/>
  <c r="I73" i="8"/>
  <c r="K139" i="8"/>
  <c r="L140" i="8" s="1"/>
  <c r="K205" i="8"/>
  <c r="J74" i="10"/>
  <c r="L7" i="19"/>
  <c r="W7" i="15"/>
  <c r="V7" i="19"/>
  <c r="N30" i="10"/>
  <c r="N74" i="10"/>
  <c r="J5" i="12"/>
  <c r="I7" i="15"/>
  <c r="X7" i="15"/>
  <c r="X7" i="19"/>
  <c r="K5" i="12"/>
  <c r="U6" i="13"/>
  <c r="J7" i="15"/>
  <c r="Y7" i="15"/>
  <c r="K7" i="17"/>
  <c r="J7" i="17"/>
  <c r="U7" i="17"/>
  <c r="V7" i="17"/>
  <c r="J6" i="18"/>
  <c r="I6" i="18"/>
  <c r="F7" i="19"/>
  <c r="H8" i="21"/>
  <c r="J7" i="19"/>
  <c r="H7" i="19"/>
  <c r="J7" i="22"/>
  <c r="L7" i="22"/>
  <c r="K7" i="22"/>
  <c r="Q6" i="18"/>
  <c r="P7" i="19"/>
  <c r="K227" i="24"/>
  <c r="K161" i="24"/>
  <c r="K95" i="24"/>
  <c r="K51" i="24"/>
  <c r="I7" i="24"/>
  <c r="L8" i="24" s="1"/>
  <c r="K183" i="24"/>
  <c r="K117" i="24"/>
  <c r="K73" i="24"/>
  <c r="K205" i="24"/>
  <c r="K139" i="24"/>
  <c r="K29" i="24"/>
  <c r="W7" i="22"/>
  <c r="I8" i="21"/>
  <c r="Q8" i="21"/>
  <c r="V7" i="22"/>
  <c r="X7" i="22"/>
  <c r="M117" i="24"/>
  <c r="M227" i="24"/>
  <c r="M253" i="24"/>
  <c r="N8" i="24"/>
  <c r="M51" i="24"/>
  <c r="M95" i="24"/>
  <c r="M161" i="24"/>
  <c r="K7" i="25"/>
  <c r="M73" i="25"/>
  <c r="M29" i="25"/>
  <c r="N8" i="30"/>
  <c r="F184" i="30"/>
  <c r="L52" i="30"/>
  <c r="I6" i="27"/>
  <c r="L6" i="28"/>
  <c r="N118" i="30"/>
  <c r="M6" i="28"/>
  <c r="F140" i="30"/>
  <c r="F96" i="31"/>
  <c r="H96" i="31"/>
  <c r="I6" i="28"/>
  <c r="D52" i="30"/>
  <c r="N96" i="30"/>
  <c r="F162" i="30"/>
  <c r="J206" i="30"/>
  <c r="H52" i="33"/>
  <c r="AB7" i="35"/>
  <c r="AU7" i="35"/>
  <c r="AT7" i="35"/>
  <c r="F52" i="30"/>
  <c r="F118" i="30"/>
  <c r="J184" i="30"/>
  <c r="H52" i="30"/>
  <c r="J140" i="30"/>
  <c r="N206" i="30"/>
  <c r="L30" i="31"/>
  <c r="J52" i="30"/>
  <c r="N30" i="31"/>
  <c r="N52" i="30"/>
  <c r="J30" i="31"/>
  <c r="D52" i="31"/>
  <c r="V7" i="35"/>
  <c r="J96" i="31"/>
  <c r="K95" i="33"/>
  <c r="K73" i="33"/>
  <c r="L74" i="33" s="1"/>
  <c r="K51" i="33"/>
  <c r="K29" i="33"/>
  <c r="J30" i="33"/>
  <c r="M95" i="33"/>
  <c r="N96" i="33" s="1"/>
  <c r="M73" i="33"/>
  <c r="M51" i="33"/>
  <c r="M29" i="33"/>
  <c r="L8" i="33"/>
  <c r="D30" i="31"/>
  <c r="C95" i="33"/>
  <c r="D96" i="33" s="1"/>
  <c r="C73" i="33"/>
  <c r="D74" i="33" s="1"/>
  <c r="C51" i="33"/>
  <c r="F52" i="33" s="1"/>
  <c r="C29" i="33"/>
  <c r="D8" i="33"/>
  <c r="I51" i="33"/>
  <c r="E95" i="33"/>
  <c r="N7" i="35"/>
  <c r="I29" i="35"/>
  <c r="H29" i="35"/>
  <c r="F30" i="31"/>
  <c r="F8" i="33"/>
  <c r="G95" i="33"/>
  <c r="H96" i="33" s="1"/>
  <c r="H7" i="35"/>
  <c r="N8" i="31"/>
  <c r="H30" i="31"/>
  <c r="M51" i="31"/>
  <c r="N52" i="31" s="1"/>
  <c r="H8" i="33"/>
  <c r="E29" i="33"/>
  <c r="H30" i="33" s="1"/>
  <c r="E73" i="33"/>
  <c r="F74" i="33" s="1"/>
  <c r="I95" i="33"/>
  <c r="J96" i="33" s="1"/>
  <c r="J8" i="33"/>
  <c r="AL7" i="35"/>
  <c r="AK7" i="35"/>
  <c r="AJ7" i="35"/>
  <c r="AV7" i="35"/>
  <c r="F5" i="42"/>
  <c r="I123" i="39"/>
  <c r="H123" i="39"/>
  <c r="G123" i="39"/>
  <c r="N5" i="43"/>
  <c r="M5" i="43"/>
  <c r="Q5" i="43"/>
  <c r="P5" i="43"/>
  <c r="O123" i="39"/>
  <c r="N123" i="39"/>
  <c r="M123" i="39"/>
  <c r="L123" i="39"/>
  <c r="K123" i="39"/>
  <c r="L5" i="43"/>
  <c r="I5" i="37"/>
  <c r="O135" i="43"/>
  <c r="N135" i="43"/>
  <c r="M135" i="43"/>
  <c r="L135" i="43"/>
  <c r="K135" i="43"/>
  <c r="J5" i="37"/>
  <c r="P5" i="37"/>
  <c r="K5" i="39"/>
  <c r="S5" i="39"/>
  <c r="N5" i="40"/>
  <c r="M5" i="40"/>
  <c r="N133" i="40"/>
  <c r="M133" i="40"/>
  <c r="L133" i="40"/>
  <c r="K133" i="40"/>
  <c r="I5" i="42"/>
  <c r="L5" i="40"/>
  <c r="O133" i="40"/>
  <c r="S5" i="41"/>
  <c r="R5" i="41"/>
  <c r="Q5" i="41"/>
  <c r="P5" i="41"/>
  <c r="I133" i="41"/>
  <c r="H133" i="41"/>
  <c r="P5" i="42"/>
  <c r="N5" i="42"/>
  <c r="M5" i="42"/>
  <c r="N133" i="42"/>
  <c r="M133" i="42"/>
  <c r="L133" i="42"/>
  <c r="K133" i="42"/>
  <c r="Q5" i="39"/>
  <c r="P5" i="39"/>
  <c r="O133" i="42"/>
  <c r="I135" i="43"/>
  <c r="H135" i="43"/>
  <c r="G135" i="43"/>
  <c r="J5" i="41"/>
  <c r="H5" i="40"/>
  <c r="T5" i="40"/>
  <c r="H5" i="42"/>
  <c r="T5" i="42"/>
  <c r="F5" i="43"/>
  <c r="G133" i="40"/>
  <c r="G133" i="42"/>
  <c r="I5" i="43"/>
  <c r="M5" i="41"/>
  <c r="S5" i="43"/>
  <c r="M5" i="44"/>
  <c r="L5" i="44"/>
  <c r="O135" i="44"/>
  <c r="O135" i="45"/>
  <c r="H5" i="43"/>
  <c r="T5" i="43"/>
  <c r="S5" i="44"/>
  <c r="R5" i="44"/>
  <c r="P5" i="44"/>
  <c r="N5" i="45"/>
  <c r="M5" i="45"/>
  <c r="L5" i="45"/>
  <c r="T5" i="45"/>
  <c r="S5" i="45"/>
  <c r="R5" i="45"/>
  <c r="L135" i="44"/>
  <c r="G135" i="44"/>
  <c r="M135" i="44"/>
  <c r="H5" i="45"/>
  <c r="Q5" i="45"/>
  <c r="N135" i="45"/>
  <c r="M135" i="45"/>
  <c r="L135" i="45"/>
  <c r="K135" i="45"/>
  <c r="G135" i="45"/>
  <c r="H135" i="45"/>
  <c r="H62" i="31" l="1"/>
  <c r="J99" i="31"/>
  <c r="L99" i="31"/>
  <c r="F275" i="30"/>
  <c r="H275" i="30"/>
  <c r="N80" i="30"/>
  <c r="L85" i="33"/>
  <c r="V11" i="35"/>
  <c r="J59" i="31"/>
  <c r="N31" i="31"/>
  <c r="N103" i="31"/>
  <c r="F63" i="30"/>
  <c r="L58" i="31"/>
  <c r="L108" i="31"/>
  <c r="H258" i="30"/>
  <c r="J258" i="30"/>
  <c r="J77" i="30"/>
  <c r="C146" i="45"/>
  <c r="O125" i="39"/>
  <c r="N125" i="39"/>
  <c r="K138" i="40"/>
  <c r="K136" i="40"/>
  <c r="K135" i="40"/>
  <c r="K137" i="40"/>
  <c r="Q36" i="37"/>
  <c r="P36" i="37"/>
  <c r="H57" i="33"/>
  <c r="J57" i="33"/>
  <c r="F40" i="31"/>
  <c r="H40" i="31"/>
  <c r="J83" i="33"/>
  <c r="F99" i="33"/>
  <c r="H99" i="33"/>
  <c r="H56" i="31"/>
  <c r="I32" i="35"/>
  <c r="H32" i="35"/>
  <c r="J105" i="31"/>
  <c r="L105" i="31"/>
  <c r="F278" i="30"/>
  <c r="H278" i="30"/>
  <c r="L18" i="33"/>
  <c r="V8" i="35"/>
  <c r="J53" i="31"/>
  <c r="N37" i="31"/>
  <c r="L195" i="30"/>
  <c r="F54" i="30"/>
  <c r="L97" i="31"/>
  <c r="J255" i="30"/>
  <c r="H261" i="30"/>
  <c r="J261" i="30"/>
  <c r="F61" i="30"/>
  <c r="J194" i="30"/>
  <c r="G90" i="28"/>
  <c r="I82" i="28"/>
  <c r="K82" i="28"/>
  <c r="J41" i="33"/>
  <c r="H60" i="33"/>
  <c r="F86" i="30"/>
  <c r="H76" i="28"/>
  <c r="G142" i="44"/>
  <c r="H142" i="44"/>
  <c r="H36" i="33"/>
  <c r="L141" i="44"/>
  <c r="M141" i="44"/>
  <c r="J38" i="33"/>
  <c r="F34" i="31"/>
  <c r="H34" i="31"/>
  <c r="F60" i="33"/>
  <c r="J35" i="31"/>
  <c r="F281" i="30"/>
  <c r="H281" i="30"/>
  <c r="L80" i="33"/>
  <c r="L100" i="33"/>
  <c r="L65" i="31"/>
  <c r="L253" i="30"/>
  <c r="N253" i="30"/>
  <c r="F55" i="30"/>
  <c r="D146" i="43"/>
  <c r="J82" i="33"/>
  <c r="N15" i="35"/>
  <c r="H100" i="33"/>
  <c r="J15" i="33"/>
  <c r="F104" i="33"/>
  <c r="H104" i="33"/>
  <c r="F19" i="33"/>
  <c r="J41" i="31"/>
  <c r="N11" i="33"/>
  <c r="H284" i="30"/>
  <c r="J284" i="30"/>
  <c r="J43" i="33"/>
  <c r="L77" i="33"/>
  <c r="L64" i="31"/>
  <c r="L35" i="31"/>
  <c r="J196" i="30"/>
  <c r="L196" i="30"/>
  <c r="L256" i="30"/>
  <c r="L185" i="30"/>
  <c r="Q24" i="37"/>
  <c r="P24" i="37"/>
  <c r="F33" i="33"/>
  <c r="H33" i="33"/>
  <c r="H34" i="33"/>
  <c r="L186" i="30"/>
  <c r="N186" i="30"/>
  <c r="L194" i="30"/>
  <c r="H137" i="44"/>
  <c r="G137" i="44"/>
  <c r="E146" i="44"/>
  <c r="F11" i="43"/>
  <c r="F7" i="42"/>
  <c r="I44" i="36"/>
  <c r="J44" i="36"/>
  <c r="J29" i="37"/>
  <c r="I29" i="37"/>
  <c r="J53" i="33"/>
  <c r="H12" i="35"/>
  <c r="F14" i="33"/>
  <c r="H14" i="33"/>
  <c r="F82" i="31"/>
  <c r="H82" i="31"/>
  <c r="H105" i="31"/>
  <c r="J80" i="31"/>
  <c r="L42" i="33"/>
  <c r="N57" i="31"/>
  <c r="L41" i="31"/>
  <c r="N191" i="30"/>
  <c r="H82" i="30"/>
  <c r="J82" i="30"/>
  <c r="L259" i="30"/>
  <c r="F77" i="30"/>
  <c r="H77" i="30"/>
  <c r="AB16" i="35"/>
  <c r="K50" i="28"/>
  <c r="I50" i="28"/>
  <c r="O139" i="44"/>
  <c r="N139" i="44"/>
  <c r="E146" i="43"/>
  <c r="J12" i="40"/>
  <c r="M6" i="40"/>
  <c r="L6" i="40"/>
  <c r="J11" i="40"/>
  <c r="C146" i="44"/>
  <c r="O136" i="44"/>
  <c r="N136" i="44"/>
  <c r="L8" i="42"/>
  <c r="F10" i="40"/>
  <c r="J107" i="33"/>
  <c r="J36" i="33"/>
  <c r="N9" i="35"/>
  <c r="F76" i="31"/>
  <c r="H76" i="31"/>
  <c r="F56" i="33"/>
  <c r="H99" i="31"/>
  <c r="J101" i="33"/>
  <c r="J64" i="31"/>
  <c r="H285" i="30"/>
  <c r="L21" i="33"/>
  <c r="L56" i="33"/>
  <c r="L86" i="33"/>
  <c r="L41" i="33"/>
  <c r="N97" i="31"/>
  <c r="L87" i="31"/>
  <c r="L80" i="31"/>
  <c r="H187" i="30"/>
  <c r="J187" i="30"/>
  <c r="N76" i="31"/>
  <c r="F83" i="30"/>
  <c r="AB15" i="35"/>
  <c r="H65" i="33"/>
  <c r="C118" i="28"/>
  <c r="N121" i="30"/>
  <c r="F131" i="30"/>
  <c r="H131" i="30"/>
  <c r="F34" i="28"/>
  <c r="E104" i="27"/>
  <c r="M141" i="45"/>
  <c r="L141" i="45"/>
  <c r="L136" i="44"/>
  <c r="I138" i="44"/>
  <c r="I142" i="44"/>
  <c r="M136" i="44"/>
  <c r="I137" i="44"/>
  <c r="M139" i="44"/>
  <c r="L139" i="44"/>
  <c r="O137" i="44"/>
  <c r="N137" i="44"/>
  <c r="F9" i="43"/>
  <c r="F8" i="41"/>
  <c r="M7" i="42"/>
  <c r="L7" i="42"/>
  <c r="K136" i="42"/>
  <c r="K137" i="42"/>
  <c r="K138" i="42"/>
  <c r="K135" i="42"/>
  <c r="P26" i="37"/>
  <c r="Q26" i="37"/>
  <c r="P38" i="37"/>
  <c r="Q38" i="37"/>
  <c r="F8" i="42"/>
  <c r="J37" i="37"/>
  <c r="I37" i="37"/>
  <c r="I17" i="37"/>
  <c r="J17" i="37"/>
  <c r="F103" i="33"/>
  <c r="H103" i="33"/>
  <c r="J19" i="33"/>
  <c r="L19" i="33"/>
  <c r="J42" i="33"/>
  <c r="J86" i="33"/>
  <c r="J59" i="33"/>
  <c r="J58" i="33"/>
  <c r="L58" i="33"/>
  <c r="H18" i="35"/>
  <c r="AL13" i="35"/>
  <c r="AL17" i="35"/>
  <c r="AL18" i="35"/>
  <c r="AL15" i="35"/>
  <c r="AL11" i="35"/>
  <c r="AL9" i="35"/>
  <c r="J79" i="33"/>
  <c r="L79" i="33"/>
  <c r="F58" i="33"/>
  <c r="F21" i="33"/>
  <c r="H21" i="33"/>
  <c r="H13" i="33"/>
  <c r="H58" i="33"/>
  <c r="H63" i="33"/>
  <c r="H40" i="33"/>
  <c r="J40" i="33"/>
  <c r="H106" i="33"/>
  <c r="J106" i="33"/>
  <c r="F81" i="31"/>
  <c r="H81" i="31"/>
  <c r="F75" i="31"/>
  <c r="H75" i="31"/>
  <c r="F39" i="31"/>
  <c r="H39" i="31"/>
  <c r="F33" i="31"/>
  <c r="H33" i="31"/>
  <c r="F79" i="33"/>
  <c r="J34" i="33"/>
  <c r="F62" i="33"/>
  <c r="F39" i="33"/>
  <c r="H39" i="33"/>
  <c r="F105" i="33"/>
  <c r="H105" i="33"/>
  <c r="F64" i="33"/>
  <c r="H64" i="33"/>
  <c r="F108" i="33"/>
  <c r="H108" i="33"/>
  <c r="H104" i="31"/>
  <c r="H98" i="31"/>
  <c r="H61" i="31"/>
  <c r="H55" i="31"/>
  <c r="H34" i="35"/>
  <c r="I34" i="35"/>
  <c r="J55" i="33"/>
  <c r="F16" i="33"/>
  <c r="F53" i="33"/>
  <c r="C109" i="33"/>
  <c r="F97" i="33"/>
  <c r="N16" i="35"/>
  <c r="J86" i="31"/>
  <c r="J36" i="31"/>
  <c r="J75" i="31"/>
  <c r="J81" i="31"/>
  <c r="J108" i="31"/>
  <c r="J100" i="31"/>
  <c r="J106" i="31"/>
  <c r="L20" i="33"/>
  <c r="N14" i="33"/>
  <c r="J273" i="30"/>
  <c r="J276" i="30"/>
  <c r="J279" i="30"/>
  <c r="J282" i="30"/>
  <c r="L275" i="30"/>
  <c r="N275" i="30"/>
  <c r="L278" i="30"/>
  <c r="N278" i="30"/>
  <c r="L281" i="30"/>
  <c r="N281" i="30"/>
  <c r="F285" i="30"/>
  <c r="N79" i="30"/>
  <c r="L37" i="33"/>
  <c r="L102" i="33"/>
  <c r="L31" i="33"/>
  <c r="N97" i="33"/>
  <c r="L62" i="33"/>
  <c r="L106" i="33"/>
  <c r="L83" i="33"/>
  <c r="L54" i="33"/>
  <c r="L98" i="33"/>
  <c r="V10" i="35"/>
  <c r="J58" i="31"/>
  <c r="N32" i="31"/>
  <c r="N38" i="31"/>
  <c r="N58" i="31"/>
  <c r="N98" i="31"/>
  <c r="N104" i="31"/>
  <c r="F194" i="30"/>
  <c r="H194" i="30"/>
  <c r="F185" i="30"/>
  <c r="H185" i="30"/>
  <c r="H62" i="30"/>
  <c r="J62" i="30"/>
  <c r="H53" i="30"/>
  <c r="J53" i="30"/>
  <c r="L98" i="31"/>
  <c r="L53" i="31"/>
  <c r="L59" i="31"/>
  <c r="L100" i="31"/>
  <c r="L109" i="31"/>
  <c r="L36" i="31"/>
  <c r="L75" i="31"/>
  <c r="N75" i="31"/>
  <c r="L81" i="31"/>
  <c r="N81" i="31"/>
  <c r="L262" i="30"/>
  <c r="J254" i="30"/>
  <c r="J195" i="30"/>
  <c r="J186" i="30"/>
  <c r="J80" i="30"/>
  <c r="J60" i="30"/>
  <c r="H86" i="30"/>
  <c r="H83" i="30"/>
  <c r="J83" i="30"/>
  <c r="F251" i="30"/>
  <c r="H251" i="30"/>
  <c r="F254" i="30"/>
  <c r="H254" i="30"/>
  <c r="F257" i="30"/>
  <c r="F260" i="30"/>
  <c r="J263" i="30"/>
  <c r="N258" i="30"/>
  <c r="F262" i="30"/>
  <c r="F193" i="30"/>
  <c r="H60" i="30"/>
  <c r="H54" i="30"/>
  <c r="F78" i="30"/>
  <c r="F84" i="30"/>
  <c r="AB12" i="35"/>
  <c r="AB17" i="35"/>
  <c r="N193" i="30"/>
  <c r="H189" i="30"/>
  <c r="K106" i="28"/>
  <c r="I106" i="28"/>
  <c r="G76" i="28"/>
  <c r="K69" i="28"/>
  <c r="I69" i="28"/>
  <c r="K37" i="28"/>
  <c r="I37" i="28"/>
  <c r="C34" i="28"/>
  <c r="I17" i="28"/>
  <c r="K17" i="28"/>
  <c r="G104" i="28"/>
  <c r="G20" i="28"/>
  <c r="H160" i="28"/>
  <c r="H119" i="30"/>
  <c r="N123" i="30"/>
  <c r="H128" i="30"/>
  <c r="L121" i="30"/>
  <c r="J122" i="30"/>
  <c r="F127" i="30"/>
  <c r="H127" i="30"/>
  <c r="E48" i="28"/>
  <c r="J83" i="26"/>
  <c r="I83" i="26"/>
  <c r="L59" i="30"/>
  <c r="N59" i="30"/>
  <c r="D20" i="28"/>
  <c r="L10" i="28"/>
  <c r="J10" i="28"/>
  <c r="M87" i="28"/>
  <c r="M11" i="28"/>
  <c r="M152" i="28"/>
  <c r="M94" i="28"/>
  <c r="M43" i="28"/>
  <c r="M17" i="28"/>
  <c r="M111" i="28"/>
  <c r="M37" i="28"/>
  <c r="M23" i="28"/>
  <c r="M107" i="28"/>
  <c r="M151" i="28"/>
  <c r="M50" i="28"/>
  <c r="M16" i="28"/>
  <c r="M139" i="28"/>
  <c r="M10" i="28"/>
  <c r="M68" i="28"/>
  <c r="M101" i="28"/>
  <c r="M24" i="28"/>
  <c r="M106" i="28"/>
  <c r="M56" i="28"/>
  <c r="M158" i="28"/>
  <c r="M42" i="28"/>
  <c r="M88" i="28"/>
  <c r="M36" i="28"/>
  <c r="M82" i="28"/>
  <c r="M125" i="28"/>
  <c r="M95" i="28"/>
  <c r="M126" i="28"/>
  <c r="M29" i="28"/>
  <c r="M81" i="28"/>
  <c r="M30" i="28"/>
  <c r="M74" i="28"/>
  <c r="M75" i="28"/>
  <c r="M61" i="28"/>
  <c r="M69" i="28"/>
  <c r="M121" i="28"/>
  <c r="M55" i="28"/>
  <c r="M138" i="28"/>
  <c r="L125" i="30"/>
  <c r="N125" i="30"/>
  <c r="C90" i="27"/>
  <c r="E20" i="27"/>
  <c r="D146" i="45"/>
  <c r="O141" i="45"/>
  <c r="N141" i="45"/>
  <c r="H139" i="43"/>
  <c r="G139" i="43"/>
  <c r="F7" i="43"/>
  <c r="E16" i="43"/>
  <c r="F16" i="43" s="1"/>
  <c r="T12" i="40"/>
  <c r="T11" i="40"/>
  <c r="T10" i="40"/>
  <c r="AA20" i="40" s="1"/>
  <c r="J11" i="42"/>
  <c r="M6" i="42"/>
  <c r="L6" i="42"/>
  <c r="J12" i="42"/>
  <c r="T11" i="41"/>
  <c r="T12" i="41"/>
  <c r="Q10" i="40"/>
  <c r="P10" i="40"/>
  <c r="Q16" i="37"/>
  <c r="P16" i="37"/>
  <c r="F9" i="42"/>
  <c r="J25" i="37"/>
  <c r="I25" i="37"/>
  <c r="J40" i="36"/>
  <c r="I40" i="36"/>
  <c r="J14" i="36"/>
  <c r="I14" i="36"/>
  <c r="H39" i="35"/>
  <c r="I39" i="35"/>
  <c r="F102" i="33"/>
  <c r="J16" i="33"/>
  <c r="J54" i="33"/>
  <c r="J98" i="33"/>
  <c r="L75" i="33"/>
  <c r="J80" i="33"/>
  <c r="N17" i="35"/>
  <c r="H14" i="35"/>
  <c r="N11" i="35"/>
  <c r="H8" i="35"/>
  <c r="H77" i="33"/>
  <c r="J77" i="33"/>
  <c r="G87" i="33"/>
  <c r="F57" i="33"/>
  <c r="H20" i="33"/>
  <c r="J20" i="33"/>
  <c r="F11" i="33"/>
  <c r="H11" i="33"/>
  <c r="H80" i="33"/>
  <c r="H79" i="33"/>
  <c r="H56" i="33"/>
  <c r="J56" i="33"/>
  <c r="F87" i="31"/>
  <c r="F80" i="31"/>
  <c r="H80" i="31"/>
  <c r="F38" i="31"/>
  <c r="H38" i="31"/>
  <c r="F32" i="31"/>
  <c r="H32" i="31"/>
  <c r="J31" i="33"/>
  <c r="J12" i="33"/>
  <c r="F78" i="33"/>
  <c r="F55" i="33"/>
  <c r="H55" i="33"/>
  <c r="F32" i="33"/>
  <c r="H32" i="33"/>
  <c r="F76" i="33"/>
  <c r="H76" i="33"/>
  <c r="F109" i="31"/>
  <c r="H109" i="31"/>
  <c r="H103" i="31"/>
  <c r="H97" i="31"/>
  <c r="H60" i="31"/>
  <c r="I36" i="35"/>
  <c r="H36" i="35"/>
  <c r="J84" i="33"/>
  <c r="J31" i="31"/>
  <c r="J37" i="31"/>
  <c r="J76" i="31"/>
  <c r="J82" i="31"/>
  <c r="J43" i="31"/>
  <c r="L43" i="31"/>
  <c r="J101" i="31"/>
  <c r="J107" i="31"/>
  <c r="N13" i="33"/>
  <c r="N17" i="33"/>
  <c r="F273" i="30"/>
  <c r="H273" i="30"/>
  <c r="F276" i="30"/>
  <c r="H276" i="30"/>
  <c r="F279" i="30"/>
  <c r="H279" i="30"/>
  <c r="F282" i="30"/>
  <c r="H282" i="30"/>
  <c r="J285" i="30"/>
  <c r="L285" i="30"/>
  <c r="N78" i="30"/>
  <c r="L13" i="33"/>
  <c r="L57" i="33"/>
  <c r="L9" i="33"/>
  <c r="N9" i="33"/>
  <c r="L35" i="33"/>
  <c r="L33" i="33"/>
  <c r="L99" i="33"/>
  <c r="L60" i="33"/>
  <c r="L104" i="33"/>
  <c r="V12" i="35"/>
  <c r="J63" i="31"/>
  <c r="J57" i="31"/>
  <c r="N83" i="31"/>
  <c r="N33" i="31"/>
  <c r="N39" i="31"/>
  <c r="N53" i="31"/>
  <c r="N59" i="31"/>
  <c r="N99" i="31"/>
  <c r="N105" i="31"/>
  <c r="L192" i="30"/>
  <c r="N192" i="30"/>
  <c r="J76" i="30"/>
  <c r="F60" i="30"/>
  <c r="L101" i="31"/>
  <c r="L54" i="31"/>
  <c r="L60" i="31"/>
  <c r="L103" i="31"/>
  <c r="L31" i="31"/>
  <c r="L37" i="31"/>
  <c r="L76" i="31"/>
  <c r="L82" i="31"/>
  <c r="N82" i="31"/>
  <c r="J253" i="30"/>
  <c r="N194" i="30"/>
  <c r="H190" i="30"/>
  <c r="J190" i="30"/>
  <c r="N185" i="30"/>
  <c r="H78" i="30"/>
  <c r="J78" i="30"/>
  <c r="H84" i="30"/>
  <c r="J84" i="30"/>
  <c r="L251" i="30"/>
  <c r="N251" i="30"/>
  <c r="L254" i="30"/>
  <c r="N254" i="30"/>
  <c r="L257" i="30"/>
  <c r="L260" i="30"/>
  <c r="H259" i="30"/>
  <c r="J262" i="30"/>
  <c r="L191" i="30"/>
  <c r="J65" i="30"/>
  <c r="F59" i="30"/>
  <c r="F53" i="30"/>
  <c r="F79" i="30"/>
  <c r="F85" i="30"/>
  <c r="AB18" i="35"/>
  <c r="J188" i="30"/>
  <c r="C146" i="28"/>
  <c r="I88" i="28"/>
  <c r="K88" i="28"/>
  <c r="F76" i="28"/>
  <c r="G62" i="28"/>
  <c r="K56" i="28"/>
  <c r="I56" i="28"/>
  <c r="C48" i="28"/>
  <c r="G34" i="28"/>
  <c r="K121" i="28"/>
  <c r="I121" i="28"/>
  <c r="G132" i="28"/>
  <c r="I126" i="28"/>
  <c r="K126" i="28"/>
  <c r="J124" i="30"/>
  <c r="F123" i="30"/>
  <c r="H123" i="30"/>
  <c r="J123" i="30"/>
  <c r="N127" i="30"/>
  <c r="L119" i="30"/>
  <c r="N119" i="30"/>
  <c r="L128" i="30"/>
  <c r="N128" i="30"/>
  <c r="F146" i="28"/>
  <c r="D34" i="28"/>
  <c r="J117" i="26"/>
  <c r="I117" i="26"/>
  <c r="I33" i="26"/>
  <c r="J33" i="26"/>
  <c r="L86" i="30"/>
  <c r="J55" i="28"/>
  <c r="L55" i="28"/>
  <c r="J126" i="28"/>
  <c r="L126" i="28"/>
  <c r="D90" i="28"/>
  <c r="E118" i="27"/>
  <c r="E34" i="27"/>
  <c r="E48" i="27"/>
  <c r="E132" i="27"/>
  <c r="F77" i="22"/>
  <c r="G77" i="22"/>
  <c r="J127" i="30"/>
  <c r="J95" i="28"/>
  <c r="L95" i="28"/>
  <c r="E62" i="27"/>
  <c r="G161" i="22"/>
  <c r="M140" i="45"/>
  <c r="L140" i="45"/>
  <c r="O140" i="45"/>
  <c r="N140" i="45"/>
  <c r="F10" i="41"/>
  <c r="I10" i="41"/>
  <c r="H10" i="41"/>
  <c r="F7" i="41"/>
  <c r="E129" i="39"/>
  <c r="Q18" i="37"/>
  <c r="P18" i="37"/>
  <c r="P30" i="37"/>
  <c r="Q30" i="37"/>
  <c r="F10" i="42"/>
  <c r="J43" i="37"/>
  <c r="I43" i="37"/>
  <c r="F85" i="33"/>
  <c r="J13" i="33"/>
  <c r="J60" i="33"/>
  <c r="J104" i="33"/>
  <c r="J81" i="33"/>
  <c r="J102" i="33"/>
  <c r="F107" i="33"/>
  <c r="H75" i="33"/>
  <c r="F41" i="33"/>
  <c r="H19" i="33"/>
  <c r="F10" i="33"/>
  <c r="H10" i="33"/>
  <c r="H102" i="33"/>
  <c r="H85" i="33"/>
  <c r="J85" i="33"/>
  <c r="H62" i="33"/>
  <c r="F85" i="31"/>
  <c r="H85" i="31"/>
  <c r="F79" i="31"/>
  <c r="H79" i="31"/>
  <c r="F43" i="31"/>
  <c r="F37" i="31"/>
  <c r="H37" i="31"/>
  <c r="F31" i="31"/>
  <c r="H31" i="31"/>
  <c r="J100" i="33"/>
  <c r="J63" i="33"/>
  <c r="F20" i="33"/>
  <c r="F84" i="33"/>
  <c r="F61" i="33"/>
  <c r="H61" i="33"/>
  <c r="F38" i="33"/>
  <c r="H38" i="33"/>
  <c r="F82" i="33"/>
  <c r="H82" i="33"/>
  <c r="F108" i="31"/>
  <c r="H102" i="31"/>
  <c r="F65" i="31"/>
  <c r="H65" i="31"/>
  <c r="H59" i="31"/>
  <c r="I38" i="35"/>
  <c r="H38" i="35"/>
  <c r="F80" i="33"/>
  <c r="J35" i="33"/>
  <c r="J10" i="33"/>
  <c r="H87" i="31"/>
  <c r="N10" i="35"/>
  <c r="J32" i="31"/>
  <c r="J38" i="31"/>
  <c r="J77" i="31"/>
  <c r="J83" i="31"/>
  <c r="J87" i="31"/>
  <c r="J102" i="31"/>
  <c r="L102" i="31"/>
  <c r="N16" i="33"/>
  <c r="N103" i="33"/>
  <c r="N101" i="33"/>
  <c r="J274" i="30"/>
  <c r="J277" i="30"/>
  <c r="J280" i="30"/>
  <c r="J283" i="30"/>
  <c r="L273" i="30"/>
  <c r="N273" i="30"/>
  <c r="L276" i="30"/>
  <c r="N276" i="30"/>
  <c r="L279" i="30"/>
  <c r="N279" i="30"/>
  <c r="L282" i="30"/>
  <c r="N282" i="30"/>
  <c r="N83" i="30"/>
  <c r="N14" i="35"/>
  <c r="L11" i="33"/>
  <c r="L103" i="33"/>
  <c r="L10" i="33"/>
  <c r="N10" i="33"/>
  <c r="L81" i="33"/>
  <c r="L34" i="33"/>
  <c r="L78" i="33"/>
  <c r="L39" i="33"/>
  <c r="L105" i="33"/>
  <c r="L64" i="33"/>
  <c r="L108" i="33"/>
  <c r="V14" i="35"/>
  <c r="J62" i="31"/>
  <c r="J56" i="31"/>
  <c r="N80" i="31"/>
  <c r="N34" i="31"/>
  <c r="N40" i="31"/>
  <c r="N54" i="31"/>
  <c r="N60" i="31"/>
  <c r="N100" i="31"/>
  <c r="N106" i="31"/>
  <c r="F191" i="30"/>
  <c r="H191" i="30"/>
  <c r="H75" i="30"/>
  <c r="J75" i="30"/>
  <c r="H59" i="30"/>
  <c r="J59" i="30"/>
  <c r="J87" i="30"/>
  <c r="L104" i="31"/>
  <c r="L55" i="31"/>
  <c r="L61" i="31"/>
  <c r="L106" i="31"/>
  <c r="L32" i="31"/>
  <c r="L38" i="31"/>
  <c r="L77" i="31"/>
  <c r="L83" i="31"/>
  <c r="J259" i="30"/>
  <c r="J252" i="30"/>
  <c r="J189" i="30"/>
  <c r="J57" i="30"/>
  <c r="H79" i="30"/>
  <c r="J79" i="30"/>
  <c r="H85" i="30"/>
  <c r="J85" i="30"/>
  <c r="F252" i="30"/>
  <c r="H252" i="30"/>
  <c r="F255" i="30"/>
  <c r="H255" i="30"/>
  <c r="F258" i="30"/>
  <c r="F261" i="30"/>
  <c r="N256" i="30"/>
  <c r="N259" i="30"/>
  <c r="F263" i="30"/>
  <c r="H263" i="30"/>
  <c r="F190" i="30"/>
  <c r="F64" i="30"/>
  <c r="F58" i="30"/>
  <c r="F80" i="30"/>
  <c r="F87" i="30"/>
  <c r="H87" i="30"/>
  <c r="AB9" i="35"/>
  <c r="F197" i="30"/>
  <c r="H197" i="30"/>
  <c r="H192" i="30"/>
  <c r="N187" i="30"/>
  <c r="C104" i="28"/>
  <c r="K75" i="28"/>
  <c r="I75" i="28"/>
  <c r="F62" i="28"/>
  <c r="I43" i="28"/>
  <c r="K43" i="28"/>
  <c r="K24" i="28"/>
  <c r="I24" i="28"/>
  <c r="C20" i="28"/>
  <c r="F90" i="28"/>
  <c r="C62" i="28"/>
  <c r="G146" i="28"/>
  <c r="K139" i="28"/>
  <c r="I139" i="28"/>
  <c r="L129" i="30"/>
  <c r="N120" i="30"/>
  <c r="H125" i="30"/>
  <c r="L124" i="30"/>
  <c r="J119" i="30"/>
  <c r="J128" i="30"/>
  <c r="F121" i="30"/>
  <c r="H121" i="30"/>
  <c r="H130" i="30"/>
  <c r="J130" i="30"/>
  <c r="H132" i="27"/>
  <c r="J111" i="26"/>
  <c r="I111" i="26"/>
  <c r="J27" i="26"/>
  <c r="I27" i="26"/>
  <c r="L79" i="30"/>
  <c r="J94" i="28"/>
  <c r="L94" i="28"/>
  <c r="J106" i="28"/>
  <c r="L106" i="28"/>
  <c r="Q21" i="22"/>
  <c r="F120" i="30"/>
  <c r="H126" i="30"/>
  <c r="J126" i="30"/>
  <c r="G35" i="22"/>
  <c r="E146" i="45"/>
  <c r="J146" i="44"/>
  <c r="O141" i="44"/>
  <c r="N141" i="44"/>
  <c r="T15" i="43"/>
  <c r="J10" i="41"/>
  <c r="J12" i="41"/>
  <c r="J11" i="41"/>
  <c r="N11" i="41"/>
  <c r="N12" i="41"/>
  <c r="M10" i="42"/>
  <c r="L10" i="42"/>
  <c r="L8" i="40"/>
  <c r="P8" i="37"/>
  <c r="Q8" i="37"/>
  <c r="Q20" i="37"/>
  <c r="P20" i="37"/>
  <c r="P15" i="43"/>
  <c r="Q15" i="43"/>
  <c r="J48" i="36"/>
  <c r="I48" i="36"/>
  <c r="J49" i="37"/>
  <c r="I49" i="37"/>
  <c r="J78" i="33"/>
  <c r="J64" i="33"/>
  <c r="J108" i="33"/>
  <c r="F106" i="31"/>
  <c r="H16" i="35"/>
  <c r="N13" i="35"/>
  <c r="H10" i="35"/>
  <c r="F17" i="33"/>
  <c r="H17" i="33"/>
  <c r="F9" i="33"/>
  <c r="H9" i="33"/>
  <c r="H35" i="33"/>
  <c r="H101" i="33"/>
  <c r="H78" i="33"/>
  <c r="F84" i="31"/>
  <c r="H84" i="31"/>
  <c r="F78" i="31"/>
  <c r="H78" i="31"/>
  <c r="H42" i="31"/>
  <c r="J42" i="31"/>
  <c r="F36" i="31"/>
  <c r="H36" i="31"/>
  <c r="H98" i="33"/>
  <c r="F59" i="33"/>
  <c r="H59" i="33"/>
  <c r="J18" i="33"/>
  <c r="F34" i="33"/>
  <c r="F100" i="33"/>
  <c r="F77" i="33"/>
  <c r="F42" i="33"/>
  <c r="H42" i="33"/>
  <c r="F86" i="33"/>
  <c r="H86" i="33"/>
  <c r="H107" i="31"/>
  <c r="H101" i="31"/>
  <c r="F64" i="31"/>
  <c r="H58" i="31"/>
  <c r="H40" i="35"/>
  <c r="I40" i="35"/>
  <c r="F31" i="33"/>
  <c r="C87" i="33"/>
  <c r="F86" i="31"/>
  <c r="H86" i="31"/>
  <c r="F42" i="31"/>
  <c r="N18" i="33"/>
  <c r="J33" i="31"/>
  <c r="J39" i="31"/>
  <c r="J78" i="31"/>
  <c r="J84" i="31"/>
  <c r="J97" i="31"/>
  <c r="J103" i="31"/>
  <c r="V13" i="35"/>
  <c r="N105" i="33"/>
  <c r="N99" i="33"/>
  <c r="N100" i="33"/>
  <c r="F284" i="30"/>
  <c r="F274" i="30"/>
  <c r="H274" i="30"/>
  <c r="F277" i="30"/>
  <c r="H277" i="30"/>
  <c r="F280" i="30"/>
  <c r="H280" i="30"/>
  <c r="F283" i="30"/>
  <c r="H283" i="30"/>
  <c r="N82" i="30"/>
  <c r="L107" i="33"/>
  <c r="L14" i="33"/>
  <c r="L36" i="33"/>
  <c r="L12" i="33"/>
  <c r="N12" i="33"/>
  <c r="L101" i="33"/>
  <c r="L40" i="33"/>
  <c r="L84" i="33"/>
  <c r="L55" i="33"/>
  <c r="L32" i="33"/>
  <c r="L76" i="33"/>
  <c r="K87" i="33"/>
  <c r="V16" i="35"/>
  <c r="J61" i="31"/>
  <c r="J55" i="31"/>
  <c r="N77" i="31"/>
  <c r="N35" i="31"/>
  <c r="N55" i="31"/>
  <c r="N61" i="31"/>
  <c r="N101" i="31"/>
  <c r="L189" i="30"/>
  <c r="N189" i="30"/>
  <c r="F57" i="30"/>
  <c r="J86" i="30"/>
  <c r="L107" i="31"/>
  <c r="L56" i="31"/>
  <c r="L62" i="31"/>
  <c r="L42" i="31"/>
  <c r="L33" i="31"/>
  <c r="L39" i="31"/>
  <c r="L78" i="31"/>
  <c r="N78" i="31"/>
  <c r="L84" i="31"/>
  <c r="J251" i="30"/>
  <c r="H193" i="30"/>
  <c r="J193" i="30"/>
  <c r="N188" i="30"/>
  <c r="F65" i="30"/>
  <c r="H80" i="30"/>
  <c r="AB8" i="35"/>
  <c r="L252" i="30"/>
  <c r="N252" i="30"/>
  <c r="L255" i="30"/>
  <c r="N255" i="30"/>
  <c r="L258" i="30"/>
  <c r="L261" i="30"/>
  <c r="H257" i="30"/>
  <c r="J257" i="30"/>
  <c r="H260" i="30"/>
  <c r="J260" i="30"/>
  <c r="L263" i="30"/>
  <c r="L188" i="30"/>
  <c r="H63" i="30"/>
  <c r="H57" i="30"/>
  <c r="F75" i="30"/>
  <c r="F81" i="30"/>
  <c r="AB11" i="35"/>
  <c r="V9" i="35"/>
  <c r="F196" i="30"/>
  <c r="J191" i="30"/>
  <c r="C90" i="28"/>
  <c r="F48" i="28"/>
  <c r="F104" i="28"/>
  <c r="F20" i="28"/>
  <c r="F125" i="30"/>
  <c r="J121" i="30"/>
  <c r="L130" i="30"/>
  <c r="F126" i="30"/>
  <c r="H120" i="30"/>
  <c r="J120" i="30"/>
  <c r="N124" i="30"/>
  <c r="H129" i="30"/>
  <c r="J129" i="30"/>
  <c r="L122" i="30"/>
  <c r="N122" i="30"/>
  <c r="G48" i="28"/>
  <c r="F160" i="28"/>
  <c r="F104" i="27"/>
  <c r="I145" i="26"/>
  <c r="J145" i="26"/>
  <c r="J61" i="26"/>
  <c r="I61" i="26"/>
  <c r="L85" i="30"/>
  <c r="L11" i="28"/>
  <c r="J11" i="28"/>
  <c r="L151" i="28"/>
  <c r="J151" i="28"/>
  <c r="E90" i="27"/>
  <c r="E76" i="27"/>
  <c r="J196" i="24"/>
  <c r="L196" i="24"/>
  <c r="E21" i="22"/>
  <c r="G119" i="22"/>
  <c r="F118" i="28"/>
  <c r="H146" i="28"/>
  <c r="K158" i="28"/>
  <c r="I158" i="28"/>
  <c r="F129" i="30"/>
  <c r="F132" i="28"/>
  <c r="C118" i="27"/>
  <c r="J89" i="26"/>
  <c r="I89" i="26"/>
  <c r="I144" i="45"/>
  <c r="I145" i="45"/>
  <c r="I143" i="45"/>
  <c r="I138" i="45"/>
  <c r="I139" i="45"/>
  <c r="D146" i="44"/>
  <c r="M140" i="44"/>
  <c r="L140" i="44"/>
  <c r="C146" i="43"/>
  <c r="C16" i="43"/>
  <c r="F13" i="43"/>
  <c r="T12" i="42"/>
  <c r="T11" i="42"/>
  <c r="T10" i="42"/>
  <c r="AA20" i="42" s="1"/>
  <c r="F9" i="41"/>
  <c r="F6" i="41"/>
  <c r="F12" i="41"/>
  <c r="F11" i="41"/>
  <c r="L9" i="42"/>
  <c r="I139" i="43"/>
  <c r="D16" i="43"/>
  <c r="F6" i="40"/>
  <c r="F9" i="40"/>
  <c r="F11" i="40"/>
  <c r="F12" i="40"/>
  <c r="F8" i="40"/>
  <c r="F7" i="40"/>
  <c r="M125" i="39"/>
  <c r="L125" i="39"/>
  <c r="Q22" i="37"/>
  <c r="P22" i="37"/>
  <c r="Q34" i="37"/>
  <c r="P34" i="37"/>
  <c r="F6" i="42"/>
  <c r="F11" i="42"/>
  <c r="F12" i="42"/>
  <c r="J61" i="33"/>
  <c r="J32" i="33"/>
  <c r="J76" i="33"/>
  <c r="J37" i="33"/>
  <c r="J103" i="33"/>
  <c r="F105" i="31"/>
  <c r="J62" i="33"/>
  <c r="J33" i="33"/>
  <c r="H16" i="33"/>
  <c r="H41" i="33"/>
  <c r="H107" i="33"/>
  <c r="H84" i="33"/>
  <c r="F83" i="31"/>
  <c r="H83" i="31"/>
  <c r="F77" i="31"/>
  <c r="H77" i="31"/>
  <c r="F41" i="31"/>
  <c r="H41" i="31"/>
  <c r="F35" i="31"/>
  <c r="H35" i="31"/>
  <c r="F40" i="33"/>
  <c r="F106" i="33"/>
  <c r="F83" i="33"/>
  <c r="H83" i="33"/>
  <c r="F54" i="33"/>
  <c r="H54" i="33"/>
  <c r="F98" i="33"/>
  <c r="E109" i="33"/>
  <c r="F109" i="33" s="1"/>
  <c r="H106" i="31"/>
  <c r="H100" i="31"/>
  <c r="H63" i="31"/>
  <c r="H57" i="31"/>
  <c r="I30" i="35"/>
  <c r="H30" i="35"/>
  <c r="F63" i="33"/>
  <c r="J9" i="33"/>
  <c r="F37" i="33"/>
  <c r="F81" i="33"/>
  <c r="L16" i="33"/>
  <c r="J34" i="31"/>
  <c r="J40" i="31"/>
  <c r="J79" i="31"/>
  <c r="J85" i="31"/>
  <c r="J98" i="31"/>
  <c r="J104" i="31"/>
  <c r="N98" i="33"/>
  <c r="N104" i="33"/>
  <c r="N102" i="33"/>
  <c r="N106" i="33"/>
  <c r="J275" i="30"/>
  <c r="J278" i="30"/>
  <c r="J281" i="30"/>
  <c r="L284" i="30"/>
  <c r="L274" i="30"/>
  <c r="N274" i="30"/>
  <c r="L277" i="30"/>
  <c r="N277" i="30"/>
  <c r="L280" i="30"/>
  <c r="N280" i="30"/>
  <c r="L283" i="30"/>
  <c r="N81" i="30"/>
  <c r="L17" i="33"/>
  <c r="L53" i="33"/>
  <c r="L15" i="33"/>
  <c r="N15" i="33"/>
  <c r="L63" i="33"/>
  <c r="L61" i="33"/>
  <c r="L38" i="33"/>
  <c r="L82" i="33"/>
  <c r="V17" i="35"/>
  <c r="V18" i="35"/>
  <c r="L59" i="33"/>
  <c r="J60" i="31"/>
  <c r="J54" i="31"/>
  <c r="N36" i="31"/>
  <c r="N84" i="31"/>
  <c r="N56" i="31"/>
  <c r="N62" i="31"/>
  <c r="N102" i="31"/>
  <c r="J197" i="30"/>
  <c r="L197" i="30"/>
  <c r="F188" i="30"/>
  <c r="H188" i="30"/>
  <c r="H64" i="30"/>
  <c r="J64" i="30"/>
  <c r="H56" i="30"/>
  <c r="J56" i="30"/>
  <c r="L57" i="31"/>
  <c r="L63" i="31"/>
  <c r="L86" i="31"/>
  <c r="L34" i="31"/>
  <c r="L40" i="31"/>
  <c r="L79" i="31"/>
  <c r="L85" i="31"/>
  <c r="J256" i="30"/>
  <c r="J192" i="30"/>
  <c r="J63" i="30"/>
  <c r="J54" i="30"/>
  <c r="H81" i="30"/>
  <c r="J81" i="30"/>
  <c r="N79" i="31"/>
  <c r="F253" i="30"/>
  <c r="H253" i="30"/>
  <c r="F256" i="30"/>
  <c r="H256" i="30"/>
  <c r="F259" i="30"/>
  <c r="H262" i="30"/>
  <c r="N257" i="30"/>
  <c r="N260" i="30"/>
  <c r="H196" i="30"/>
  <c r="F187" i="30"/>
  <c r="F62" i="30"/>
  <c r="F56" i="30"/>
  <c r="F76" i="30"/>
  <c r="H76" i="30"/>
  <c r="F82" i="30"/>
  <c r="AB10" i="35"/>
  <c r="AB13" i="35"/>
  <c r="V15" i="35"/>
  <c r="H195" i="30"/>
  <c r="N190" i="30"/>
  <c r="G118" i="28"/>
  <c r="K95" i="28"/>
  <c r="I95" i="28"/>
  <c r="H90" i="28"/>
  <c r="I30" i="28"/>
  <c r="K30" i="28"/>
  <c r="I11" i="28"/>
  <c r="K11" i="28"/>
  <c r="C132" i="28"/>
  <c r="C160" i="28"/>
  <c r="I101" i="28"/>
  <c r="K101" i="28"/>
  <c r="G160" i="28"/>
  <c r="I152" i="28"/>
  <c r="K152" i="28"/>
  <c r="L120" i="30"/>
  <c r="H122" i="30"/>
  <c r="N126" i="30"/>
  <c r="L131" i="30"/>
  <c r="L127" i="30"/>
  <c r="J125" i="30"/>
  <c r="F130" i="30"/>
  <c r="F124" i="30"/>
  <c r="H124" i="30"/>
  <c r="C76" i="28"/>
  <c r="I139" i="26"/>
  <c r="J139" i="26"/>
  <c r="J55" i="26"/>
  <c r="I55" i="26"/>
  <c r="D104" i="28"/>
  <c r="L50" i="28"/>
  <c r="J50" i="28"/>
  <c r="E62" i="28"/>
  <c r="G146" i="27"/>
  <c r="E146" i="27"/>
  <c r="G160" i="26"/>
  <c r="I152" i="26"/>
  <c r="J152" i="26"/>
  <c r="D146" i="26"/>
  <c r="I130" i="26"/>
  <c r="J130" i="26"/>
  <c r="G132" i="26"/>
  <c r="J124" i="26"/>
  <c r="I124" i="26"/>
  <c r="D118" i="26"/>
  <c r="J102" i="26"/>
  <c r="I102" i="26"/>
  <c r="G104" i="26"/>
  <c r="J96" i="26"/>
  <c r="I96" i="26"/>
  <c r="D90" i="26"/>
  <c r="J74" i="26"/>
  <c r="I74" i="26"/>
  <c r="G76" i="26"/>
  <c r="I68" i="26"/>
  <c r="J68" i="26"/>
  <c r="D62" i="26"/>
  <c r="J46" i="26"/>
  <c r="I46" i="26"/>
  <c r="G48" i="26"/>
  <c r="J40" i="26"/>
  <c r="I40" i="26"/>
  <c r="D34" i="26"/>
  <c r="J18" i="26"/>
  <c r="I18" i="26"/>
  <c r="G20" i="26"/>
  <c r="J12" i="26"/>
  <c r="I12" i="26"/>
  <c r="L54" i="30"/>
  <c r="N54" i="30"/>
  <c r="L62" i="30"/>
  <c r="N62" i="30"/>
  <c r="L65" i="30"/>
  <c r="L80" i="30"/>
  <c r="L87" i="30"/>
  <c r="L17" i="28"/>
  <c r="J17" i="28"/>
  <c r="J56" i="28"/>
  <c r="L56" i="28"/>
  <c r="E118" i="28"/>
  <c r="L16" i="28"/>
  <c r="J16" i="28"/>
  <c r="J61" i="28"/>
  <c r="L61" i="28"/>
  <c r="J111" i="28"/>
  <c r="L111" i="28"/>
  <c r="L139" i="28"/>
  <c r="J139" i="28"/>
  <c r="D160" i="26"/>
  <c r="G146" i="26"/>
  <c r="D132" i="26"/>
  <c r="G118" i="26"/>
  <c r="D104" i="26"/>
  <c r="G90" i="26"/>
  <c r="D76" i="26"/>
  <c r="G62" i="26"/>
  <c r="D48" i="26"/>
  <c r="G34" i="26"/>
  <c r="D20" i="26"/>
  <c r="H21" i="22"/>
  <c r="J195" i="24"/>
  <c r="C92" i="21"/>
  <c r="I143" i="26"/>
  <c r="J143" i="26"/>
  <c r="I137" i="26"/>
  <c r="J137" i="26"/>
  <c r="J115" i="26"/>
  <c r="I115" i="26"/>
  <c r="J109" i="26"/>
  <c r="I109" i="26"/>
  <c r="J87" i="26"/>
  <c r="I87" i="26"/>
  <c r="J81" i="26"/>
  <c r="I81" i="26"/>
  <c r="I59" i="26"/>
  <c r="J59" i="26"/>
  <c r="J53" i="26"/>
  <c r="I53" i="26"/>
  <c r="J31" i="26"/>
  <c r="I31" i="26"/>
  <c r="I25" i="26"/>
  <c r="J25" i="26"/>
  <c r="L63" i="30"/>
  <c r="L64" i="30"/>
  <c r="L75" i="30"/>
  <c r="N75" i="30"/>
  <c r="L81" i="30"/>
  <c r="H104" i="27"/>
  <c r="H76" i="27"/>
  <c r="H48" i="27"/>
  <c r="H20" i="27"/>
  <c r="E20" i="28"/>
  <c r="E104" i="28"/>
  <c r="J24" i="28"/>
  <c r="L24" i="28"/>
  <c r="J69" i="28"/>
  <c r="L69" i="28"/>
  <c r="L23" i="28"/>
  <c r="J23" i="28"/>
  <c r="E76" i="28"/>
  <c r="L68" i="28"/>
  <c r="J68" i="28"/>
  <c r="L101" i="28"/>
  <c r="J101" i="28"/>
  <c r="J125" i="28"/>
  <c r="L125" i="28"/>
  <c r="E132" i="28"/>
  <c r="G118" i="27"/>
  <c r="G104" i="27"/>
  <c r="G90" i="27"/>
  <c r="G76" i="27"/>
  <c r="G62" i="27"/>
  <c r="G48" i="27"/>
  <c r="G34" i="27"/>
  <c r="G20" i="27"/>
  <c r="D62" i="28"/>
  <c r="D48" i="28"/>
  <c r="F132" i="27"/>
  <c r="F146" i="27"/>
  <c r="F160" i="27"/>
  <c r="N194" i="24"/>
  <c r="G63" i="22"/>
  <c r="G105" i="22"/>
  <c r="F76" i="27"/>
  <c r="C62" i="27"/>
  <c r="F48" i="27"/>
  <c r="C34" i="27"/>
  <c r="F20" i="27"/>
  <c r="J156" i="26"/>
  <c r="I156" i="26"/>
  <c r="I150" i="26"/>
  <c r="J150" i="26"/>
  <c r="I128" i="26"/>
  <c r="J128" i="26"/>
  <c r="I122" i="26"/>
  <c r="J122" i="26"/>
  <c r="I100" i="26"/>
  <c r="J100" i="26"/>
  <c r="J94" i="26"/>
  <c r="I94" i="26"/>
  <c r="J72" i="26"/>
  <c r="I72" i="26"/>
  <c r="J66" i="26"/>
  <c r="I66" i="26"/>
  <c r="J44" i="26"/>
  <c r="I44" i="26"/>
  <c r="J38" i="26"/>
  <c r="I38" i="26"/>
  <c r="J16" i="26"/>
  <c r="I16" i="26"/>
  <c r="J10" i="26"/>
  <c r="I10" i="26"/>
  <c r="L60" i="30"/>
  <c r="N60" i="30"/>
  <c r="L55" i="30"/>
  <c r="N55" i="30"/>
  <c r="L76" i="30"/>
  <c r="N76" i="30"/>
  <c r="L82" i="30"/>
  <c r="L30" i="28"/>
  <c r="J30" i="28"/>
  <c r="J75" i="28"/>
  <c r="L75" i="28"/>
  <c r="L29" i="28"/>
  <c r="J29" i="28"/>
  <c r="L74" i="28"/>
  <c r="J74" i="28"/>
  <c r="J107" i="28"/>
  <c r="L107" i="28"/>
  <c r="E160" i="28"/>
  <c r="J152" i="28"/>
  <c r="L152" i="28"/>
  <c r="D118" i="28"/>
  <c r="D76" i="28"/>
  <c r="F118" i="27"/>
  <c r="C104" i="27"/>
  <c r="F90" i="27"/>
  <c r="C76" i="27"/>
  <c r="F62" i="27"/>
  <c r="C48" i="27"/>
  <c r="F34" i="27"/>
  <c r="C20" i="27"/>
  <c r="S21" i="22"/>
  <c r="E34" i="26"/>
  <c r="E62" i="26"/>
  <c r="E90" i="26"/>
  <c r="E118" i="26"/>
  <c r="E146" i="26"/>
  <c r="E20" i="26"/>
  <c r="E48" i="26"/>
  <c r="E76" i="26"/>
  <c r="E104" i="26"/>
  <c r="E132" i="26"/>
  <c r="E160" i="26"/>
  <c r="J194" i="24"/>
  <c r="W19" i="22"/>
  <c r="V19" i="22"/>
  <c r="G21" i="22"/>
  <c r="G134" i="21"/>
  <c r="C132" i="27"/>
  <c r="C146" i="27"/>
  <c r="I141" i="26"/>
  <c r="J141" i="26"/>
  <c r="I135" i="26"/>
  <c r="J135" i="26"/>
  <c r="J113" i="26"/>
  <c r="I113" i="26"/>
  <c r="J107" i="26"/>
  <c r="I107" i="26"/>
  <c r="J85" i="26"/>
  <c r="I85" i="26"/>
  <c r="J79" i="26"/>
  <c r="I79" i="26"/>
  <c r="J57" i="26"/>
  <c r="I57" i="26"/>
  <c r="I51" i="26"/>
  <c r="J51" i="26"/>
  <c r="J29" i="26"/>
  <c r="I29" i="26"/>
  <c r="J23" i="26"/>
  <c r="I23" i="26"/>
  <c r="L53" i="30"/>
  <c r="N53" i="30"/>
  <c r="L58" i="30"/>
  <c r="N58" i="30"/>
  <c r="L77" i="30"/>
  <c r="N77" i="30"/>
  <c r="L83" i="30"/>
  <c r="C160" i="26"/>
  <c r="C146" i="26"/>
  <c r="C132" i="26"/>
  <c r="C118" i="26"/>
  <c r="C104" i="26"/>
  <c r="C90" i="26"/>
  <c r="C76" i="26"/>
  <c r="C62" i="26"/>
  <c r="C48" i="26"/>
  <c r="C34" i="26"/>
  <c r="C20" i="26"/>
  <c r="L37" i="28"/>
  <c r="J37" i="28"/>
  <c r="E90" i="28"/>
  <c r="L82" i="28"/>
  <c r="J82" i="28"/>
  <c r="J36" i="28"/>
  <c r="L36" i="28"/>
  <c r="L81" i="28"/>
  <c r="J81" i="28"/>
  <c r="J121" i="28"/>
  <c r="L121" i="28"/>
  <c r="L158" i="28"/>
  <c r="J158" i="28"/>
  <c r="E146" i="28"/>
  <c r="J138" i="28"/>
  <c r="L138" i="28"/>
  <c r="G132" i="27"/>
  <c r="I124" i="27"/>
  <c r="J124" i="27"/>
  <c r="G160" i="27"/>
  <c r="D160" i="28"/>
  <c r="D146" i="28"/>
  <c r="D132" i="28"/>
  <c r="D21" i="22"/>
  <c r="N193" i="24"/>
  <c r="F49" i="22"/>
  <c r="G49" i="22"/>
  <c r="D162" i="21"/>
  <c r="L57" i="30"/>
  <c r="N57" i="30"/>
  <c r="J154" i="26"/>
  <c r="I154" i="26"/>
  <c r="I148" i="26"/>
  <c r="J148" i="26"/>
  <c r="I126" i="26"/>
  <c r="J126" i="26"/>
  <c r="J120" i="26"/>
  <c r="I120" i="26"/>
  <c r="J98" i="26"/>
  <c r="I98" i="26"/>
  <c r="J92" i="26"/>
  <c r="I92" i="26"/>
  <c r="J70" i="26"/>
  <c r="I70" i="26"/>
  <c r="J64" i="26"/>
  <c r="I64" i="26"/>
  <c r="I42" i="26"/>
  <c r="J42" i="26"/>
  <c r="J36" i="26"/>
  <c r="I36" i="26"/>
  <c r="J14" i="26"/>
  <c r="I14" i="26"/>
  <c r="I8" i="26"/>
  <c r="J8" i="26"/>
  <c r="L56" i="30"/>
  <c r="N56" i="30"/>
  <c r="L61" i="30"/>
  <c r="N61" i="30"/>
  <c r="L78" i="30"/>
  <c r="L84" i="30"/>
  <c r="N84" i="30"/>
  <c r="E34" i="28"/>
  <c r="J43" i="28"/>
  <c r="L43" i="28"/>
  <c r="L88" i="28"/>
  <c r="J88" i="28"/>
  <c r="J42" i="28"/>
  <c r="L42" i="28"/>
  <c r="J87" i="28"/>
  <c r="L87" i="28"/>
  <c r="C160" i="27"/>
  <c r="J126" i="27"/>
  <c r="I126" i="27"/>
  <c r="H160" i="26"/>
  <c r="H132" i="26"/>
  <c r="H104" i="26"/>
  <c r="H76" i="26"/>
  <c r="H48" i="26"/>
  <c r="H20" i="26"/>
  <c r="E160" i="27"/>
  <c r="F34" i="26"/>
  <c r="F62" i="26"/>
  <c r="F90" i="26"/>
  <c r="F118" i="26"/>
  <c r="F146" i="26"/>
  <c r="F20" i="26"/>
  <c r="F48" i="26"/>
  <c r="F76" i="26"/>
  <c r="F104" i="26"/>
  <c r="F132" i="26"/>
  <c r="F160" i="26"/>
  <c r="L197" i="24"/>
  <c r="J193" i="24"/>
  <c r="D120" i="21"/>
  <c r="G133" i="22"/>
  <c r="D134" i="21"/>
  <c r="C134" i="21"/>
  <c r="D50" i="21"/>
  <c r="C106" i="21"/>
  <c r="G64" i="21"/>
  <c r="C50" i="21"/>
  <c r="C36" i="21"/>
  <c r="G148" i="21"/>
  <c r="N146" i="24"/>
  <c r="E36" i="21"/>
  <c r="E64" i="21"/>
  <c r="O160" i="18"/>
  <c r="Q153" i="18"/>
  <c r="O146" i="18"/>
  <c r="Q140" i="18"/>
  <c r="O120" i="18"/>
  <c r="Q121" i="18"/>
  <c r="K118" i="18"/>
  <c r="K106" i="18"/>
  <c r="Q108" i="18"/>
  <c r="K104" i="18"/>
  <c r="Q95" i="18"/>
  <c r="Q88" i="18"/>
  <c r="P90" i="18"/>
  <c r="Q75" i="18"/>
  <c r="P76" i="18"/>
  <c r="K64" i="18"/>
  <c r="P62" i="18"/>
  <c r="O48" i="18"/>
  <c r="Q43" i="18"/>
  <c r="Q30" i="18"/>
  <c r="Q17" i="18"/>
  <c r="P8" i="18"/>
  <c r="R21" i="22"/>
  <c r="K160" i="18"/>
  <c r="Q154" i="18"/>
  <c r="O134" i="18"/>
  <c r="K132" i="18"/>
  <c r="K120" i="18"/>
  <c r="K78" i="18"/>
  <c r="P22" i="18"/>
  <c r="E149" i="17"/>
  <c r="J209" i="24"/>
  <c r="J215" i="24"/>
  <c r="L215" i="24"/>
  <c r="N212" i="24"/>
  <c r="N149" i="24"/>
  <c r="N144" i="24"/>
  <c r="J141" i="24"/>
  <c r="J147" i="24"/>
  <c r="L144" i="24"/>
  <c r="L150" i="24"/>
  <c r="P120" i="18"/>
  <c r="O118" i="18"/>
  <c r="O106" i="18"/>
  <c r="O64" i="18"/>
  <c r="K62" i="18"/>
  <c r="K50" i="18"/>
  <c r="K48" i="18"/>
  <c r="E8" i="18"/>
  <c r="G77" i="17"/>
  <c r="G65" i="17"/>
  <c r="F105" i="22"/>
  <c r="F161" i="22"/>
  <c r="L22" i="21"/>
  <c r="E49" i="22"/>
  <c r="E91" i="22"/>
  <c r="E133" i="22"/>
  <c r="D106" i="21"/>
  <c r="V10" i="22"/>
  <c r="W10" i="22"/>
  <c r="D36" i="21"/>
  <c r="N22" i="21"/>
  <c r="E106" i="21"/>
  <c r="C160" i="18"/>
  <c r="C146" i="18"/>
  <c r="D134" i="18"/>
  <c r="C120" i="18"/>
  <c r="E118" i="18"/>
  <c r="E106" i="18"/>
  <c r="E104" i="18"/>
  <c r="D90" i="18"/>
  <c r="D76" i="18"/>
  <c r="E64" i="18"/>
  <c r="D62" i="18"/>
  <c r="C48" i="18"/>
  <c r="D20" i="18"/>
  <c r="D8" i="18"/>
  <c r="O105" i="19"/>
  <c r="E160" i="18"/>
  <c r="D148" i="18"/>
  <c r="C134" i="18"/>
  <c r="E132" i="18"/>
  <c r="E120" i="18"/>
  <c r="E78" i="18"/>
  <c r="D34" i="18"/>
  <c r="D22" i="18"/>
  <c r="J211" i="24"/>
  <c r="J214" i="24"/>
  <c r="L214" i="24"/>
  <c r="L207" i="24"/>
  <c r="J213" i="24"/>
  <c r="L210" i="24"/>
  <c r="N210" i="24"/>
  <c r="N148" i="24"/>
  <c r="J142" i="24"/>
  <c r="J148" i="24"/>
  <c r="L145" i="24"/>
  <c r="L151" i="24"/>
  <c r="D132" i="18"/>
  <c r="D120" i="18"/>
  <c r="C118" i="18"/>
  <c r="C106" i="18"/>
  <c r="D78" i="18"/>
  <c r="C64" i="18"/>
  <c r="E62" i="18"/>
  <c r="E50" i="18"/>
  <c r="E48" i="18"/>
  <c r="G119" i="17"/>
  <c r="E77" i="22"/>
  <c r="F35" i="22"/>
  <c r="P21" i="22"/>
  <c r="C148" i="21"/>
  <c r="D22" i="21"/>
  <c r="X12" i="22"/>
  <c r="X19" i="22"/>
  <c r="X10" i="22"/>
  <c r="X13" i="22"/>
  <c r="X20" i="22"/>
  <c r="F91" i="22"/>
  <c r="E50" i="21"/>
  <c r="V146" i="18"/>
  <c r="X141" i="18"/>
  <c r="U132" i="18"/>
  <c r="X122" i="18"/>
  <c r="X109" i="18"/>
  <c r="V104" i="18"/>
  <c r="V92" i="18"/>
  <c r="X96" i="18"/>
  <c r="X89" i="18"/>
  <c r="W90" i="18"/>
  <c r="U90" i="18"/>
  <c r="U78" i="18"/>
  <c r="W76" i="18"/>
  <c r="U76" i="18"/>
  <c r="U62" i="18"/>
  <c r="V50" i="18"/>
  <c r="X51" i="18"/>
  <c r="X44" i="18"/>
  <c r="U36" i="18"/>
  <c r="X31" i="18"/>
  <c r="W22" i="18"/>
  <c r="X18" i="18"/>
  <c r="W20" i="18"/>
  <c r="V160" i="18"/>
  <c r="X155" i="18"/>
  <c r="V118" i="18"/>
  <c r="V106" i="18"/>
  <c r="U104" i="18"/>
  <c r="U92" i="18"/>
  <c r="V64" i="18"/>
  <c r="U50" i="18"/>
  <c r="E119" i="17"/>
  <c r="N213" i="24"/>
  <c r="N216" i="24"/>
  <c r="N211" i="24"/>
  <c r="L218" i="24"/>
  <c r="L213" i="24"/>
  <c r="N147" i="24"/>
  <c r="J143" i="24"/>
  <c r="J149" i="24"/>
  <c r="L146" i="24"/>
  <c r="M22" i="21"/>
  <c r="U148" i="18"/>
  <c r="W134" i="18"/>
  <c r="V48" i="18"/>
  <c r="V36" i="18"/>
  <c r="X40" i="18"/>
  <c r="X33" i="18"/>
  <c r="U34" i="18"/>
  <c r="U22" i="18"/>
  <c r="G147" i="22"/>
  <c r="D78" i="21"/>
  <c r="G22" i="21"/>
  <c r="I69" i="21"/>
  <c r="I30" i="21"/>
  <c r="I136" i="21"/>
  <c r="I101" i="21"/>
  <c r="I49" i="21"/>
  <c r="I140" i="21"/>
  <c r="I116" i="21"/>
  <c r="I55" i="21"/>
  <c r="I18" i="21"/>
  <c r="I11" i="21"/>
  <c r="I48" i="21"/>
  <c r="I145" i="21"/>
  <c r="I14" i="21"/>
  <c r="I62" i="21"/>
  <c r="I126" i="21"/>
  <c r="I105" i="21"/>
  <c r="I56" i="21"/>
  <c r="I74" i="21"/>
  <c r="I12" i="21"/>
  <c r="I159" i="21"/>
  <c r="I75" i="21"/>
  <c r="I68" i="21"/>
  <c r="I24" i="21"/>
  <c r="I82" i="21"/>
  <c r="I42" i="21"/>
  <c r="I81" i="21"/>
  <c r="I17" i="21"/>
  <c r="I35" i="21"/>
  <c r="I155" i="21"/>
  <c r="I15" i="21"/>
  <c r="I43" i="21"/>
  <c r="I61" i="21"/>
  <c r="I125" i="21"/>
  <c r="I29" i="21"/>
  <c r="I144" i="21"/>
  <c r="I20" i="21"/>
  <c r="I97" i="21"/>
  <c r="D148" i="21"/>
  <c r="D34" i="27"/>
  <c r="D62" i="27"/>
  <c r="D90" i="27"/>
  <c r="D118" i="27"/>
  <c r="D146" i="27"/>
  <c r="C162" i="21"/>
  <c r="F133" i="22"/>
  <c r="E119" i="22"/>
  <c r="E161" i="22"/>
  <c r="F147" i="22"/>
  <c r="G91" i="22"/>
  <c r="W12" i="22"/>
  <c r="V12" i="22"/>
  <c r="E148" i="21"/>
  <c r="K148" i="18"/>
  <c r="P146" i="18"/>
  <c r="O132" i="18"/>
  <c r="Q127" i="18"/>
  <c r="Q114" i="18"/>
  <c r="Q101" i="18"/>
  <c r="P92" i="18"/>
  <c r="K90" i="18"/>
  <c r="O90" i="18"/>
  <c r="O78" i="18"/>
  <c r="Q82" i="18"/>
  <c r="K76" i="18"/>
  <c r="O76" i="18"/>
  <c r="Q69" i="18"/>
  <c r="O62" i="18"/>
  <c r="Q56" i="18"/>
  <c r="O36" i="18"/>
  <c r="Q37" i="18"/>
  <c r="K34" i="18"/>
  <c r="K22" i="18"/>
  <c r="Q24" i="18"/>
  <c r="K20" i="18"/>
  <c r="Q11" i="18"/>
  <c r="P160" i="18"/>
  <c r="P106" i="18"/>
  <c r="O104" i="18"/>
  <c r="O92" i="18"/>
  <c r="O50" i="18"/>
  <c r="E133" i="17"/>
  <c r="L208" i="24"/>
  <c r="J218" i="24"/>
  <c r="J219" i="24"/>
  <c r="J212" i="24"/>
  <c r="L219" i="24"/>
  <c r="N209" i="24"/>
  <c r="N215" i="24"/>
  <c r="L216" i="24"/>
  <c r="N142" i="24"/>
  <c r="L153" i="24"/>
  <c r="J144" i="24"/>
  <c r="J150" i="24"/>
  <c r="L141" i="24"/>
  <c r="L147" i="24"/>
  <c r="J153" i="24"/>
  <c r="O148" i="18"/>
  <c r="K146" i="18"/>
  <c r="K134" i="18"/>
  <c r="K92" i="18"/>
  <c r="P36" i="18"/>
  <c r="O34" i="18"/>
  <c r="O22" i="18"/>
  <c r="G105" i="17"/>
  <c r="G93" i="17"/>
  <c r="G51" i="17"/>
  <c r="C22" i="21"/>
  <c r="D20" i="27"/>
  <c r="D48" i="27"/>
  <c r="D76" i="27"/>
  <c r="D104" i="27"/>
  <c r="C78" i="21"/>
  <c r="C120" i="21"/>
  <c r="F63" i="22"/>
  <c r="J208" i="24"/>
  <c r="E78" i="21"/>
  <c r="E120" i="21"/>
  <c r="E162" i="21"/>
  <c r="E134" i="21"/>
  <c r="E148" i="18"/>
  <c r="D146" i="18"/>
  <c r="C132" i="18"/>
  <c r="D104" i="18"/>
  <c r="D92" i="18"/>
  <c r="E90" i="18"/>
  <c r="C90" i="18"/>
  <c r="C78" i="18"/>
  <c r="E76" i="18"/>
  <c r="C76" i="18"/>
  <c r="C62" i="18"/>
  <c r="D50" i="18"/>
  <c r="C36" i="18"/>
  <c r="E34" i="18"/>
  <c r="E22" i="18"/>
  <c r="E20" i="18"/>
  <c r="D160" i="18"/>
  <c r="D118" i="18"/>
  <c r="D106" i="18"/>
  <c r="C104" i="18"/>
  <c r="C92" i="18"/>
  <c r="D64" i="18"/>
  <c r="C50" i="18"/>
  <c r="E161" i="17"/>
  <c r="E147" i="17"/>
  <c r="E135" i="17"/>
  <c r="L217" i="24"/>
  <c r="L211" i="24"/>
  <c r="J207" i="24"/>
  <c r="L209" i="24"/>
  <c r="J210" i="24"/>
  <c r="J216" i="24"/>
  <c r="N141" i="24"/>
  <c r="N150" i="24"/>
  <c r="J145" i="24"/>
  <c r="J151" i="24"/>
  <c r="L142" i="24"/>
  <c r="L148" i="24"/>
  <c r="C148" i="18"/>
  <c r="E146" i="18"/>
  <c r="E134" i="18"/>
  <c r="E92" i="18"/>
  <c r="D48" i="18"/>
  <c r="D36" i="18"/>
  <c r="C34" i="18"/>
  <c r="C22" i="18"/>
  <c r="G91" i="17"/>
  <c r="Q13" i="21"/>
  <c r="D132" i="27"/>
  <c r="D160" i="27"/>
  <c r="F21" i="22"/>
  <c r="D64" i="21"/>
  <c r="U21" i="22"/>
  <c r="E63" i="22"/>
  <c r="E105" i="22"/>
  <c r="E147" i="22"/>
  <c r="C64" i="21"/>
  <c r="F119" i="22"/>
  <c r="E35" i="22"/>
  <c r="T21" i="22"/>
  <c r="D92" i="21"/>
  <c r="G50" i="21"/>
  <c r="E92" i="21"/>
  <c r="E22" i="21"/>
  <c r="U160" i="18"/>
  <c r="U146" i="18"/>
  <c r="V134" i="18"/>
  <c r="X135" i="18"/>
  <c r="X128" i="18"/>
  <c r="U120" i="18"/>
  <c r="X115" i="18"/>
  <c r="W106" i="18"/>
  <c r="X102" i="18"/>
  <c r="W104" i="18"/>
  <c r="V90" i="18"/>
  <c r="X83" i="18"/>
  <c r="V76" i="18"/>
  <c r="X70" i="18"/>
  <c r="V62" i="18"/>
  <c r="X57" i="18"/>
  <c r="U48" i="18"/>
  <c r="X38" i="18"/>
  <c r="X25" i="18"/>
  <c r="V20" i="18"/>
  <c r="V8" i="18"/>
  <c r="X12" i="18"/>
  <c r="W160" i="18"/>
  <c r="V148" i="18"/>
  <c r="U134" i="18"/>
  <c r="W120" i="18"/>
  <c r="V34" i="18"/>
  <c r="V22" i="18"/>
  <c r="E121" i="17"/>
  <c r="N207" i="24"/>
  <c r="N208" i="24"/>
  <c r="N214" i="24"/>
  <c r="L212" i="24"/>
  <c r="J217" i="24"/>
  <c r="N145" i="24"/>
  <c r="J152" i="24"/>
  <c r="J146" i="24"/>
  <c r="L152" i="24"/>
  <c r="L143" i="24"/>
  <c r="N143" i="24"/>
  <c r="L149" i="24"/>
  <c r="V132" i="18"/>
  <c r="V120" i="18"/>
  <c r="U118" i="18"/>
  <c r="U106" i="18"/>
  <c r="V78" i="18"/>
  <c r="U64" i="18"/>
  <c r="W50" i="18"/>
  <c r="W48" i="18"/>
  <c r="X27" i="18"/>
  <c r="U20" i="18"/>
  <c r="G23" i="17"/>
  <c r="C35" i="22"/>
  <c r="C77" i="22"/>
  <c r="C119" i="22"/>
  <c r="C161" i="22"/>
  <c r="I155" i="18"/>
  <c r="S36" i="18"/>
  <c r="S22" i="18"/>
  <c r="S8" i="18"/>
  <c r="E49" i="16"/>
  <c r="E35" i="16"/>
  <c r="E23" i="16"/>
  <c r="F147" i="16"/>
  <c r="R13" i="21"/>
  <c r="O22" i="21"/>
  <c r="L118" i="18"/>
  <c r="G78" i="18"/>
  <c r="G48" i="18"/>
  <c r="I40" i="18"/>
  <c r="F93" i="17"/>
  <c r="F147" i="17"/>
  <c r="F135" i="17"/>
  <c r="F161" i="17"/>
  <c r="D49" i="16"/>
  <c r="D35" i="16"/>
  <c r="D23" i="16"/>
  <c r="F22" i="21"/>
  <c r="H14" i="21"/>
  <c r="F162" i="21"/>
  <c r="H101" i="21"/>
  <c r="F50" i="21"/>
  <c r="H42" i="21"/>
  <c r="H81" i="21"/>
  <c r="H146" i="18"/>
  <c r="F107" i="16"/>
  <c r="N37" i="19"/>
  <c r="N91" i="19"/>
  <c r="N119" i="19"/>
  <c r="G36" i="18"/>
  <c r="G22" i="18"/>
  <c r="G8" i="18"/>
  <c r="I9" i="18"/>
  <c r="I60" i="18"/>
  <c r="I112" i="18"/>
  <c r="F77" i="17"/>
  <c r="D21" i="17"/>
  <c r="D77" i="17"/>
  <c r="Q21" i="16"/>
  <c r="H161" i="15"/>
  <c r="D105" i="15"/>
  <c r="I129" i="18"/>
  <c r="I52" i="18"/>
  <c r="S20" i="18"/>
  <c r="L34" i="18"/>
  <c r="D149" i="16"/>
  <c r="E77" i="16"/>
  <c r="E63" i="16"/>
  <c r="E51" i="16"/>
  <c r="G105" i="19"/>
  <c r="D135" i="17"/>
  <c r="F21" i="17"/>
  <c r="F65" i="17"/>
  <c r="F119" i="17"/>
  <c r="D77" i="16"/>
  <c r="D63" i="16"/>
  <c r="D51" i="16"/>
  <c r="H24" i="21"/>
  <c r="H48" i="21"/>
  <c r="H105" i="21"/>
  <c r="H144" i="21"/>
  <c r="N133" i="19"/>
  <c r="S134" i="18"/>
  <c r="S104" i="18"/>
  <c r="F107" i="17"/>
  <c r="F135" i="16"/>
  <c r="F35" i="16"/>
  <c r="N23" i="19"/>
  <c r="N77" i="19"/>
  <c r="L20" i="18"/>
  <c r="G132" i="18"/>
  <c r="I125" i="18"/>
  <c r="D121" i="17"/>
  <c r="W49" i="19"/>
  <c r="L76" i="15"/>
  <c r="J76" i="15"/>
  <c r="O20" i="18"/>
  <c r="G147" i="17"/>
  <c r="G133" i="17"/>
  <c r="G121" i="17"/>
  <c r="G79" i="17"/>
  <c r="I103" i="18"/>
  <c r="S64" i="18"/>
  <c r="S132" i="18"/>
  <c r="L160" i="18"/>
  <c r="L148" i="18"/>
  <c r="L146" i="18"/>
  <c r="L132" i="18"/>
  <c r="L120" i="18"/>
  <c r="E105" i="16"/>
  <c r="E91" i="16"/>
  <c r="E79" i="16"/>
  <c r="E37" i="16"/>
  <c r="H34" i="18"/>
  <c r="G20" i="18"/>
  <c r="I14" i="18"/>
  <c r="F37" i="17"/>
  <c r="F91" i="17"/>
  <c r="F105" i="17"/>
  <c r="D105" i="16"/>
  <c r="D91" i="16"/>
  <c r="D79" i="16"/>
  <c r="D37" i="16"/>
  <c r="H43" i="21"/>
  <c r="H17" i="21"/>
  <c r="H159" i="21"/>
  <c r="H55" i="21"/>
  <c r="H97" i="21"/>
  <c r="H136" i="21"/>
  <c r="F120" i="21"/>
  <c r="N121" i="19"/>
  <c r="G134" i="18"/>
  <c r="G104" i="18"/>
  <c r="O9" i="17"/>
  <c r="F63" i="16"/>
  <c r="F49" i="16"/>
  <c r="F37" i="16"/>
  <c r="F78" i="21"/>
  <c r="N147" i="19"/>
  <c r="N9" i="19"/>
  <c r="N63" i="19"/>
  <c r="N93" i="19"/>
  <c r="N105" i="19"/>
  <c r="P97" i="19"/>
  <c r="L50" i="18"/>
  <c r="I73" i="18"/>
  <c r="G146" i="18"/>
  <c r="I138" i="18"/>
  <c r="D63" i="17"/>
  <c r="D51" i="17"/>
  <c r="D133" i="17"/>
  <c r="G135" i="16"/>
  <c r="K76" i="15"/>
  <c r="I76" i="15"/>
  <c r="J102" i="15"/>
  <c r="L102" i="15"/>
  <c r="C20" i="18"/>
  <c r="G161" i="17"/>
  <c r="G149" i="17"/>
  <c r="G107" i="17"/>
  <c r="L145" i="22"/>
  <c r="C63" i="22"/>
  <c r="G51" i="19"/>
  <c r="I142" i="18"/>
  <c r="L104" i="18"/>
  <c r="G64" i="18"/>
  <c r="I65" i="18"/>
  <c r="L76" i="18"/>
  <c r="L64" i="18"/>
  <c r="L106" i="18"/>
  <c r="L62" i="18"/>
  <c r="L92" i="18"/>
  <c r="L48" i="18"/>
  <c r="L78" i="18"/>
  <c r="E133" i="16"/>
  <c r="E119" i="16"/>
  <c r="E107" i="16"/>
  <c r="E65" i="16"/>
  <c r="F148" i="21"/>
  <c r="H140" i="21"/>
  <c r="P96" i="19"/>
  <c r="D105" i="17"/>
  <c r="F63" i="17"/>
  <c r="F51" i="17"/>
  <c r="D133" i="16"/>
  <c r="D119" i="16"/>
  <c r="D107" i="16"/>
  <c r="D65" i="16"/>
  <c r="S21" i="16"/>
  <c r="S9" i="16"/>
  <c r="H62" i="21"/>
  <c r="H30" i="21"/>
  <c r="H12" i="21"/>
  <c r="F92" i="21"/>
  <c r="F36" i="21"/>
  <c r="F106" i="21"/>
  <c r="H61" i="21"/>
  <c r="F134" i="21"/>
  <c r="H126" i="21"/>
  <c r="H8" i="18"/>
  <c r="H64" i="18"/>
  <c r="F91" i="16"/>
  <c r="F77" i="16"/>
  <c r="F65" i="16"/>
  <c r="F23" i="16"/>
  <c r="D161" i="16"/>
  <c r="N135" i="19"/>
  <c r="N49" i="19"/>
  <c r="N79" i="19"/>
  <c r="I86" i="18"/>
  <c r="F79" i="17"/>
  <c r="D37" i="17"/>
  <c r="D91" i="17"/>
  <c r="D79" i="17"/>
  <c r="D133" i="15"/>
  <c r="G77" i="15"/>
  <c r="K70" i="15"/>
  <c r="I70" i="15"/>
  <c r="L141" i="15"/>
  <c r="J141" i="15"/>
  <c r="X14" i="18"/>
  <c r="G135" i="17"/>
  <c r="G35" i="17"/>
  <c r="C105" i="22"/>
  <c r="C49" i="22"/>
  <c r="C91" i="22"/>
  <c r="C133" i="22"/>
  <c r="L134" i="18"/>
  <c r="L90" i="18"/>
  <c r="S160" i="18"/>
  <c r="S146" i="18"/>
  <c r="L22" i="18"/>
  <c r="L8" i="18"/>
  <c r="E93" i="16"/>
  <c r="E21" i="16"/>
  <c r="E9" i="16"/>
  <c r="F64" i="21"/>
  <c r="H56" i="21"/>
  <c r="H48" i="18"/>
  <c r="G34" i="18"/>
  <c r="I27" i="18"/>
  <c r="D161" i="17"/>
  <c r="F9" i="17"/>
  <c r="F35" i="17"/>
  <c r="F23" i="17"/>
  <c r="F49" i="17"/>
  <c r="F149" i="17"/>
  <c r="D147" i="16"/>
  <c r="D135" i="16"/>
  <c r="D93" i="16"/>
  <c r="D21" i="16"/>
  <c r="D9" i="16"/>
  <c r="H82" i="21"/>
  <c r="H49" i="21"/>
  <c r="H15" i="21"/>
  <c r="H29" i="21"/>
  <c r="H68" i="21"/>
  <c r="H155" i="21"/>
  <c r="H125" i="21"/>
  <c r="F133" i="17"/>
  <c r="F119" i="16"/>
  <c r="F105" i="16"/>
  <c r="F93" i="16"/>
  <c r="F51" i="16"/>
  <c r="N35" i="19"/>
  <c r="N65" i="19"/>
  <c r="N149" i="19"/>
  <c r="S148" i="18"/>
  <c r="S118" i="18"/>
  <c r="G160" i="18"/>
  <c r="I47" i="18"/>
  <c r="G92" i="18"/>
  <c r="I151" i="18"/>
  <c r="D65" i="17"/>
  <c r="D119" i="17"/>
  <c r="D107" i="17"/>
  <c r="G149" i="16"/>
  <c r="J101" i="15"/>
  <c r="L101" i="15"/>
  <c r="K8" i="18"/>
  <c r="G63" i="17"/>
  <c r="G49" i="17"/>
  <c r="G37" i="17"/>
  <c r="C21" i="22"/>
  <c r="C147" i="22"/>
  <c r="I116" i="18"/>
  <c r="S34" i="18"/>
  <c r="S90" i="18"/>
  <c r="S120" i="18"/>
  <c r="S76" i="18"/>
  <c r="S106" i="18"/>
  <c r="S62" i="18"/>
  <c r="S50" i="18"/>
  <c r="S92" i="18"/>
  <c r="E121" i="16"/>
  <c r="F161" i="16"/>
  <c r="F149" i="16"/>
  <c r="S78" i="18"/>
  <c r="S48" i="18"/>
  <c r="F121" i="17"/>
  <c r="D121" i="16"/>
  <c r="H69" i="21"/>
  <c r="H18" i="21"/>
  <c r="H35" i="21"/>
  <c r="H74" i="21"/>
  <c r="H145" i="21"/>
  <c r="H116" i="21"/>
  <c r="L36" i="18"/>
  <c r="O21" i="17"/>
  <c r="F133" i="16"/>
  <c r="F121" i="16"/>
  <c r="F79" i="16"/>
  <c r="N21" i="19"/>
  <c r="N51" i="19"/>
  <c r="N107" i="19"/>
  <c r="N161" i="19"/>
  <c r="G148" i="18"/>
  <c r="G118" i="18"/>
  <c r="G90" i="18"/>
  <c r="G120" i="18"/>
  <c r="G76" i="18"/>
  <c r="G106" i="18"/>
  <c r="G62" i="18"/>
  <c r="G50" i="18"/>
  <c r="I99" i="18"/>
  <c r="S9" i="17"/>
  <c r="G23" i="16"/>
  <c r="G77" i="16"/>
  <c r="D35" i="15"/>
  <c r="U42" i="12"/>
  <c r="U33" i="12"/>
  <c r="U24" i="12"/>
  <c r="U15" i="12"/>
  <c r="G35" i="16"/>
  <c r="D63" i="15"/>
  <c r="C133" i="15"/>
  <c r="G105" i="15"/>
  <c r="C163" i="14"/>
  <c r="C121" i="14"/>
  <c r="C79" i="14"/>
  <c r="C37" i="14"/>
  <c r="S13" i="14"/>
  <c r="D56" i="12"/>
  <c r="M35" i="19"/>
  <c r="M65" i="19"/>
  <c r="M119" i="19"/>
  <c r="D93" i="17"/>
  <c r="D147" i="17"/>
  <c r="R9" i="16"/>
  <c r="G49" i="16"/>
  <c r="G37" i="16"/>
  <c r="G63" i="16"/>
  <c r="G147" i="15"/>
  <c r="K141" i="15"/>
  <c r="I141" i="15"/>
  <c r="K102" i="15"/>
  <c r="I102" i="15"/>
  <c r="C91" i="15"/>
  <c r="G63" i="15"/>
  <c r="I57" i="15"/>
  <c r="K57" i="15"/>
  <c r="K38" i="15"/>
  <c r="I38" i="15"/>
  <c r="C35" i="15"/>
  <c r="I12" i="15"/>
  <c r="K12" i="15"/>
  <c r="J154" i="15"/>
  <c r="L154" i="15"/>
  <c r="D161" i="15"/>
  <c r="L153" i="15"/>
  <c r="J153" i="15"/>
  <c r="E20" i="13"/>
  <c r="U51" i="12"/>
  <c r="G91" i="16"/>
  <c r="G21" i="16"/>
  <c r="E54" i="12"/>
  <c r="K32" i="12"/>
  <c r="K17" i="12"/>
  <c r="K44" i="12"/>
  <c r="K41" i="12"/>
  <c r="K35" i="12"/>
  <c r="K12" i="12"/>
  <c r="K7" i="12"/>
  <c r="K50" i="12"/>
  <c r="L10" i="12"/>
  <c r="K14" i="12"/>
  <c r="K26" i="12"/>
  <c r="L7" i="12"/>
  <c r="K38" i="12"/>
  <c r="K11" i="12"/>
  <c r="K18" i="12"/>
  <c r="K27" i="12"/>
  <c r="K36" i="12"/>
  <c r="K45" i="12"/>
  <c r="K52" i="12"/>
  <c r="K23" i="12"/>
  <c r="K13" i="12"/>
  <c r="K30" i="12"/>
  <c r="K48" i="12"/>
  <c r="K29" i="12"/>
  <c r="K47" i="12"/>
  <c r="K24" i="12"/>
  <c r="K42" i="12"/>
  <c r="K10" i="12"/>
  <c r="K21" i="12"/>
  <c r="K39" i="12"/>
  <c r="K15" i="12"/>
  <c r="K33" i="12"/>
  <c r="K51" i="12"/>
  <c r="K20" i="12"/>
  <c r="G121" i="16"/>
  <c r="D77" i="15"/>
  <c r="L69" i="15"/>
  <c r="J69" i="15"/>
  <c r="V21" i="15"/>
  <c r="L51" i="15"/>
  <c r="J51" i="15"/>
  <c r="G49" i="15"/>
  <c r="J15" i="15"/>
  <c r="L15" i="15"/>
  <c r="S11" i="14"/>
  <c r="U12" i="12"/>
  <c r="U7" i="12"/>
  <c r="M147" i="19"/>
  <c r="M135" i="19"/>
  <c r="M21" i="19"/>
  <c r="M51" i="19"/>
  <c r="T118" i="18"/>
  <c r="T62" i="18"/>
  <c r="T48" i="18"/>
  <c r="L115" i="15"/>
  <c r="J115" i="15"/>
  <c r="L114" i="15"/>
  <c r="J114" i="15"/>
  <c r="E146" i="13"/>
  <c r="E118" i="13"/>
  <c r="E90" i="13"/>
  <c r="E62" i="13"/>
  <c r="E34" i="13"/>
  <c r="W19" i="13"/>
  <c r="U45" i="12"/>
  <c r="U36" i="12"/>
  <c r="U27" i="12"/>
  <c r="U18" i="12"/>
  <c r="U13" i="12"/>
  <c r="R9" i="17"/>
  <c r="C147" i="15"/>
  <c r="S20" i="13"/>
  <c r="L37" i="15"/>
  <c r="J37" i="15"/>
  <c r="G35" i="15"/>
  <c r="G21" i="15"/>
  <c r="C160" i="13"/>
  <c r="F146" i="13"/>
  <c r="C132" i="13"/>
  <c r="F118" i="13"/>
  <c r="C104" i="13"/>
  <c r="F90" i="13"/>
  <c r="C76" i="13"/>
  <c r="F62" i="13"/>
  <c r="G91" i="15"/>
  <c r="J70" i="15"/>
  <c r="L70" i="15"/>
  <c r="J38" i="15"/>
  <c r="L38" i="15"/>
  <c r="Q21" i="15"/>
  <c r="G119" i="15"/>
  <c r="K149" i="15"/>
  <c r="I149" i="15"/>
  <c r="S21" i="14"/>
  <c r="E56" i="12"/>
  <c r="D54" i="12"/>
  <c r="M37" i="19"/>
  <c r="M91" i="19"/>
  <c r="M105" i="19"/>
  <c r="M121" i="19"/>
  <c r="T34" i="18"/>
  <c r="T146" i="18"/>
  <c r="W91" i="19"/>
  <c r="S21" i="17"/>
  <c r="G161" i="16"/>
  <c r="G107" i="16"/>
  <c r="G161" i="15"/>
  <c r="K154" i="15"/>
  <c r="I154" i="15"/>
  <c r="K115" i="15"/>
  <c r="I115" i="15"/>
  <c r="C105" i="15"/>
  <c r="I44" i="15"/>
  <c r="K44" i="15"/>
  <c r="I25" i="15"/>
  <c r="K25" i="15"/>
  <c r="K15" i="15"/>
  <c r="I15" i="15"/>
  <c r="D91" i="15"/>
  <c r="S20" i="14"/>
  <c r="H54" i="12"/>
  <c r="C49" i="15"/>
  <c r="C135" i="14"/>
  <c r="C93" i="14"/>
  <c r="C51" i="14"/>
  <c r="D20" i="13"/>
  <c r="E55" i="12"/>
  <c r="O21" i="16"/>
  <c r="J75" i="15"/>
  <c r="L75" i="15"/>
  <c r="L56" i="15"/>
  <c r="J56" i="15"/>
  <c r="L24" i="15"/>
  <c r="J24" i="15"/>
  <c r="R21" i="15"/>
  <c r="F160" i="13"/>
  <c r="C146" i="13"/>
  <c r="F132" i="13"/>
  <c r="C118" i="13"/>
  <c r="F104" i="13"/>
  <c r="C90" i="13"/>
  <c r="F76" i="13"/>
  <c r="C62" i="13"/>
  <c r="C77" i="15"/>
  <c r="J57" i="15"/>
  <c r="L57" i="15"/>
  <c r="J25" i="15"/>
  <c r="L25" i="15"/>
  <c r="L18" i="15"/>
  <c r="J18" i="15"/>
  <c r="L9" i="15"/>
  <c r="J9" i="15"/>
  <c r="S19" i="14"/>
  <c r="U10" i="12"/>
  <c r="M23" i="19"/>
  <c r="M77" i="19"/>
  <c r="M133" i="19"/>
  <c r="T64" i="18"/>
  <c r="U20" i="17"/>
  <c r="V20" i="17"/>
  <c r="R21" i="16"/>
  <c r="G79" i="16"/>
  <c r="G133" i="16"/>
  <c r="G147" i="16"/>
  <c r="D119" i="15"/>
  <c r="D49" i="15"/>
  <c r="Y19" i="15"/>
  <c r="Y13" i="15"/>
  <c r="L89" i="15"/>
  <c r="J89" i="15"/>
  <c r="L128" i="15"/>
  <c r="J128" i="15"/>
  <c r="J88" i="15"/>
  <c r="L88" i="15"/>
  <c r="J127" i="15"/>
  <c r="L127" i="15"/>
  <c r="S18" i="14"/>
  <c r="U48" i="12"/>
  <c r="U39" i="12"/>
  <c r="U30" i="12"/>
  <c r="U21" i="12"/>
  <c r="U11" i="12"/>
  <c r="G65" i="16"/>
  <c r="P21" i="16"/>
  <c r="P9" i="16"/>
  <c r="S21" i="15"/>
  <c r="C161" i="15"/>
  <c r="D160" i="13"/>
  <c r="D146" i="13"/>
  <c r="D132" i="13"/>
  <c r="D118" i="13"/>
  <c r="D104" i="13"/>
  <c r="D90" i="13"/>
  <c r="D76" i="13"/>
  <c r="D62" i="13"/>
  <c r="D48" i="13"/>
  <c r="D34" i="13"/>
  <c r="U8" i="12"/>
  <c r="C63" i="15"/>
  <c r="L43" i="15"/>
  <c r="J43" i="15"/>
  <c r="C21" i="15"/>
  <c r="J44" i="15"/>
  <c r="L44" i="15"/>
  <c r="G133" i="15"/>
  <c r="C149" i="14"/>
  <c r="C107" i="14"/>
  <c r="C65" i="14"/>
  <c r="S17" i="14"/>
  <c r="E53" i="12"/>
  <c r="E57" i="12" s="1"/>
  <c r="M9" i="19"/>
  <c r="M63" i="19"/>
  <c r="M93" i="19"/>
  <c r="M149" i="19"/>
  <c r="T132" i="18"/>
  <c r="T148" i="18"/>
  <c r="T92" i="18"/>
  <c r="D9" i="17"/>
  <c r="D35" i="17"/>
  <c r="D23" i="17"/>
  <c r="D49" i="17"/>
  <c r="D149" i="17"/>
  <c r="G51" i="16"/>
  <c r="G105" i="16"/>
  <c r="G93" i="16"/>
  <c r="G119" i="16"/>
  <c r="K128" i="15"/>
  <c r="I128" i="15"/>
  <c r="C119" i="15"/>
  <c r="I89" i="15"/>
  <c r="K89" i="15"/>
  <c r="H77" i="15"/>
  <c r="K51" i="15"/>
  <c r="I51" i="15"/>
  <c r="K31" i="15"/>
  <c r="I31" i="15"/>
  <c r="K18" i="15"/>
  <c r="I18" i="15"/>
  <c r="K9" i="15"/>
  <c r="I9" i="15"/>
  <c r="J140" i="15"/>
  <c r="L140" i="15"/>
  <c r="D147" i="15"/>
  <c r="S16" i="14"/>
  <c r="U54" i="12"/>
  <c r="L17" i="12"/>
  <c r="L18" i="12"/>
  <c r="L20" i="12"/>
  <c r="D53" i="12"/>
  <c r="R21" i="17"/>
  <c r="D21" i="15"/>
  <c r="P23" i="14"/>
  <c r="D55" i="12"/>
  <c r="J62" i="15"/>
  <c r="L62" i="15"/>
  <c r="L30" i="15"/>
  <c r="J30" i="15"/>
  <c r="Q9" i="16"/>
  <c r="L31" i="15"/>
  <c r="J31" i="15"/>
  <c r="J12" i="15"/>
  <c r="L12" i="15"/>
  <c r="Q23" i="14"/>
  <c r="S15" i="14"/>
  <c r="E160" i="13"/>
  <c r="E132" i="13"/>
  <c r="E104" i="13"/>
  <c r="E76" i="13"/>
  <c r="E48" i="13"/>
  <c r="U14" i="12"/>
  <c r="M49" i="19"/>
  <c r="M79" i="19"/>
  <c r="M107" i="19"/>
  <c r="M161" i="19"/>
  <c r="T20" i="18"/>
  <c r="T8" i="18"/>
  <c r="T50" i="18"/>
  <c r="T36" i="18"/>
  <c r="T22" i="18"/>
  <c r="M64" i="18"/>
  <c r="M20" i="18"/>
  <c r="M148" i="18"/>
  <c r="J87" i="10"/>
  <c r="L87" i="10"/>
  <c r="J78" i="10"/>
  <c r="J84" i="10"/>
  <c r="J210" i="8"/>
  <c r="L210" i="8"/>
  <c r="L191" i="8"/>
  <c r="N191" i="8"/>
  <c r="L185" i="8"/>
  <c r="N185" i="8"/>
  <c r="J169" i="8"/>
  <c r="L169" i="8"/>
  <c r="J163" i="8"/>
  <c r="L163" i="8"/>
  <c r="N147" i="8"/>
  <c r="N141" i="8"/>
  <c r="L126" i="8"/>
  <c r="N126" i="8"/>
  <c r="L120" i="8"/>
  <c r="N120" i="8"/>
  <c r="J104" i="8"/>
  <c r="L104" i="8"/>
  <c r="J98" i="8"/>
  <c r="L98" i="8"/>
  <c r="R34" i="6"/>
  <c r="Q34" i="6"/>
  <c r="R9" i="6"/>
  <c r="Q9" i="6"/>
  <c r="F191" i="3"/>
  <c r="K107" i="3"/>
  <c r="J107" i="3"/>
  <c r="J89" i="3"/>
  <c r="H122" i="3"/>
  <c r="K89" i="3"/>
  <c r="J62" i="2"/>
  <c r="K62" i="2"/>
  <c r="E18" i="2"/>
  <c r="X19" i="15"/>
  <c r="W19" i="15"/>
  <c r="F21" i="15"/>
  <c r="F77" i="15"/>
  <c r="F119" i="15"/>
  <c r="A15" i="12"/>
  <c r="I15" i="12"/>
  <c r="J15" i="12"/>
  <c r="I33" i="12"/>
  <c r="J33" i="12"/>
  <c r="I51" i="12"/>
  <c r="J51" i="12"/>
  <c r="N193" i="8"/>
  <c r="N256" i="8"/>
  <c r="N230" i="8"/>
  <c r="N236" i="8"/>
  <c r="E194" i="3"/>
  <c r="L98" i="3"/>
  <c r="L95" i="3"/>
  <c r="L101" i="3"/>
  <c r="L92" i="3"/>
  <c r="L93" i="3"/>
  <c r="L96" i="3"/>
  <c r="L99" i="3"/>
  <c r="E77" i="15"/>
  <c r="E147" i="15"/>
  <c r="G146" i="13"/>
  <c r="G118" i="13"/>
  <c r="G90" i="13"/>
  <c r="G62" i="13"/>
  <c r="G34" i="13"/>
  <c r="J38" i="12"/>
  <c r="I38" i="12"/>
  <c r="J20" i="12"/>
  <c r="I20" i="12"/>
  <c r="F56" i="12"/>
  <c r="N276" i="8"/>
  <c r="L259" i="8"/>
  <c r="L253" i="8"/>
  <c r="J211" i="8"/>
  <c r="J191" i="8"/>
  <c r="J185" i="8"/>
  <c r="N169" i="8"/>
  <c r="N163" i="8"/>
  <c r="L148" i="8"/>
  <c r="L142" i="8"/>
  <c r="J126" i="8"/>
  <c r="J120" i="8"/>
  <c r="N104" i="8"/>
  <c r="N98" i="8"/>
  <c r="L229" i="8"/>
  <c r="L235" i="8"/>
  <c r="L263" i="8"/>
  <c r="L276" i="8"/>
  <c r="L282" i="8"/>
  <c r="N282" i="8"/>
  <c r="S45" i="6"/>
  <c r="S46" i="6"/>
  <c r="S47" i="6"/>
  <c r="T78" i="18"/>
  <c r="C23" i="16"/>
  <c r="H86" i="10"/>
  <c r="J86" i="10"/>
  <c r="J79" i="10"/>
  <c r="J85" i="10"/>
  <c r="L208" i="8"/>
  <c r="N208" i="8"/>
  <c r="L190" i="8"/>
  <c r="N190" i="8"/>
  <c r="L174" i="8"/>
  <c r="J168" i="8"/>
  <c r="L168" i="8"/>
  <c r="L153" i="8"/>
  <c r="N146" i="8"/>
  <c r="L125" i="8"/>
  <c r="N125" i="8"/>
  <c r="L119" i="8"/>
  <c r="N119" i="8"/>
  <c r="J103" i="8"/>
  <c r="L103" i="8"/>
  <c r="J97" i="8"/>
  <c r="L97" i="8"/>
  <c r="R28" i="6"/>
  <c r="Q28" i="6"/>
  <c r="S21" i="6"/>
  <c r="S20" i="6"/>
  <c r="U14" i="5"/>
  <c r="S14" i="5"/>
  <c r="S8" i="5"/>
  <c r="U8" i="5"/>
  <c r="F188" i="3"/>
  <c r="J104" i="3"/>
  <c r="K104" i="3"/>
  <c r="J86" i="3"/>
  <c r="K86" i="3"/>
  <c r="H119" i="3"/>
  <c r="J65" i="3"/>
  <c r="K65" i="3"/>
  <c r="J59" i="2"/>
  <c r="K59" i="2"/>
  <c r="F161" i="15"/>
  <c r="I18" i="12"/>
  <c r="J18" i="12"/>
  <c r="I36" i="12"/>
  <c r="J36" i="12"/>
  <c r="J52" i="12"/>
  <c r="I52" i="12"/>
  <c r="L192" i="8"/>
  <c r="N192" i="8"/>
  <c r="N251" i="8"/>
  <c r="N257" i="8"/>
  <c r="N231" i="8"/>
  <c r="N237" i="8"/>
  <c r="S52" i="6"/>
  <c r="S51" i="6"/>
  <c r="I192" i="3"/>
  <c r="I121" i="3"/>
  <c r="L65" i="2"/>
  <c r="L66" i="2"/>
  <c r="E161" i="15"/>
  <c r="N281" i="8"/>
  <c r="N275" i="8"/>
  <c r="L258" i="8"/>
  <c r="L252" i="8"/>
  <c r="L209" i="8"/>
  <c r="J190" i="8"/>
  <c r="L175" i="8"/>
  <c r="N168" i="8"/>
  <c r="L147" i="8"/>
  <c r="L141" i="8"/>
  <c r="J125" i="8"/>
  <c r="J119" i="8"/>
  <c r="N103" i="8"/>
  <c r="N97" i="8"/>
  <c r="L230" i="8"/>
  <c r="L236" i="8"/>
  <c r="L284" i="8"/>
  <c r="L241" i="8"/>
  <c r="L277" i="8"/>
  <c r="L283" i="8"/>
  <c r="T20" i="5"/>
  <c r="V20" i="5"/>
  <c r="C79" i="16"/>
  <c r="J41" i="12"/>
  <c r="I41" i="12"/>
  <c r="I23" i="12"/>
  <c r="J23" i="12"/>
  <c r="J80" i="10"/>
  <c r="J215" i="8"/>
  <c r="J207" i="8"/>
  <c r="L189" i="8"/>
  <c r="N189" i="8"/>
  <c r="J173" i="8"/>
  <c r="L173" i="8"/>
  <c r="J167" i="8"/>
  <c r="L167" i="8"/>
  <c r="J152" i="8"/>
  <c r="N145" i="8"/>
  <c r="J131" i="8"/>
  <c r="L131" i="8"/>
  <c r="L124" i="8"/>
  <c r="N124" i="8"/>
  <c r="L108" i="8"/>
  <c r="J102" i="8"/>
  <c r="L102" i="8"/>
  <c r="R22" i="6"/>
  <c r="Q22" i="6"/>
  <c r="K142" i="3"/>
  <c r="J142" i="3"/>
  <c r="K101" i="3"/>
  <c r="J101" i="3"/>
  <c r="H116" i="3"/>
  <c r="K83" i="3"/>
  <c r="J83" i="3"/>
  <c r="J50" i="3"/>
  <c r="K50" i="3"/>
  <c r="J21" i="12"/>
  <c r="I21" i="12"/>
  <c r="J39" i="12"/>
  <c r="I39" i="12"/>
  <c r="G54" i="12"/>
  <c r="J7" i="12"/>
  <c r="I7" i="12"/>
  <c r="N252" i="8"/>
  <c r="N258" i="8"/>
  <c r="N232" i="8"/>
  <c r="N238" i="8"/>
  <c r="E191" i="3"/>
  <c r="I118" i="3"/>
  <c r="L63" i="2"/>
  <c r="L62" i="2"/>
  <c r="F54" i="12"/>
  <c r="F55" i="12"/>
  <c r="N280" i="8"/>
  <c r="N274" i="8"/>
  <c r="L257" i="8"/>
  <c r="L251" i="8"/>
  <c r="J208" i="8"/>
  <c r="J189" i="8"/>
  <c r="J174" i="8"/>
  <c r="N167" i="8"/>
  <c r="J153" i="8"/>
  <c r="L146" i="8"/>
  <c r="L130" i="8"/>
  <c r="J124" i="8"/>
  <c r="L109" i="8"/>
  <c r="N102" i="8"/>
  <c r="L231" i="8"/>
  <c r="L237" i="8"/>
  <c r="L214" i="8"/>
  <c r="L262" i="8"/>
  <c r="L278" i="8"/>
  <c r="S26" i="6"/>
  <c r="S28" i="6"/>
  <c r="S27" i="6"/>
  <c r="V50" i="5"/>
  <c r="T50" i="5"/>
  <c r="V44" i="5"/>
  <c r="T44" i="5"/>
  <c r="V38" i="5"/>
  <c r="T38" i="5"/>
  <c r="T32" i="5"/>
  <c r="V32" i="5"/>
  <c r="V26" i="5"/>
  <c r="T26" i="5"/>
  <c r="M48" i="18"/>
  <c r="M104" i="18"/>
  <c r="M34" i="18"/>
  <c r="M50" i="18"/>
  <c r="M118" i="18"/>
  <c r="M160" i="18"/>
  <c r="M146" i="18"/>
  <c r="F49" i="15"/>
  <c r="J75" i="10"/>
  <c r="J81" i="10"/>
  <c r="N214" i="8"/>
  <c r="L188" i="8"/>
  <c r="N188" i="8"/>
  <c r="J172" i="8"/>
  <c r="L172" i="8"/>
  <c r="J166" i="8"/>
  <c r="L166" i="8"/>
  <c r="N150" i="8"/>
  <c r="N144" i="8"/>
  <c r="L129" i="8"/>
  <c r="L123" i="8"/>
  <c r="N123" i="8"/>
  <c r="J107" i="8"/>
  <c r="L107" i="8"/>
  <c r="J101" i="8"/>
  <c r="L101" i="8"/>
  <c r="U10" i="5"/>
  <c r="S10" i="5"/>
  <c r="J139" i="3"/>
  <c r="K139" i="3"/>
  <c r="K98" i="3"/>
  <c r="J98" i="3"/>
  <c r="J80" i="3"/>
  <c r="H113" i="3"/>
  <c r="K80" i="3"/>
  <c r="K62" i="3"/>
  <c r="J62" i="3"/>
  <c r="F63" i="15"/>
  <c r="F35" i="15"/>
  <c r="F91" i="15"/>
  <c r="I24" i="12"/>
  <c r="J24" i="12"/>
  <c r="I42" i="12"/>
  <c r="J42" i="12"/>
  <c r="J10" i="12"/>
  <c r="I10" i="12"/>
  <c r="N212" i="8"/>
  <c r="N253" i="8"/>
  <c r="N259" i="8"/>
  <c r="N233" i="8"/>
  <c r="R47" i="6"/>
  <c r="Q47" i="6"/>
  <c r="S38" i="6"/>
  <c r="I189" i="3"/>
  <c r="I115" i="3"/>
  <c r="E21" i="15"/>
  <c r="E91" i="15"/>
  <c r="J29" i="12"/>
  <c r="I29" i="12"/>
  <c r="N279" i="8"/>
  <c r="N273" i="8"/>
  <c r="L256" i="8"/>
  <c r="N216" i="8"/>
  <c r="L197" i="8"/>
  <c r="J188" i="8"/>
  <c r="N172" i="8"/>
  <c r="N166" i="8"/>
  <c r="L151" i="8"/>
  <c r="L145" i="8"/>
  <c r="J129" i="8"/>
  <c r="J123" i="8"/>
  <c r="J108" i="8"/>
  <c r="N101" i="8"/>
  <c r="L232" i="8"/>
  <c r="L238" i="8"/>
  <c r="L215" i="8"/>
  <c r="N215" i="8"/>
  <c r="L273" i="8"/>
  <c r="L279" i="8"/>
  <c r="T160" i="18"/>
  <c r="M78" i="18"/>
  <c r="M134" i="18"/>
  <c r="M90" i="18"/>
  <c r="M120" i="18"/>
  <c r="M76" i="18"/>
  <c r="M106" i="18"/>
  <c r="M62" i="18"/>
  <c r="M92" i="18"/>
  <c r="C49" i="16"/>
  <c r="E35" i="15"/>
  <c r="J76" i="10"/>
  <c r="J82" i="10"/>
  <c r="J213" i="8"/>
  <c r="L213" i="8"/>
  <c r="J196" i="8"/>
  <c r="L196" i="8"/>
  <c r="L187" i="8"/>
  <c r="N187" i="8"/>
  <c r="J171" i="8"/>
  <c r="L171" i="8"/>
  <c r="J165" i="8"/>
  <c r="L165" i="8"/>
  <c r="N149" i="8"/>
  <c r="N143" i="8"/>
  <c r="L128" i="8"/>
  <c r="N128" i="8"/>
  <c r="L122" i="8"/>
  <c r="N122" i="8"/>
  <c r="J106" i="8"/>
  <c r="L106" i="8"/>
  <c r="J100" i="8"/>
  <c r="L100" i="8"/>
  <c r="Q46" i="6"/>
  <c r="R46" i="6"/>
  <c r="K136" i="3"/>
  <c r="J136" i="3"/>
  <c r="K95" i="3"/>
  <c r="J95" i="3"/>
  <c r="F133" i="15"/>
  <c r="E49" i="15"/>
  <c r="F105" i="15"/>
  <c r="A11" i="12"/>
  <c r="G53" i="12"/>
  <c r="G57" i="12" s="1"/>
  <c r="J11" i="12"/>
  <c r="I11" i="12"/>
  <c r="J27" i="12"/>
  <c r="I27" i="12"/>
  <c r="J45" i="12"/>
  <c r="I45" i="12"/>
  <c r="A12" i="12"/>
  <c r="J12" i="12"/>
  <c r="I12" i="12"/>
  <c r="N209" i="8"/>
  <c r="N254" i="8"/>
  <c r="N260" i="8"/>
  <c r="N234" i="8"/>
  <c r="E188" i="3"/>
  <c r="L145" i="3"/>
  <c r="L139" i="3"/>
  <c r="L143" i="3"/>
  <c r="L136" i="3"/>
  <c r="L137" i="3"/>
  <c r="L140" i="3"/>
  <c r="L142" i="3"/>
  <c r="E119" i="15"/>
  <c r="E63" i="15"/>
  <c r="E105" i="15"/>
  <c r="G20" i="13"/>
  <c r="N278" i="8"/>
  <c r="L261" i="8"/>
  <c r="L255" i="8"/>
  <c r="J214" i="8"/>
  <c r="J195" i="8"/>
  <c r="J187" i="8"/>
  <c r="N171" i="8"/>
  <c r="N165" i="8"/>
  <c r="L150" i="8"/>
  <c r="L144" i="8"/>
  <c r="J128" i="8"/>
  <c r="J122" i="8"/>
  <c r="N106" i="8"/>
  <c r="N100" i="8"/>
  <c r="L233" i="8"/>
  <c r="L239" i="8"/>
  <c r="L216" i="8"/>
  <c r="L274" i="8"/>
  <c r="L280" i="8"/>
  <c r="M51" i="5"/>
  <c r="M49" i="5"/>
  <c r="M37" i="5"/>
  <c r="T104" i="18"/>
  <c r="T134" i="18"/>
  <c r="T90" i="18"/>
  <c r="T120" i="18"/>
  <c r="T76" i="18"/>
  <c r="T106" i="18"/>
  <c r="M132" i="18"/>
  <c r="M36" i="18"/>
  <c r="M22" i="18"/>
  <c r="M8" i="18"/>
  <c r="C105" i="16"/>
  <c r="N23" i="14"/>
  <c r="I50" i="12"/>
  <c r="J50" i="12"/>
  <c r="J32" i="12"/>
  <c r="I32" i="12"/>
  <c r="J77" i="10"/>
  <c r="J83" i="10"/>
  <c r="L211" i="8"/>
  <c r="J194" i="8"/>
  <c r="L194" i="8"/>
  <c r="L186" i="8"/>
  <c r="N186" i="8"/>
  <c r="J170" i="8"/>
  <c r="L170" i="8"/>
  <c r="J164" i="8"/>
  <c r="L164" i="8"/>
  <c r="N148" i="8"/>
  <c r="N142" i="8"/>
  <c r="L127" i="8"/>
  <c r="N127" i="8"/>
  <c r="L121" i="8"/>
  <c r="N121" i="8"/>
  <c r="J105" i="8"/>
  <c r="L105" i="8"/>
  <c r="J99" i="8"/>
  <c r="L99" i="8"/>
  <c r="R40" i="6"/>
  <c r="Q40" i="6"/>
  <c r="S33" i="6"/>
  <c r="S32" i="6"/>
  <c r="R15" i="6"/>
  <c r="Q15" i="6"/>
  <c r="F194" i="3"/>
  <c r="K110" i="3"/>
  <c r="J110" i="3"/>
  <c r="K92" i="3"/>
  <c r="J92" i="3"/>
  <c r="J68" i="3"/>
  <c r="K68" i="3"/>
  <c r="K65" i="2"/>
  <c r="J65" i="2"/>
  <c r="A13" i="12"/>
  <c r="G55" i="12"/>
  <c r="J13" i="12"/>
  <c r="I13" i="12"/>
  <c r="J30" i="12"/>
  <c r="I30" i="12"/>
  <c r="J48" i="12"/>
  <c r="I48" i="12"/>
  <c r="A14" i="12"/>
  <c r="G56" i="12"/>
  <c r="J14" i="12"/>
  <c r="I14" i="12"/>
  <c r="L195" i="8"/>
  <c r="N255" i="8"/>
  <c r="N229" i="8"/>
  <c r="N235" i="8"/>
  <c r="I195" i="3"/>
  <c r="L157" i="3"/>
  <c r="L160" i="3"/>
  <c r="L154" i="3"/>
  <c r="L163" i="3"/>
  <c r="I186" i="3"/>
  <c r="F17" i="2"/>
  <c r="E133" i="15"/>
  <c r="G48" i="13"/>
  <c r="G76" i="13"/>
  <c r="G104" i="13"/>
  <c r="G132" i="13"/>
  <c r="G160" i="13"/>
  <c r="F53" i="12"/>
  <c r="F57" i="12" s="1"/>
  <c r="N277" i="8"/>
  <c r="L260" i="8"/>
  <c r="L254" i="8"/>
  <c r="L212" i="8"/>
  <c r="J192" i="8"/>
  <c r="J186" i="8"/>
  <c r="N170" i="8"/>
  <c r="N164" i="8"/>
  <c r="L149" i="8"/>
  <c r="L143" i="8"/>
  <c r="J127" i="8"/>
  <c r="J121" i="8"/>
  <c r="N105" i="8"/>
  <c r="N99" i="8"/>
  <c r="L218" i="8"/>
  <c r="L234" i="8"/>
  <c r="L217" i="8"/>
  <c r="L275" i="8"/>
  <c r="L281" i="8"/>
  <c r="S15" i="6"/>
  <c r="S14" i="6"/>
  <c r="S13" i="6"/>
  <c r="T52" i="5"/>
  <c r="V52" i="5"/>
  <c r="E17" i="2"/>
  <c r="C51" i="16"/>
  <c r="C21" i="16"/>
  <c r="C65" i="16"/>
  <c r="C119" i="16"/>
  <c r="C149" i="16"/>
  <c r="F147" i="15"/>
  <c r="J239" i="8"/>
  <c r="J233" i="8"/>
  <c r="N210" i="8"/>
  <c r="J262" i="8"/>
  <c r="J278" i="8"/>
  <c r="J219" i="8"/>
  <c r="L219" i="8"/>
  <c r="J255" i="8"/>
  <c r="J261" i="8"/>
  <c r="L172" i="3"/>
  <c r="L166" i="3"/>
  <c r="L169" i="3"/>
  <c r="L79" i="10"/>
  <c r="N79" i="10"/>
  <c r="L85" i="10"/>
  <c r="N36" i="10"/>
  <c r="N53" i="10"/>
  <c r="L98" i="10"/>
  <c r="N98" i="10"/>
  <c r="L104" i="10"/>
  <c r="N104" i="10"/>
  <c r="N211" i="8"/>
  <c r="J142" i="8"/>
  <c r="K166" i="3"/>
  <c r="J166" i="3"/>
  <c r="J184" i="3"/>
  <c r="K184" i="3"/>
  <c r="N132" i="18"/>
  <c r="V36" i="12"/>
  <c r="N58" i="10"/>
  <c r="J38" i="6"/>
  <c r="I38" i="6"/>
  <c r="L17" i="5"/>
  <c r="J17" i="5"/>
  <c r="W44" i="5"/>
  <c r="N13" i="10"/>
  <c r="N77" i="8"/>
  <c r="N83" i="8"/>
  <c r="F36" i="18"/>
  <c r="F118" i="18"/>
  <c r="H75" i="10"/>
  <c r="L152" i="8"/>
  <c r="M35" i="5"/>
  <c r="M23" i="5"/>
  <c r="C135" i="16"/>
  <c r="C37" i="16"/>
  <c r="C91" i="16"/>
  <c r="J238" i="8"/>
  <c r="J232" i="8"/>
  <c r="N207" i="8"/>
  <c r="J273" i="8"/>
  <c r="J279" i="8"/>
  <c r="J240" i="8"/>
  <c r="L240" i="8"/>
  <c r="J256" i="8"/>
  <c r="J285" i="8"/>
  <c r="L285" i="8"/>
  <c r="C55" i="12"/>
  <c r="L80" i="10"/>
  <c r="N80" i="10"/>
  <c r="N31" i="10"/>
  <c r="N37" i="10"/>
  <c r="L109" i="10"/>
  <c r="L99" i="10"/>
  <c r="N99" i="10"/>
  <c r="L105" i="10"/>
  <c r="N105" i="10"/>
  <c r="N82" i="8"/>
  <c r="W38" i="5"/>
  <c r="K169" i="3"/>
  <c r="J169" i="3"/>
  <c r="K210" i="3"/>
  <c r="J210" i="3"/>
  <c r="H17" i="2"/>
  <c r="K14" i="2"/>
  <c r="J14" i="2"/>
  <c r="L8" i="2"/>
  <c r="N48" i="18"/>
  <c r="N64" i="18"/>
  <c r="N8" i="18"/>
  <c r="N160" i="18"/>
  <c r="J193" i="8"/>
  <c r="N59" i="10"/>
  <c r="J7" i="6"/>
  <c r="I7" i="6"/>
  <c r="W16" i="5"/>
  <c r="W14" i="5"/>
  <c r="G193" i="3"/>
  <c r="G18" i="2"/>
  <c r="N14" i="10"/>
  <c r="N78" i="8"/>
  <c r="N84" i="8"/>
  <c r="F148" i="18"/>
  <c r="H80" i="10"/>
  <c r="C63" i="16"/>
  <c r="J237" i="8"/>
  <c r="J231" i="8"/>
  <c r="N194" i="8"/>
  <c r="J274" i="8"/>
  <c r="J280" i="8"/>
  <c r="J251" i="8"/>
  <c r="J257" i="8"/>
  <c r="M15" i="5"/>
  <c r="Q20" i="13"/>
  <c r="L75" i="10"/>
  <c r="N75" i="10"/>
  <c r="L81" i="10"/>
  <c r="N81" i="10"/>
  <c r="N32" i="10"/>
  <c r="N38" i="10"/>
  <c r="L100" i="10"/>
  <c r="N100" i="10"/>
  <c r="L106" i="10"/>
  <c r="N106" i="10"/>
  <c r="N79" i="8"/>
  <c r="H187" i="3"/>
  <c r="K154" i="3"/>
  <c r="J154" i="3"/>
  <c r="K172" i="3"/>
  <c r="J172" i="3"/>
  <c r="J213" i="3"/>
  <c r="K213" i="3"/>
  <c r="J11" i="2"/>
  <c r="K11" i="2"/>
  <c r="L11" i="2"/>
  <c r="G17" i="2"/>
  <c r="N148" i="18"/>
  <c r="N62" i="18"/>
  <c r="N104" i="18"/>
  <c r="N134" i="18"/>
  <c r="N90" i="18"/>
  <c r="N120" i="18"/>
  <c r="N76" i="18"/>
  <c r="N106" i="18"/>
  <c r="N54" i="10"/>
  <c r="N60" i="10"/>
  <c r="J209" i="8"/>
  <c r="J50" i="6"/>
  <c r="I50" i="6"/>
  <c r="L19" i="5"/>
  <c r="J19" i="5"/>
  <c r="L51" i="2"/>
  <c r="N9" i="10"/>
  <c r="N15" i="10"/>
  <c r="J144" i="8"/>
  <c r="F104" i="18"/>
  <c r="F120" i="18"/>
  <c r="F64" i="18"/>
  <c r="F20" i="18"/>
  <c r="F22" i="18"/>
  <c r="C9" i="17"/>
  <c r="C121" i="17"/>
  <c r="C149" i="17"/>
  <c r="C107" i="17"/>
  <c r="C161" i="17"/>
  <c r="H81" i="10"/>
  <c r="C77" i="16"/>
  <c r="C133" i="16"/>
  <c r="C9" i="16"/>
  <c r="C35" i="16"/>
  <c r="J236" i="8"/>
  <c r="J230" i="8"/>
  <c r="L193" i="8"/>
  <c r="J275" i="8"/>
  <c r="J281" i="8"/>
  <c r="J252" i="8"/>
  <c r="J258" i="8"/>
  <c r="T16" i="5"/>
  <c r="V16" i="5"/>
  <c r="T10" i="5"/>
  <c r="V10" i="5"/>
  <c r="L76" i="10"/>
  <c r="N76" i="10"/>
  <c r="L82" i="10"/>
  <c r="N82" i="10"/>
  <c r="N33" i="10"/>
  <c r="N39" i="10"/>
  <c r="L101" i="10"/>
  <c r="N101" i="10"/>
  <c r="L107" i="10"/>
  <c r="N76" i="8"/>
  <c r="J12" i="6"/>
  <c r="I12" i="6"/>
  <c r="K38" i="6"/>
  <c r="W52" i="5"/>
  <c r="W50" i="5"/>
  <c r="K157" i="3"/>
  <c r="H190" i="3"/>
  <c r="J157" i="3"/>
  <c r="K175" i="3"/>
  <c r="J175" i="3"/>
  <c r="K216" i="3"/>
  <c r="J216" i="3"/>
  <c r="K8" i="2"/>
  <c r="J8" i="2"/>
  <c r="L14" i="2"/>
  <c r="N92" i="18"/>
  <c r="N146" i="18"/>
  <c r="N20" i="18"/>
  <c r="N50" i="18"/>
  <c r="N36" i="18"/>
  <c r="N22" i="18"/>
  <c r="J109" i="8"/>
  <c r="J263" i="8"/>
  <c r="P20" i="13"/>
  <c r="V45" i="12"/>
  <c r="N55" i="10"/>
  <c r="N61" i="10"/>
  <c r="L207" i="8"/>
  <c r="W26" i="5"/>
  <c r="H18" i="2"/>
  <c r="N10" i="10"/>
  <c r="N16" i="10"/>
  <c r="N80" i="8"/>
  <c r="C37" i="17"/>
  <c r="C54" i="12"/>
  <c r="T21" i="15"/>
  <c r="C121" i="16"/>
  <c r="J235" i="8"/>
  <c r="J229" i="8"/>
  <c r="J217" i="8"/>
  <c r="J276" i="8"/>
  <c r="J282" i="8"/>
  <c r="J253" i="8"/>
  <c r="J259" i="8"/>
  <c r="L216" i="3"/>
  <c r="L210" i="3"/>
  <c r="L213" i="3"/>
  <c r="L77" i="10"/>
  <c r="N77" i="10"/>
  <c r="L83" i="10"/>
  <c r="N83" i="10"/>
  <c r="N34" i="10"/>
  <c r="N40" i="10"/>
  <c r="L102" i="10"/>
  <c r="N102" i="10"/>
  <c r="J148" i="8"/>
  <c r="H193" i="3"/>
  <c r="K160" i="3"/>
  <c r="J160" i="3"/>
  <c r="J178" i="3"/>
  <c r="K178" i="3"/>
  <c r="N78" i="18"/>
  <c r="N34" i="18"/>
  <c r="J151" i="8"/>
  <c r="J216" i="8"/>
  <c r="N56" i="10"/>
  <c r="N62" i="10"/>
  <c r="N11" i="10"/>
  <c r="N17" i="10"/>
  <c r="N75" i="8"/>
  <c r="N81" i="8"/>
  <c r="C107" i="16"/>
  <c r="C93" i="16"/>
  <c r="C147" i="16"/>
  <c r="C161" i="16"/>
  <c r="U21" i="15"/>
  <c r="J234" i="8"/>
  <c r="N213" i="8"/>
  <c r="J241" i="8"/>
  <c r="J277" i="8"/>
  <c r="J283" i="8"/>
  <c r="J254" i="8"/>
  <c r="J260" i="8"/>
  <c r="T14" i="5"/>
  <c r="V14" i="5"/>
  <c r="T8" i="5"/>
  <c r="V8" i="5"/>
  <c r="L78" i="10"/>
  <c r="N78" i="10"/>
  <c r="L84" i="10"/>
  <c r="N84" i="10"/>
  <c r="N35" i="10"/>
  <c r="L108" i="10"/>
  <c r="L97" i="10"/>
  <c r="N97" i="10"/>
  <c r="L103" i="10"/>
  <c r="N103" i="10"/>
  <c r="L86" i="10"/>
  <c r="J218" i="8"/>
  <c r="J145" i="8"/>
  <c r="K50" i="6"/>
  <c r="K49" i="6"/>
  <c r="K32" i="6"/>
  <c r="K31" i="6"/>
  <c r="J163" i="3"/>
  <c r="K163" i="3"/>
  <c r="K181" i="3"/>
  <c r="J181" i="3"/>
  <c r="L23" i="2"/>
  <c r="N118" i="18"/>
  <c r="J130" i="8"/>
  <c r="J175" i="8"/>
  <c r="J284" i="8"/>
  <c r="N57" i="10"/>
  <c r="I32" i="6"/>
  <c r="J32" i="6"/>
  <c r="W8" i="5"/>
  <c r="W10" i="5"/>
  <c r="W20" i="5"/>
  <c r="W32" i="5"/>
  <c r="G187" i="3"/>
  <c r="N12" i="10"/>
  <c r="N18" i="10"/>
  <c r="F134" i="18"/>
  <c r="F90" i="18"/>
  <c r="F34" i="18"/>
  <c r="F50" i="18"/>
  <c r="F8" i="18"/>
  <c r="C135" i="17"/>
  <c r="H87" i="10"/>
  <c r="I25" i="6"/>
  <c r="J25" i="6"/>
  <c r="I19" i="5"/>
  <c r="K19" i="5"/>
  <c r="K31" i="5"/>
  <c r="I31" i="5"/>
  <c r="K43" i="5"/>
  <c r="I43" i="5"/>
  <c r="G122" i="3"/>
  <c r="I33" i="5"/>
  <c r="K33" i="5"/>
  <c r="I45" i="5"/>
  <c r="K45" i="5"/>
  <c r="C79" i="17"/>
  <c r="C133" i="17"/>
  <c r="H76" i="10"/>
  <c r="H82" i="10"/>
  <c r="J149" i="8"/>
  <c r="J150" i="8"/>
  <c r="K23" i="5"/>
  <c r="I23" i="5"/>
  <c r="I35" i="5"/>
  <c r="K35" i="5"/>
  <c r="K47" i="5"/>
  <c r="I47" i="5"/>
  <c r="J197" i="8"/>
  <c r="C21" i="17"/>
  <c r="C63" i="17"/>
  <c r="C35" i="17"/>
  <c r="C65" i="17"/>
  <c r="C51" i="17"/>
  <c r="C105" i="17"/>
  <c r="H77" i="10"/>
  <c r="H83" i="10"/>
  <c r="J146" i="8"/>
  <c r="J141" i="8"/>
  <c r="K25" i="5"/>
  <c r="I25" i="5"/>
  <c r="K37" i="5"/>
  <c r="I37" i="5"/>
  <c r="I49" i="5"/>
  <c r="K49" i="5"/>
  <c r="G113" i="3"/>
  <c r="J147" i="8"/>
  <c r="F160" i="18"/>
  <c r="F146" i="18"/>
  <c r="F132" i="18"/>
  <c r="C147" i="17"/>
  <c r="C23" i="17"/>
  <c r="C77" i="17"/>
  <c r="C53" i="12"/>
  <c r="C57" i="12" s="1"/>
  <c r="H78" i="10"/>
  <c r="H84" i="10"/>
  <c r="J143" i="8"/>
  <c r="J212" i="8"/>
  <c r="I15" i="5"/>
  <c r="K15" i="5"/>
  <c r="K27" i="5"/>
  <c r="I27" i="5"/>
  <c r="K39" i="5"/>
  <c r="I39" i="5"/>
  <c r="I51" i="5"/>
  <c r="K51" i="5"/>
  <c r="F76" i="18"/>
  <c r="F106" i="18"/>
  <c r="F62" i="18"/>
  <c r="F92" i="18"/>
  <c r="F48" i="18"/>
  <c r="F78" i="18"/>
  <c r="C93" i="17"/>
  <c r="C91" i="17"/>
  <c r="C119" i="17"/>
  <c r="C49" i="17"/>
  <c r="C56" i="12"/>
  <c r="H79" i="10"/>
  <c r="H85" i="10"/>
  <c r="I17" i="5"/>
  <c r="K17" i="5"/>
  <c r="I29" i="5"/>
  <c r="K29" i="5"/>
  <c r="K41" i="5"/>
  <c r="I41" i="5"/>
  <c r="F96" i="33"/>
  <c r="H74" i="33"/>
  <c r="L96" i="33"/>
  <c r="L228" i="8"/>
  <c r="L162" i="8"/>
  <c r="L96" i="8"/>
  <c r="L206" i="8"/>
  <c r="L250" i="8"/>
  <c r="K143" i="45"/>
  <c r="K138" i="44"/>
  <c r="K144" i="45"/>
  <c r="K139" i="45"/>
  <c r="I137" i="45"/>
  <c r="H137" i="45"/>
  <c r="K137" i="45" s="1"/>
  <c r="G137" i="45"/>
  <c r="G142" i="45"/>
  <c r="I142" i="45"/>
  <c r="H142" i="45"/>
  <c r="K142" i="45" s="1"/>
  <c r="G136" i="45"/>
  <c r="F146" i="45"/>
  <c r="I136" i="45"/>
  <c r="H136" i="45"/>
  <c r="K136" i="45" s="1"/>
  <c r="H141" i="45"/>
  <c r="K141" i="45" s="1"/>
  <c r="G141" i="45"/>
  <c r="I141" i="45"/>
  <c r="I140" i="45"/>
  <c r="H140" i="45"/>
  <c r="G140" i="45"/>
  <c r="M136" i="45"/>
  <c r="L136" i="45"/>
  <c r="O136" i="45"/>
  <c r="J146" i="45"/>
  <c r="N136" i="45"/>
  <c r="M142" i="45"/>
  <c r="L142" i="45"/>
  <c r="O142" i="45"/>
  <c r="N142" i="45"/>
  <c r="L137" i="45"/>
  <c r="O137" i="45"/>
  <c r="N137" i="45"/>
  <c r="M137" i="45"/>
  <c r="L143" i="45"/>
  <c r="O143" i="45"/>
  <c r="N143" i="45"/>
  <c r="M143" i="45"/>
  <c r="O138" i="45"/>
  <c r="N138" i="45"/>
  <c r="M138" i="45"/>
  <c r="L138" i="45"/>
  <c r="O144" i="45"/>
  <c r="N144" i="45"/>
  <c r="M144" i="45"/>
  <c r="L144" i="45"/>
  <c r="O139" i="45"/>
  <c r="N139" i="45"/>
  <c r="M139" i="45"/>
  <c r="L139" i="45"/>
  <c r="O145" i="45"/>
  <c r="N145" i="45"/>
  <c r="M145" i="45"/>
  <c r="L145" i="45"/>
  <c r="H145" i="44"/>
  <c r="K145" i="44" s="1"/>
  <c r="G145" i="44"/>
  <c r="I145" i="44"/>
  <c r="O144" i="44"/>
  <c r="N144" i="44"/>
  <c r="M144" i="44"/>
  <c r="L144" i="44"/>
  <c r="O138" i="44"/>
  <c r="N138" i="44"/>
  <c r="M138" i="44"/>
  <c r="L138" i="44"/>
  <c r="F146" i="44"/>
  <c r="I136" i="44"/>
  <c r="H136" i="44"/>
  <c r="K136" i="44" s="1"/>
  <c r="G136" i="44"/>
  <c r="H141" i="44"/>
  <c r="K141" i="44" s="1"/>
  <c r="I141" i="44"/>
  <c r="G141" i="44"/>
  <c r="I143" i="44"/>
  <c r="G143" i="44"/>
  <c r="H143" i="44"/>
  <c r="K143" i="44" s="1"/>
  <c r="G140" i="44"/>
  <c r="I140" i="44"/>
  <c r="H140" i="44"/>
  <c r="I144" i="44"/>
  <c r="H144" i="44"/>
  <c r="K144" i="44" s="1"/>
  <c r="G144" i="44"/>
  <c r="I139" i="44"/>
  <c r="H139" i="44"/>
  <c r="K139" i="44" s="1"/>
  <c r="G139" i="44"/>
  <c r="L143" i="44"/>
  <c r="N143" i="44"/>
  <c r="M143" i="44"/>
  <c r="O143" i="44"/>
  <c r="N145" i="44"/>
  <c r="O145" i="44"/>
  <c r="M145" i="44"/>
  <c r="L145" i="44"/>
  <c r="T14" i="43"/>
  <c r="S14" i="43"/>
  <c r="R14" i="43"/>
  <c r="Q14" i="43"/>
  <c r="P14" i="43"/>
  <c r="T13" i="43"/>
  <c r="S13" i="43"/>
  <c r="R13" i="43"/>
  <c r="Q13" i="43"/>
  <c r="P13" i="43"/>
  <c r="T12" i="43"/>
  <c r="S12" i="43"/>
  <c r="R12" i="43"/>
  <c r="P12" i="43"/>
  <c r="Q12" i="43"/>
  <c r="T11" i="43"/>
  <c r="S11" i="43"/>
  <c r="R11" i="43"/>
  <c r="Q11" i="43"/>
  <c r="P11" i="43"/>
  <c r="T10" i="43"/>
  <c r="S10" i="43"/>
  <c r="R10" i="43"/>
  <c r="Q10" i="43"/>
  <c r="P10" i="43"/>
  <c r="T9" i="43"/>
  <c r="S9" i="43"/>
  <c r="R9" i="43"/>
  <c r="Q9" i="43"/>
  <c r="P9" i="43"/>
  <c r="T8" i="43"/>
  <c r="S8" i="43"/>
  <c r="R8" i="43"/>
  <c r="Q8" i="43"/>
  <c r="P8" i="43"/>
  <c r="T7" i="43"/>
  <c r="S7" i="43"/>
  <c r="R7" i="43"/>
  <c r="Q7" i="43"/>
  <c r="P7" i="43"/>
  <c r="O16" i="43"/>
  <c r="T6" i="43"/>
  <c r="S6" i="43"/>
  <c r="R6" i="43"/>
  <c r="P6" i="43"/>
  <c r="Q6" i="43"/>
  <c r="I15" i="43"/>
  <c r="H15" i="43"/>
  <c r="J15" i="43"/>
  <c r="I14" i="43"/>
  <c r="H14" i="43"/>
  <c r="J14" i="43"/>
  <c r="I13" i="43"/>
  <c r="H13" i="43"/>
  <c r="J13" i="43"/>
  <c r="I12" i="43"/>
  <c r="H12" i="43"/>
  <c r="J12" i="43"/>
  <c r="I11" i="43"/>
  <c r="H11" i="43"/>
  <c r="J11" i="43"/>
  <c r="I10" i="43"/>
  <c r="H10" i="43"/>
  <c r="J10" i="43"/>
  <c r="I9" i="43"/>
  <c r="H9" i="43"/>
  <c r="J9" i="43"/>
  <c r="I8" i="43"/>
  <c r="H8" i="43"/>
  <c r="J8" i="43"/>
  <c r="I7" i="43"/>
  <c r="H7" i="43"/>
  <c r="J7" i="43"/>
  <c r="I6" i="43"/>
  <c r="H6" i="43"/>
  <c r="G16" i="43"/>
  <c r="J6" i="43"/>
  <c r="M9" i="41"/>
  <c r="J9" i="41"/>
  <c r="I9" i="41"/>
  <c r="H9" i="41"/>
  <c r="M8" i="41"/>
  <c r="J8" i="41"/>
  <c r="I8" i="41"/>
  <c r="H8" i="41"/>
  <c r="J7" i="41"/>
  <c r="I7" i="41"/>
  <c r="H7" i="41"/>
  <c r="J6" i="41"/>
  <c r="I6" i="41"/>
  <c r="H6" i="41"/>
  <c r="P9" i="42"/>
  <c r="T9" i="42"/>
  <c r="S9" i="42"/>
  <c r="R9" i="42"/>
  <c r="Q9" i="42"/>
  <c r="P8" i="42"/>
  <c r="T8" i="42"/>
  <c r="S8" i="42"/>
  <c r="R8" i="42"/>
  <c r="Q8" i="42"/>
  <c r="P7" i="42"/>
  <c r="T7" i="42"/>
  <c r="AA19" i="42" s="1"/>
  <c r="S7" i="42"/>
  <c r="R7" i="42"/>
  <c r="Q7" i="42"/>
  <c r="P6" i="42"/>
  <c r="T6" i="42"/>
  <c r="S6" i="42"/>
  <c r="R6" i="42"/>
  <c r="Q6" i="42"/>
  <c r="P9" i="40"/>
  <c r="T9" i="40"/>
  <c r="S9" i="40"/>
  <c r="R9" i="40"/>
  <c r="Q9" i="40"/>
  <c r="T8" i="40"/>
  <c r="S8" i="40"/>
  <c r="R8" i="40"/>
  <c r="Q8" i="40"/>
  <c r="P8" i="40"/>
  <c r="AA19" i="40"/>
  <c r="T7" i="40"/>
  <c r="S7" i="40"/>
  <c r="R7" i="40"/>
  <c r="Q7" i="40"/>
  <c r="P7" i="40"/>
  <c r="T6" i="40"/>
  <c r="S6" i="40"/>
  <c r="R6" i="40"/>
  <c r="Q6" i="40"/>
  <c r="P6" i="40"/>
  <c r="M10" i="41"/>
  <c r="L10" i="41"/>
  <c r="N10" i="41"/>
  <c r="L9" i="41"/>
  <c r="N9" i="41"/>
  <c r="L8" i="41"/>
  <c r="N8" i="41"/>
  <c r="M7" i="41"/>
  <c r="L7" i="41"/>
  <c r="N7" i="41"/>
  <c r="M6" i="41"/>
  <c r="L6" i="41"/>
  <c r="N6" i="41"/>
  <c r="J10" i="42"/>
  <c r="I10" i="42"/>
  <c r="H10" i="42"/>
  <c r="J9" i="42"/>
  <c r="I9" i="42"/>
  <c r="H9" i="42"/>
  <c r="M9" i="42"/>
  <c r="J8" i="42"/>
  <c r="I8" i="42"/>
  <c r="H8" i="42"/>
  <c r="M8" i="42"/>
  <c r="J7" i="42"/>
  <c r="I7" i="42"/>
  <c r="H7" i="42"/>
  <c r="J6" i="42"/>
  <c r="I6" i="42"/>
  <c r="H6" i="42"/>
  <c r="J10" i="40"/>
  <c r="I10" i="40"/>
  <c r="H10" i="40"/>
  <c r="I9" i="40"/>
  <c r="H9" i="40"/>
  <c r="M9" i="40"/>
  <c r="J9" i="40"/>
  <c r="I8" i="40"/>
  <c r="H8" i="40"/>
  <c r="M8" i="40"/>
  <c r="J8" i="40"/>
  <c r="I7" i="40"/>
  <c r="H7" i="40"/>
  <c r="J7" i="40"/>
  <c r="I6" i="40"/>
  <c r="H6" i="40"/>
  <c r="J6" i="40"/>
  <c r="I140" i="43"/>
  <c r="H140" i="43"/>
  <c r="K140" i="43" s="1"/>
  <c r="G140" i="43"/>
  <c r="I141" i="43"/>
  <c r="H141" i="43"/>
  <c r="K141" i="43" s="1"/>
  <c r="G141" i="43"/>
  <c r="I144" i="43"/>
  <c r="H144" i="43"/>
  <c r="K144" i="43" s="1"/>
  <c r="G144" i="43"/>
  <c r="H136" i="43"/>
  <c r="K136" i="43" s="1"/>
  <c r="G136" i="43"/>
  <c r="F146" i="43"/>
  <c r="I136" i="43"/>
  <c r="H142" i="43"/>
  <c r="K142" i="43" s="1"/>
  <c r="G142" i="43"/>
  <c r="I142" i="43"/>
  <c r="H143" i="43"/>
  <c r="K143" i="43" s="1"/>
  <c r="G143" i="43"/>
  <c r="I143" i="43"/>
  <c r="G137" i="43"/>
  <c r="I137" i="43"/>
  <c r="H137" i="43"/>
  <c r="K137" i="43" s="1"/>
  <c r="I138" i="43"/>
  <c r="H138" i="43"/>
  <c r="K138" i="43" s="1"/>
  <c r="G138" i="43"/>
  <c r="H145" i="43"/>
  <c r="K145" i="43" s="1"/>
  <c r="I145" i="43"/>
  <c r="G145" i="43"/>
  <c r="M134" i="42"/>
  <c r="L134" i="42"/>
  <c r="K134" i="42"/>
  <c r="O134" i="42"/>
  <c r="N134" i="42"/>
  <c r="S10" i="41"/>
  <c r="R10" i="41"/>
  <c r="Q10" i="41"/>
  <c r="P10" i="41"/>
  <c r="T10" i="41"/>
  <c r="AA20" i="41" s="1"/>
  <c r="S9" i="41"/>
  <c r="R9" i="41"/>
  <c r="Q9" i="41"/>
  <c r="P9" i="41"/>
  <c r="T9" i="41"/>
  <c r="S8" i="41"/>
  <c r="R8" i="41"/>
  <c r="Q8" i="41"/>
  <c r="P8" i="41"/>
  <c r="T8" i="41"/>
  <c r="S7" i="41"/>
  <c r="R7" i="41"/>
  <c r="Q7" i="41"/>
  <c r="P7" i="41"/>
  <c r="T7" i="41"/>
  <c r="AA19" i="41"/>
  <c r="S6" i="41"/>
  <c r="R6" i="41"/>
  <c r="Q6" i="41"/>
  <c r="P6" i="41"/>
  <c r="T6" i="41"/>
  <c r="N10" i="40"/>
  <c r="M10" i="40"/>
  <c r="L10" i="40"/>
  <c r="N9" i="40"/>
  <c r="L9" i="40"/>
  <c r="N7" i="40"/>
  <c r="M7" i="40"/>
  <c r="L7" i="40"/>
  <c r="M134" i="40"/>
  <c r="L134" i="40"/>
  <c r="K134" i="40"/>
  <c r="O134" i="40"/>
  <c r="N134" i="40"/>
  <c r="I125" i="39"/>
  <c r="H125" i="39"/>
  <c r="G125" i="39"/>
  <c r="J13" i="37"/>
  <c r="I13" i="37"/>
  <c r="J9" i="37"/>
  <c r="I9" i="37"/>
  <c r="J6" i="37"/>
  <c r="I6" i="37"/>
  <c r="O124" i="39"/>
  <c r="N124" i="39"/>
  <c r="M124" i="39"/>
  <c r="L124" i="39"/>
  <c r="J51" i="37"/>
  <c r="I51" i="37"/>
  <c r="J45" i="37"/>
  <c r="I45" i="37"/>
  <c r="J39" i="37"/>
  <c r="I39" i="37"/>
  <c r="J35" i="37"/>
  <c r="I35" i="37"/>
  <c r="J31" i="37"/>
  <c r="I31" i="37"/>
  <c r="J27" i="37"/>
  <c r="I27" i="37"/>
  <c r="J23" i="37"/>
  <c r="I23" i="37"/>
  <c r="J19" i="37"/>
  <c r="I19" i="37"/>
  <c r="N136" i="43"/>
  <c r="M136" i="43"/>
  <c r="L136" i="43"/>
  <c r="O136" i="43"/>
  <c r="J146" i="43"/>
  <c r="M137" i="43"/>
  <c r="L137" i="43"/>
  <c r="O137" i="43"/>
  <c r="N137" i="43"/>
  <c r="O141" i="43"/>
  <c r="N141" i="43"/>
  <c r="M141" i="43"/>
  <c r="L141" i="43"/>
  <c r="N142" i="43"/>
  <c r="M142" i="43"/>
  <c r="L142" i="43"/>
  <c r="O142" i="43"/>
  <c r="L138" i="43"/>
  <c r="N138" i="43"/>
  <c r="M138" i="43"/>
  <c r="O138" i="43"/>
  <c r="N145" i="43"/>
  <c r="L145" i="43"/>
  <c r="M145" i="43"/>
  <c r="O145" i="43"/>
  <c r="O139" i="43"/>
  <c r="M139" i="43"/>
  <c r="L139" i="43"/>
  <c r="N139" i="43"/>
  <c r="O140" i="43"/>
  <c r="N140" i="43"/>
  <c r="L140" i="43"/>
  <c r="M140" i="43"/>
  <c r="O144" i="43"/>
  <c r="N144" i="43"/>
  <c r="L144" i="43"/>
  <c r="M144" i="43"/>
  <c r="O143" i="43"/>
  <c r="N143" i="43"/>
  <c r="M143" i="43"/>
  <c r="L143" i="43"/>
  <c r="Q13" i="37"/>
  <c r="P13" i="37"/>
  <c r="Q9" i="37"/>
  <c r="P9" i="37"/>
  <c r="Q17" i="37"/>
  <c r="P17" i="37"/>
  <c r="Q19" i="37"/>
  <c r="P19" i="37"/>
  <c r="Q21" i="37"/>
  <c r="P21" i="37"/>
  <c r="Q23" i="37"/>
  <c r="P23" i="37"/>
  <c r="Q25" i="37"/>
  <c r="P25" i="37"/>
  <c r="Q27" i="37"/>
  <c r="P27" i="37"/>
  <c r="Q29" i="37"/>
  <c r="P29" i="37"/>
  <c r="Q31" i="37"/>
  <c r="P31" i="37"/>
  <c r="Q33" i="37"/>
  <c r="P33" i="37"/>
  <c r="Q35" i="37"/>
  <c r="P35" i="37"/>
  <c r="Q37" i="37"/>
  <c r="P37" i="37"/>
  <c r="Q39" i="37"/>
  <c r="P39" i="37"/>
  <c r="Q41" i="37"/>
  <c r="P41" i="37"/>
  <c r="Q43" i="37"/>
  <c r="P43" i="37"/>
  <c r="Q45" i="37"/>
  <c r="P45" i="37"/>
  <c r="Q47" i="37"/>
  <c r="P47" i="37"/>
  <c r="Q49" i="37"/>
  <c r="P49" i="37"/>
  <c r="Q51" i="37"/>
  <c r="P51" i="37"/>
  <c r="Q10" i="37"/>
  <c r="P10" i="37"/>
  <c r="Q12" i="37"/>
  <c r="P12" i="37"/>
  <c r="Q14" i="37"/>
  <c r="P14" i="37"/>
  <c r="P40" i="37"/>
  <c r="Q40" i="37"/>
  <c r="Q42" i="37"/>
  <c r="P42" i="37"/>
  <c r="Q44" i="37"/>
  <c r="P44" i="37"/>
  <c r="P46" i="37"/>
  <c r="Q46" i="37"/>
  <c r="Q48" i="37"/>
  <c r="P48" i="37"/>
  <c r="Q50" i="37"/>
  <c r="P50" i="37"/>
  <c r="N126" i="39"/>
  <c r="M126" i="39"/>
  <c r="L126" i="39"/>
  <c r="O126" i="39"/>
  <c r="K126" i="39"/>
  <c r="M127" i="39"/>
  <c r="J129" i="39"/>
  <c r="L127" i="39"/>
  <c r="K127" i="39"/>
  <c r="O127" i="39"/>
  <c r="N127" i="39"/>
  <c r="L128" i="39"/>
  <c r="K128" i="39"/>
  <c r="N128" i="39"/>
  <c r="M128" i="39"/>
  <c r="O128" i="39"/>
  <c r="J47" i="37"/>
  <c r="I47" i="37"/>
  <c r="J41" i="37"/>
  <c r="I41" i="37"/>
  <c r="Q32" i="37"/>
  <c r="P32" i="37"/>
  <c r="Q28" i="37"/>
  <c r="P28" i="37"/>
  <c r="J15" i="37"/>
  <c r="I15" i="37"/>
  <c r="J11" i="37"/>
  <c r="I11" i="37"/>
  <c r="J7" i="37"/>
  <c r="I7" i="37"/>
  <c r="J8" i="37"/>
  <c r="I8" i="37"/>
  <c r="I10" i="37"/>
  <c r="J10" i="37"/>
  <c r="I12" i="37"/>
  <c r="J12" i="37"/>
  <c r="I14" i="37"/>
  <c r="J14" i="37"/>
  <c r="I16" i="37"/>
  <c r="J16" i="37"/>
  <c r="J18" i="37"/>
  <c r="I18" i="37"/>
  <c r="I20" i="37"/>
  <c r="J20" i="37"/>
  <c r="J22" i="37"/>
  <c r="I22" i="37"/>
  <c r="I24" i="37"/>
  <c r="J24" i="37"/>
  <c r="J26" i="37"/>
  <c r="I26" i="37"/>
  <c r="I28" i="37"/>
  <c r="J28" i="37"/>
  <c r="J30" i="37"/>
  <c r="I30" i="37"/>
  <c r="I32" i="37"/>
  <c r="J32" i="37"/>
  <c r="J34" i="37"/>
  <c r="I34" i="37"/>
  <c r="I36" i="37"/>
  <c r="J36" i="37"/>
  <c r="J38" i="37"/>
  <c r="I38" i="37"/>
  <c r="I40" i="37"/>
  <c r="J40" i="37"/>
  <c r="I42" i="37"/>
  <c r="J42" i="37"/>
  <c r="I44" i="37"/>
  <c r="J44" i="37"/>
  <c r="I46" i="37"/>
  <c r="J46" i="37"/>
  <c r="I48" i="37"/>
  <c r="J48" i="37"/>
  <c r="I50" i="37"/>
  <c r="J50" i="37"/>
  <c r="N7" i="43"/>
  <c r="M7" i="43"/>
  <c r="L7" i="43"/>
  <c r="N9" i="43"/>
  <c r="M9" i="43"/>
  <c r="L9" i="43"/>
  <c r="N11" i="43"/>
  <c r="M11" i="43"/>
  <c r="L11" i="43"/>
  <c r="N13" i="43"/>
  <c r="M13" i="43"/>
  <c r="L13" i="43"/>
  <c r="N15" i="43"/>
  <c r="M15" i="43"/>
  <c r="L15" i="43"/>
  <c r="N6" i="43"/>
  <c r="M6" i="43"/>
  <c r="L6" i="43"/>
  <c r="K16" i="43"/>
  <c r="N8" i="43"/>
  <c r="M8" i="43"/>
  <c r="L8" i="43"/>
  <c r="N10" i="43"/>
  <c r="M10" i="43"/>
  <c r="L10" i="43"/>
  <c r="N12" i="43"/>
  <c r="M12" i="43"/>
  <c r="L12" i="43"/>
  <c r="N14" i="43"/>
  <c r="M14" i="43"/>
  <c r="L14" i="43"/>
  <c r="H124" i="39"/>
  <c r="G124" i="39"/>
  <c r="H126" i="39"/>
  <c r="G126" i="39"/>
  <c r="I126" i="39"/>
  <c r="G127" i="39"/>
  <c r="I127" i="39"/>
  <c r="H127" i="39"/>
  <c r="F129" i="39"/>
  <c r="I128" i="39"/>
  <c r="H128" i="39"/>
  <c r="G128" i="39"/>
  <c r="J33" i="37"/>
  <c r="I33" i="37"/>
  <c r="Q38" i="36"/>
  <c r="P38" i="36"/>
  <c r="Q32" i="36"/>
  <c r="P32" i="36"/>
  <c r="Q26" i="36"/>
  <c r="P26" i="36"/>
  <c r="Q20" i="36"/>
  <c r="P20" i="36"/>
  <c r="Q13" i="36"/>
  <c r="P13" i="36"/>
  <c r="Q11" i="36"/>
  <c r="P11" i="36"/>
  <c r="Q9" i="36"/>
  <c r="P9" i="36"/>
  <c r="P7" i="36"/>
  <c r="Q7" i="36"/>
  <c r="P15" i="36"/>
  <c r="Q15" i="36"/>
  <c r="P17" i="36"/>
  <c r="Q17" i="36"/>
  <c r="Q19" i="36"/>
  <c r="P19" i="36"/>
  <c r="Q21" i="36"/>
  <c r="P21" i="36"/>
  <c r="P23" i="36"/>
  <c r="Q23" i="36"/>
  <c r="Q25" i="36"/>
  <c r="P25" i="36"/>
  <c r="Q27" i="36"/>
  <c r="P27" i="36"/>
  <c r="P29" i="36"/>
  <c r="Q29" i="36"/>
  <c r="Q31" i="36"/>
  <c r="P31" i="36"/>
  <c r="Q33" i="36"/>
  <c r="P33" i="36"/>
  <c r="P35" i="36"/>
  <c r="Q35" i="36"/>
  <c r="Q37" i="36"/>
  <c r="P37" i="36"/>
  <c r="Q39" i="36"/>
  <c r="P39" i="36"/>
  <c r="Q41" i="36"/>
  <c r="P41" i="36"/>
  <c r="Q43" i="36"/>
  <c r="P43" i="36"/>
  <c r="Q45" i="36"/>
  <c r="P45" i="36"/>
  <c r="Q47" i="36"/>
  <c r="P47" i="36"/>
  <c r="Q49" i="36"/>
  <c r="P49" i="36"/>
  <c r="Q51" i="36"/>
  <c r="P51" i="36"/>
  <c r="I36" i="36"/>
  <c r="J36" i="36"/>
  <c r="I30" i="36"/>
  <c r="J30" i="36"/>
  <c r="I24" i="36"/>
  <c r="J24" i="36"/>
  <c r="I18" i="36"/>
  <c r="J18" i="36"/>
  <c r="J15" i="36"/>
  <c r="I15" i="36"/>
  <c r="I13" i="36"/>
  <c r="J13" i="36"/>
  <c r="I11" i="36"/>
  <c r="J11" i="36"/>
  <c r="I9" i="36"/>
  <c r="J9" i="36"/>
  <c r="I7" i="36"/>
  <c r="J7" i="36"/>
  <c r="I17" i="36"/>
  <c r="J17" i="36"/>
  <c r="I19" i="36"/>
  <c r="J19" i="36"/>
  <c r="I21" i="36"/>
  <c r="J21" i="36"/>
  <c r="I23" i="36"/>
  <c r="J23" i="36"/>
  <c r="I25" i="36"/>
  <c r="J25" i="36"/>
  <c r="I27" i="36"/>
  <c r="J27" i="36"/>
  <c r="I29" i="36"/>
  <c r="J29" i="36"/>
  <c r="I31" i="36"/>
  <c r="J31" i="36"/>
  <c r="I33" i="36"/>
  <c r="J33" i="36"/>
  <c r="I35" i="36"/>
  <c r="J35" i="36"/>
  <c r="I37" i="36"/>
  <c r="J37" i="36"/>
  <c r="I39" i="36"/>
  <c r="J39" i="36"/>
  <c r="I41" i="36"/>
  <c r="J41" i="36"/>
  <c r="I43" i="36"/>
  <c r="J43" i="36"/>
  <c r="I45" i="36"/>
  <c r="J45" i="36"/>
  <c r="I47" i="36"/>
  <c r="J47" i="36"/>
  <c r="I49" i="36"/>
  <c r="J49" i="36"/>
  <c r="I51" i="36"/>
  <c r="J51" i="36"/>
  <c r="AK37" i="35"/>
  <c r="AL37" i="35"/>
  <c r="AK35" i="35"/>
  <c r="AL35" i="35"/>
  <c r="AK33" i="35"/>
  <c r="AL33" i="35"/>
  <c r="AL31" i="35"/>
  <c r="AK31" i="35"/>
  <c r="Q48" i="36"/>
  <c r="P48" i="36"/>
  <c r="Q44" i="36"/>
  <c r="P44" i="36"/>
  <c r="Q40" i="36"/>
  <c r="P40" i="36"/>
  <c r="Q36" i="36"/>
  <c r="P36" i="36"/>
  <c r="Q30" i="36"/>
  <c r="P30" i="36"/>
  <c r="Q24" i="36"/>
  <c r="P24" i="36"/>
  <c r="Q18" i="36"/>
  <c r="P18" i="36"/>
  <c r="W37" i="35"/>
  <c r="V37" i="35"/>
  <c r="W35" i="35"/>
  <c r="V35" i="35"/>
  <c r="W33" i="35"/>
  <c r="V33" i="35"/>
  <c r="V31" i="35"/>
  <c r="W31" i="35"/>
  <c r="AR18" i="35"/>
  <c r="AV18" i="35"/>
  <c r="AU18" i="35"/>
  <c r="AT18" i="35"/>
  <c r="AS18" i="35"/>
  <c r="AR17" i="35"/>
  <c r="AV17" i="35"/>
  <c r="AS17" i="35"/>
  <c r="AT17" i="35"/>
  <c r="AU17" i="35"/>
  <c r="AR16" i="35"/>
  <c r="AV16" i="35"/>
  <c r="AU16" i="35"/>
  <c r="AT16" i="35"/>
  <c r="AS16" i="35"/>
  <c r="AR15" i="35"/>
  <c r="AV15" i="35"/>
  <c r="AS15" i="35"/>
  <c r="AU15" i="35"/>
  <c r="AT15" i="35"/>
  <c r="AR14" i="35"/>
  <c r="AV14" i="35"/>
  <c r="AU14" i="35"/>
  <c r="AT14" i="35"/>
  <c r="AS14" i="35"/>
  <c r="AR13" i="35"/>
  <c r="AV13" i="35"/>
  <c r="AS13" i="35"/>
  <c r="AU13" i="35"/>
  <c r="AT13" i="35"/>
  <c r="AR12" i="35"/>
  <c r="AV12" i="35"/>
  <c r="AU12" i="35"/>
  <c r="AT12" i="35"/>
  <c r="AS12" i="35"/>
  <c r="AR11" i="35"/>
  <c r="AQ22" i="35"/>
  <c r="AV11" i="35"/>
  <c r="AS11" i="35"/>
  <c r="AT11" i="35"/>
  <c r="AU11" i="35"/>
  <c r="AR10" i="35"/>
  <c r="AV10" i="35"/>
  <c r="AU10" i="35"/>
  <c r="AT10" i="35"/>
  <c r="AS10" i="35"/>
  <c r="AR9" i="35"/>
  <c r="AV9" i="35"/>
  <c r="AS9" i="35"/>
  <c r="AU9" i="35"/>
  <c r="AT9" i="35"/>
  <c r="AR8" i="35"/>
  <c r="AV8" i="35"/>
  <c r="AU8" i="35"/>
  <c r="AT8" i="35"/>
  <c r="AS8" i="35"/>
  <c r="J46" i="36"/>
  <c r="I46" i="36"/>
  <c r="J42" i="36"/>
  <c r="I42" i="36"/>
  <c r="J34" i="36"/>
  <c r="I34" i="36"/>
  <c r="J28" i="36"/>
  <c r="I28" i="36"/>
  <c r="J22" i="36"/>
  <c r="I22" i="36"/>
  <c r="J16" i="36"/>
  <c r="I16" i="36"/>
  <c r="Q12" i="36"/>
  <c r="P12" i="36"/>
  <c r="Q10" i="36"/>
  <c r="P10" i="36"/>
  <c r="Q8" i="36"/>
  <c r="P8" i="36"/>
  <c r="Q6" i="36"/>
  <c r="P6" i="36"/>
  <c r="I37" i="35"/>
  <c r="H37" i="35"/>
  <c r="I35" i="35"/>
  <c r="H35" i="35"/>
  <c r="I33" i="35"/>
  <c r="H33" i="35"/>
  <c r="I31" i="35"/>
  <c r="H31" i="35"/>
  <c r="J75" i="33"/>
  <c r="I87" i="33"/>
  <c r="J87" i="33" s="1"/>
  <c r="J97" i="33"/>
  <c r="I109" i="33"/>
  <c r="AL16" i="35"/>
  <c r="AK16" i="35"/>
  <c r="AJ16" i="35"/>
  <c r="AL14" i="35"/>
  <c r="AK14" i="35"/>
  <c r="AJ14" i="35"/>
  <c r="AL12" i="35"/>
  <c r="AK12" i="35"/>
  <c r="AJ12" i="35"/>
  <c r="AL10" i="35"/>
  <c r="AK10" i="35"/>
  <c r="AJ10" i="35"/>
  <c r="AL8" i="35"/>
  <c r="AK8" i="35"/>
  <c r="AJ8" i="35"/>
  <c r="G109" i="33"/>
  <c r="H109" i="33" s="1"/>
  <c r="H97" i="33"/>
  <c r="F75" i="33"/>
  <c r="E87" i="33"/>
  <c r="F87" i="33" s="1"/>
  <c r="F30" i="33"/>
  <c r="J52" i="33"/>
  <c r="D30" i="33"/>
  <c r="D52" i="33"/>
  <c r="N30" i="33"/>
  <c r="N52" i="33"/>
  <c r="N74" i="33"/>
  <c r="K109" i="33"/>
  <c r="L109" i="33" s="1"/>
  <c r="L97" i="33"/>
  <c r="L30" i="33"/>
  <c r="L52" i="33"/>
  <c r="K156" i="28"/>
  <c r="J156" i="28"/>
  <c r="I156" i="28"/>
  <c r="L156" i="28"/>
  <c r="M156" i="28"/>
  <c r="K143" i="28"/>
  <c r="J143" i="28"/>
  <c r="I143" i="28"/>
  <c r="M143" i="28"/>
  <c r="L143" i="28"/>
  <c r="K130" i="28"/>
  <c r="J130" i="28"/>
  <c r="I130" i="28"/>
  <c r="M130" i="28"/>
  <c r="L130" i="28"/>
  <c r="L120" i="28"/>
  <c r="K120" i="28"/>
  <c r="M120" i="28"/>
  <c r="J120" i="28"/>
  <c r="I120" i="28"/>
  <c r="L100" i="28"/>
  <c r="K100" i="28"/>
  <c r="M100" i="28"/>
  <c r="I100" i="28"/>
  <c r="J100" i="28"/>
  <c r="H104" i="28"/>
  <c r="M96" i="28"/>
  <c r="L96" i="28"/>
  <c r="K96" i="28"/>
  <c r="I96" i="28"/>
  <c r="J96" i="28"/>
  <c r="M89" i="28"/>
  <c r="L89" i="28"/>
  <c r="K89" i="28"/>
  <c r="J89" i="28"/>
  <c r="I89" i="28"/>
  <c r="M83" i="28"/>
  <c r="L83" i="28"/>
  <c r="K83" i="28"/>
  <c r="J83" i="28"/>
  <c r="I83" i="28"/>
  <c r="M70" i="28"/>
  <c r="L70" i="28"/>
  <c r="K70" i="28"/>
  <c r="J70" i="28"/>
  <c r="I70" i="28"/>
  <c r="M64" i="28"/>
  <c r="L64" i="28"/>
  <c r="K64" i="28"/>
  <c r="J64" i="28"/>
  <c r="I64" i="28"/>
  <c r="M57" i="28"/>
  <c r="L57" i="28"/>
  <c r="K57" i="28"/>
  <c r="I57" i="28"/>
  <c r="J57" i="28"/>
  <c r="M51" i="28"/>
  <c r="L51" i="28"/>
  <c r="K51" i="28"/>
  <c r="J51" i="28"/>
  <c r="I51" i="28"/>
  <c r="M44" i="28"/>
  <c r="L44" i="28"/>
  <c r="K44" i="28"/>
  <c r="J44" i="28"/>
  <c r="I44" i="28"/>
  <c r="M38" i="28"/>
  <c r="L38" i="28"/>
  <c r="K38" i="28"/>
  <c r="I38" i="28"/>
  <c r="J38" i="28"/>
  <c r="M31" i="28"/>
  <c r="L31" i="28"/>
  <c r="K31" i="28"/>
  <c r="J31" i="28"/>
  <c r="I31" i="28"/>
  <c r="M25" i="28"/>
  <c r="L25" i="28"/>
  <c r="K25" i="28"/>
  <c r="J25" i="28"/>
  <c r="I25" i="28"/>
  <c r="M18" i="28"/>
  <c r="L18" i="28"/>
  <c r="K18" i="28"/>
  <c r="I18" i="28"/>
  <c r="J18" i="28"/>
  <c r="M12" i="28"/>
  <c r="H20" i="28"/>
  <c r="L12" i="28"/>
  <c r="K12" i="28"/>
  <c r="J12" i="28"/>
  <c r="I12" i="28"/>
  <c r="L157" i="28"/>
  <c r="K157" i="28"/>
  <c r="J157" i="28"/>
  <c r="I157" i="28"/>
  <c r="M157" i="28"/>
  <c r="L144" i="28"/>
  <c r="K144" i="28"/>
  <c r="J144" i="28"/>
  <c r="I144" i="28"/>
  <c r="M144" i="28"/>
  <c r="L131" i="28"/>
  <c r="K131" i="28"/>
  <c r="J131" i="28"/>
  <c r="I131" i="28"/>
  <c r="M131" i="28"/>
  <c r="M114" i="28"/>
  <c r="L114" i="28"/>
  <c r="I114" i="28"/>
  <c r="K114" i="28"/>
  <c r="J114" i="28"/>
  <c r="K99" i="28"/>
  <c r="J99" i="28"/>
  <c r="I99" i="28"/>
  <c r="M99" i="28"/>
  <c r="L99" i="28"/>
  <c r="I97" i="28"/>
  <c r="M97" i="28"/>
  <c r="L97" i="28"/>
  <c r="K97" i="28"/>
  <c r="J97" i="28"/>
  <c r="I84" i="28"/>
  <c r="M84" i="28"/>
  <c r="L84" i="28"/>
  <c r="K84" i="28"/>
  <c r="J84" i="28"/>
  <c r="I78" i="28"/>
  <c r="M78" i="28"/>
  <c r="L78" i="28"/>
  <c r="K78" i="28"/>
  <c r="J78" i="28"/>
  <c r="I71" i="28"/>
  <c r="M71" i="28"/>
  <c r="L71" i="28"/>
  <c r="J71" i="28"/>
  <c r="K71" i="28"/>
  <c r="I65" i="28"/>
  <c r="M65" i="28"/>
  <c r="L65" i="28"/>
  <c r="K65" i="28"/>
  <c r="J65" i="28"/>
  <c r="I58" i="28"/>
  <c r="M58" i="28"/>
  <c r="L58" i="28"/>
  <c r="K58" i="28"/>
  <c r="J58" i="28"/>
  <c r="I52" i="28"/>
  <c r="M52" i="28"/>
  <c r="L52" i="28"/>
  <c r="J52" i="28"/>
  <c r="K52" i="28"/>
  <c r="I45" i="28"/>
  <c r="M45" i="28"/>
  <c r="L45" i="28"/>
  <c r="K45" i="28"/>
  <c r="J45" i="28"/>
  <c r="I39" i="28"/>
  <c r="M39" i="28"/>
  <c r="L39" i="28"/>
  <c r="K39" i="28"/>
  <c r="J39" i="28"/>
  <c r="I32" i="28"/>
  <c r="M32" i="28"/>
  <c r="L32" i="28"/>
  <c r="J32" i="28"/>
  <c r="K32" i="28"/>
  <c r="I26" i="28"/>
  <c r="M26" i="28"/>
  <c r="H34" i="28"/>
  <c r="L26" i="28"/>
  <c r="K26" i="28"/>
  <c r="J26" i="28"/>
  <c r="I19" i="28"/>
  <c r="M19" i="28"/>
  <c r="L19" i="28"/>
  <c r="K19" i="28"/>
  <c r="J19" i="28"/>
  <c r="I13" i="28"/>
  <c r="M13" i="28"/>
  <c r="L13" i="28"/>
  <c r="J13" i="28"/>
  <c r="K13" i="28"/>
  <c r="I103" i="28"/>
  <c r="K103" i="28"/>
  <c r="J103" i="28"/>
  <c r="M103" i="28"/>
  <c r="L103" i="28"/>
  <c r="I110" i="28"/>
  <c r="H118" i="28"/>
  <c r="M110" i="28"/>
  <c r="L110" i="28"/>
  <c r="K110" i="28"/>
  <c r="J110" i="28"/>
  <c r="I116" i="28"/>
  <c r="M116" i="28"/>
  <c r="L116" i="28"/>
  <c r="K116" i="28"/>
  <c r="J116" i="28"/>
  <c r="J123" i="28"/>
  <c r="I123" i="28"/>
  <c r="M123" i="28"/>
  <c r="L123" i="28"/>
  <c r="K123" i="28"/>
  <c r="J129" i="28"/>
  <c r="I129" i="28"/>
  <c r="M129" i="28"/>
  <c r="L129" i="28"/>
  <c r="K129" i="28"/>
  <c r="J136" i="28"/>
  <c r="I136" i="28"/>
  <c r="M136" i="28"/>
  <c r="L136" i="28"/>
  <c r="K136" i="28"/>
  <c r="J142" i="28"/>
  <c r="I142" i="28"/>
  <c r="M142" i="28"/>
  <c r="K142" i="28"/>
  <c r="L142" i="28"/>
  <c r="J149" i="28"/>
  <c r="I149" i="28"/>
  <c r="M149" i="28"/>
  <c r="L149" i="28"/>
  <c r="K149" i="28"/>
  <c r="J155" i="28"/>
  <c r="I155" i="28"/>
  <c r="M155" i="28"/>
  <c r="L155" i="28"/>
  <c r="K155" i="28"/>
  <c r="M102" i="28"/>
  <c r="L102" i="28"/>
  <c r="K102" i="28"/>
  <c r="J102" i="28"/>
  <c r="I102" i="28"/>
  <c r="M109" i="28"/>
  <c r="J109" i="28"/>
  <c r="I109" i="28"/>
  <c r="L109" i="28"/>
  <c r="K109" i="28"/>
  <c r="M115" i="28"/>
  <c r="L115" i="28"/>
  <c r="K115" i="28"/>
  <c r="J115" i="28"/>
  <c r="I115" i="28"/>
  <c r="M122" i="28"/>
  <c r="L122" i="28"/>
  <c r="K122" i="28"/>
  <c r="J122" i="28"/>
  <c r="I122" i="28"/>
  <c r="I128" i="28"/>
  <c r="M128" i="28"/>
  <c r="L128" i="28"/>
  <c r="J128" i="28"/>
  <c r="K128" i="28"/>
  <c r="I135" i="28"/>
  <c r="M135" i="28"/>
  <c r="L135" i="28"/>
  <c r="K135" i="28"/>
  <c r="J135" i="28"/>
  <c r="I141" i="28"/>
  <c r="M141" i="28"/>
  <c r="L141" i="28"/>
  <c r="K141" i="28"/>
  <c r="J141" i="28"/>
  <c r="I148" i="28"/>
  <c r="M148" i="28"/>
  <c r="L148" i="28"/>
  <c r="K148" i="28"/>
  <c r="J148" i="28"/>
  <c r="I154" i="28"/>
  <c r="M154" i="28"/>
  <c r="L154" i="28"/>
  <c r="K154" i="28"/>
  <c r="J154" i="28"/>
  <c r="M127" i="28"/>
  <c r="L127" i="28"/>
  <c r="K127" i="28"/>
  <c r="J127" i="28"/>
  <c r="I127" i="28"/>
  <c r="M134" i="28"/>
  <c r="L134" i="28"/>
  <c r="K134" i="28"/>
  <c r="J134" i="28"/>
  <c r="I134" i="28"/>
  <c r="M140" i="28"/>
  <c r="L140" i="28"/>
  <c r="K140" i="28"/>
  <c r="J140" i="28"/>
  <c r="I140" i="28"/>
  <c r="M153" i="28"/>
  <c r="L153" i="28"/>
  <c r="K153" i="28"/>
  <c r="I153" i="28"/>
  <c r="J153" i="28"/>
  <c r="M159" i="28"/>
  <c r="L159" i="28"/>
  <c r="K159" i="28"/>
  <c r="J159" i="28"/>
  <c r="I159" i="28"/>
  <c r="M145" i="28"/>
  <c r="L145" i="28"/>
  <c r="K145" i="28"/>
  <c r="J145" i="28"/>
  <c r="I145" i="28"/>
  <c r="J117" i="28"/>
  <c r="I117" i="28"/>
  <c r="L117" i="28"/>
  <c r="K117" i="28"/>
  <c r="M117" i="28"/>
  <c r="L113" i="28"/>
  <c r="K113" i="28"/>
  <c r="J113" i="28"/>
  <c r="I113" i="28"/>
  <c r="M113" i="28"/>
  <c r="J92" i="28"/>
  <c r="I92" i="28"/>
  <c r="M92" i="28"/>
  <c r="L92" i="28"/>
  <c r="K92" i="28"/>
  <c r="J85" i="28"/>
  <c r="I85" i="28"/>
  <c r="M85" i="28"/>
  <c r="K85" i="28"/>
  <c r="L85" i="28"/>
  <c r="J79" i="28"/>
  <c r="I79" i="28"/>
  <c r="M79" i="28"/>
  <c r="L79" i="28"/>
  <c r="K79" i="28"/>
  <c r="J72" i="28"/>
  <c r="I72" i="28"/>
  <c r="M72" i="28"/>
  <c r="L72" i="28"/>
  <c r="K72" i="28"/>
  <c r="J66" i="28"/>
  <c r="I66" i="28"/>
  <c r="M66" i="28"/>
  <c r="K66" i="28"/>
  <c r="L66" i="28"/>
  <c r="J59" i="28"/>
  <c r="I59" i="28"/>
  <c r="M59" i="28"/>
  <c r="L59" i="28"/>
  <c r="K59" i="28"/>
  <c r="J53" i="28"/>
  <c r="I53" i="28"/>
  <c r="M53" i="28"/>
  <c r="L53" i="28"/>
  <c r="K53" i="28"/>
  <c r="J46" i="28"/>
  <c r="I46" i="28"/>
  <c r="M46" i="28"/>
  <c r="K46" i="28"/>
  <c r="L46" i="28"/>
  <c r="J40" i="28"/>
  <c r="I40" i="28"/>
  <c r="M40" i="28"/>
  <c r="L40" i="28"/>
  <c r="K40" i="28"/>
  <c r="H48" i="28"/>
  <c r="J33" i="28"/>
  <c r="I33" i="28"/>
  <c r="M33" i="28"/>
  <c r="L33" i="28"/>
  <c r="K33" i="28"/>
  <c r="J27" i="28"/>
  <c r="I27" i="28"/>
  <c r="M27" i="28"/>
  <c r="K27" i="28"/>
  <c r="L27" i="28"/>
  <c r="J14" i="28"/>
  <c r="I14" i="28"/>
  <c r="M14" i="28"/>
  <c r="L14" i="28"/>
  <c r="K14" i="28"/>
  <c r="J8" i="28"/>
  <c r="I8" i="28"/>
  <c r="M8" i="28"/>
  <c r="K8" i="28"/>
  <c r="L8" i="28"/>
  <c r="K150" i="28"/>
  <c r="J150" i="28"/>
  <c r="I150" i="28"/>
  <c r="M150" i="28"/>
  <c r="L150" i="28"/>
  <c r="K137" i="28"/>
  <c r="J137" i="28"/>
  <c r="I137" i="28"/>
  <c r="M137" i="28"/>
  <c r="L137" i="28"/>
  <c r="K124" i="28"/>
  <c r="J124" i="28"/>
  <c r="I124" i="28"/>
  <c r="M124" i="28"/>
  <c r="H132" i="28"/>
  <c r="L124" i="28"/>
  <c r="K112" i="28"/>
  <c r="J112" i="28"/>
  <c r="M112" i="28"/>
  <c r="L112" i="28"/>
  <c r="I112" i="28"/>
  <c r="M108" i="28"/>
  <c r="L108" i="28"/>
  <c r="K108" i="28"/>
  <c r="J108" i="28"/>
  <c r="I108" i="28"/>
  <c r="I98" i="28"/>
  <c r="L98" i="28"/>
  <c r="K98" i="28"/>
  <c r="J98" i="28"/>
  <c r="M98" i="28"/>
  <c r="K93" i="28"/>
  <c r="J93" i="28"/>
  <c r="I93" i="28"/>
  <c r="M93" i="28"/>
  <c r="L93" i="28"/>
  <c r="K86" i="28"/>
  <c r="J86" i="28"/>
  <c r="I86" i="28"/>
  <c r="M86" i="28"/>
  <c r="L86" i="28"/>
  <c r="K80" i="28"/>
  <c r="J80" i="28"/>
  <c r="I80" i="28"/>
  <c r="L80" i="28"/>
  <c r="M80" i="28"/>
  <c r="K73" i="28"/>
  <c r="J73" i="28"/>
  <c r="I73" i="28"/>
  <c r="M73" i="28"/>
  <c r="L73" i="28"/>
  <c r="K67" i="28"/>
  <c r="J67" i="28"/>
  <c r="I67" i="28"/>
  <c r="M67" i="28"/>
  <c r="L67" i="28"/>
  <c r="K60" i="28"/>
  <c r="J60" i="28"/>
  <c r="I60" i="28"/>
  <c r="L60" i="28"/>
  <c r="M60" i="28"/>
  <c r="K54" i="28"/>
  <c r="J54" i="28"/>
  <c r="I54" i="28"/>
  <c r="H62" i="28"/>
  <c r="M54" i="28"/>
  <c r="L54" i="28"/>
  <c r="K47" i="28"/>
  <c r="J47" i="28"/>
  <c r="I47" i="28"/>
  <c r="M47" i="28"/>
  <c r="L47" i="28"/>
  <c r="K41" i="28"/>
  <c r="J41" i="28"/>
  <c r="I41" i="28"/>
  <c r="L41" i="28"/>
  <c r="M41" i="28"/>
  <c r="K28" i="28"/>
  <c r="J28" i="28"/>
  <c r="I28" i="28"/>
  <c r="M28" i="28"/>
  <c r="L28" i="28"/>
  <c r="K22" i="28"/>
  <c r="J22" i="28"/>
  <c r="I22" i="28"/>
  <c r="L22" i="28"/>
  <c r="M22" i="28"/>
  <c r="K15" i="28"/>
  <c r="J15" i="28"/>
  <c r="I15" i="28"/>
  <c r="M15" i="28"/>
  <c r="L15" i="28"/>
  <c r="K9" i="28"/>
  <c r="J9" i="28"/>
  <c r="I9" i="28"/>
  <c r="M9" i="28"/>
  <c r="L9" i="28"/>
  <c r="J125" i="27"/>
  <c r="I125" i="27"/>
  <c r="K125" i="27"/>
  <c r="K158" i="27"/>
  <c r="J158" i="27"/>
  <c r="I158" i="27"/>
  <c r="K156" i="27"/>
  <c r="J156" i="27"/>
  <c r="I156" i="27"/>
  <c r="K154" i="27"/>
  <c r="J154" i="27"/>
  <c r="I154" i="27"/>
  <c r="K152" i="27"/>
  <c r="J152" i="27"/>
  <c r="I152" i="27"/>
  <c r="H160" i="27"/>
  <c r="K150" i="27"/>
  <c r="J150" i="27"/>
  <c r="I150" i="27"/>
  <c r="K148" i="27"/>
  <c r="J148" i="27"/>
  <c r="I148" i="27"/>
  <c r="K145" i="27"/>
  <c r="J145" i="27"/>
  <c r="I145" i="27"/>
  <c r="K143" i="27"/>
  <c r="J143" i="27"/>
  <c r="I143" i="27"/>
  <c r="K141" i="27"/>
  <c r="J141" i="27"/>
  <c r="I141" i="27"/>
  <c r="K139" i="27"/>
  <c r="J139" i="27"/>
  <c r="I139" i="27"/>
  <c r="K137" i="27"/>
  <c r="J137" i="27"/>
  <c r="I137" i="27"/>
  <c r="K135" i="27"/>
  <c r="J135" i="27"/>
  <c r="I135" i="27"/>
  <c r="K130" i="27"/>
  <c r="J130" i="27"/>
  <c r="I130" i="27"/>
  <c r="K128" i="27"/>
  <c r="J128" i="27"/>
  <c r="I128" i="27"/>
  <c r="I121" i="27"/>
  <c r="J121" i="27"/>
  <c r="K121" i="27"/>
  <c r="I116" i="27"/>
  <c r="J116" i="27"/>
  <c r="K116" i="27"/>
  <c r="I114" i="27"/>
  <c r="J114" i="27"/>
  <c r="K114" i="27"/>
  <c r="I112" i="27"/>
  <c r="J112" i="27"/>
  <c r="K112" i="27"/>
  <c r="I110" i="27"/>
  <c r="H118" i="27"/>
  <c r="J110" i="27"/>
  <c r="K110" i="27"/>
  <c r="I108" i="27"/>
  <c r="J108" i="27"/>
  <c r="K108" i="27"/>
  <c r="I106" i="27"/>
  <c r="J106" i="27"/>
  <c r="K106" i="27"/>
  <c r="I103" i="27"/>
  <c r="J103" i="27"/>
  <c r="K103" i="27"/>
  <c r="I101" i="27"/>
  <c r="J101" i="27"/>
  <c r="K101" i="27"/>
  <c r="I99" i="27"/>
  <c r="J99" i="27"/>
  <c r="K99" i="27"/>
  <c r="I97" i="27"/>
  <c r="J97" i="27"/>
  <c r="K97" i="27"/>
  <c r="I95" i="27"/>
  <c r="J95" i="27"/>
  <c r="K95" i="27"/>
  <c r="I93" i="27"/>
  <c r="J93" i="27"/>
  <c r="K93" i="27"/>
  <c r="I88" i="27"/>
  <c r="J88" i="27"/>
  <c r="K88" i="27"/>
  <c r="I86" i="27"/>
  <c r="J86" i="27"/>
  <c r="K86" i="27"/>
  <c r="I84" i="27"/>
  <c r="J84" i="27"/>
  <c r="K84" i="27"/>
  <c r="I82" i="27"/>
  <c r="H90" i="27"/>
  <c r="J82" i="27"/>
  <c r="K82" i="27"/>
  <c r="I80" i="27"/>
  <c r="J80" i="27"/>
  <c r="K80" i="27"/>
  <c r="I78" i="27"/>
  <c r="J78" i="27"/>
  <c r="K78" i="27"/>
  <c r="I75" i="27"/>
  <c r="J75" i="27"/>
  <c r="K75" i="27"/>
  <c r="I73" i="27"/>
  <c r="J73" i="27"/>
  <c r="K73" i="27"/>
  <c r="I71" i="27"/>
  <c r="J71" i="27"/>
  <c r="K71" i="27"/>
  <c r="I69" i="27"/>
  <c r="J69" i="27"/>
  <c r="K69" i="27"/>
  <c r="I67" i="27"/>
  <c r="J67" i="27"/>
  <c r="K67" i="27"/>
  <c r="I65" i="27"/>
  <c r="J65" i="27"/>
  <c r="K65" i="27"/>
  <c r="I60" i="27"/>
  <c r="J60" i="27"/>
  <c r="K60" i="27"/>
  <c r="I58" i="27"/>
  <c r="J58" i="27"/>
  <c r="K58" i="27"/>
  <c r="I56" i="27"/>
  <c r="J56" i="27"/>
  <c r="K56" i="27"/>
  <c r="I54" i="27"/>
  <c r="H62" i="27"/>
  <c r="J54" i="27"/>
  <c r="K54" i="27"/>
  <c r="I52" i="27"/>
  <c r="J52" i="27"/>
  <c r="K52" i="27"/>
  <c r="I50" i="27"/>
  <c r="J50" i="27"/>
  <c r="K50" i="27"/>
  <c r="I47" i="27"/>
  <c r="J47" i="27"/>
  <c r="K47" i="27"/>
  <c r="I45" i="27"/>
  <c r="J45" i="27"/>
  <c r="K45" i="27"/>
  <c r="I43" i="27"/>
  <c r="J43" i="27"/>
  <c r="K43" i="27"/>
  <c r="I41" i="27"/>
  <c r="J41" i="27"/>
  <c r="K41" i="27"/>
  <c r="I39" i="27"/>
  <c r="J39" i="27"/>
  <c r="K39" i="27"/>
  <c r="I37" i="27"/>
  <c r="J37" i="27"/>
  <c r="K37" i="27"/>
  <c r="I32" i="27"/>
  <c r="J32" i="27"/>
  <c r="K32" i="27"/>
  <c r="I30" i="27"/>
  <c r="J30" i="27"/>
  <c r="K30" i="27"/>
  <c r="I28" i="27"/>
  <c r="J28" i="27"/>
  <c r="K28" i="27"/>
  <c r="I26" i="27"/>
  <c r="H34" i="27"/>
  <c r="J26" i="27"/>
  <c r="K26" i="27"/>
  <c r="I24" i="27"/>
  <c r="J24" i="27"/>
  <c r="K24" i="27"/>
  <c r="I22" i="27"/>
  <c r="J22" i="27"/>
  <c r="K22" i="27"/>
  <c r="I19" i="27"/>
  <c r="J19" i="27"/>
  <c r="K19" i="27"/>
  <c r="I17" i="27"/>
  <c r="J17" i="27"/>
  <c r="K17" i="27"/>
  <c r="I15" i="27"/>
  <c r="J15" i="27"/>
  <c r="K15" i="27"/>
  <c r="I13" i="27"/>
  <c r="J13" i="27"/>
  <c r="K13" i="27"/>
  <c r="I11" i="27"/>
  <c r="J11" i="27"/>
  <c r="K11" i="27"/>
  <c r="I9" i="27"/>
  <c r="J9" i="27"/>
  <c r="K9" i="27"/>
  <c r="J127" i="27"/>
  <c r="I127" i="27"/>
  <c r="K127" i="27"/>
  <c r="J129" i="27"/>
  <c r="I129" i="27"/>
  <c r="K129" i="27"/>
  <c r="J131" i="27"/>
  <c r="I131" i="27"/>
  <c r="K131" i="27"/>
  <c r="J134" i="27"/>
  <c r="I134" i="27"/>
  <c r="K134" i="27"/>
  <c r="J136" i="27"/>
  <c r="I136" i="27"/>
  <c r="K136" i="27"/>
  <c r="J138" i="27"/>
  <c r="I138" i="27"/>
  <c r="H146" i="27"/>
  <c r="K138" i="27"/>
  <c r="J140" i="27"/>
  <c r="I140" i="27"/>
  <c r="K140" i="27"/>
  <c r="J142" i="27"/>
  <c r="I142" i="27"/>
  <c r="K142" i="27"/>
  <c r="J144" i="27"/>
  <c r="I144" i="27"/>
  <c r="K144" i="27"/>
  <c r="J149" i="27"/>
  <c r="I149" i="27"/>
  <c r="K149" i="27"/>
  <c r="J151" i="27"/>
  <c r="I151" i="27"/>
  <c r="K151" i="27"/>
  <c r="J153" i="27"/>
  <c r="I153" i="27"/>
  <c r="K153" i="27"/>
  <c r="J155" i="27"/>
  <c r="I155" i="27"/>
  <c r="K155" i="27"/>
  <c r="J157" i="27"/>
  <c r="I157" i="27"/>
  <c r="K157" i="27"/>
  <c r="J159" i="27"/>
  <c r="I159" i="27"/>
  <c r="K159" i="27"/>
  <c r="J159" i="26"/>
  <c r="I159" i="26"/>
  <c r="K159" i="26"/>
  <c r="J157" i="26"/>
  <c r="I157" i="26"/>
  <c r="K157" i="26"/>
  <c r="J155" i="26"/>
  <c r="I155" i="26"/>
  <c r="K155" i="26"/>
  <c r="J153" i="26"/>
  <c r="I153" i="26"/>
  <c r="K153" i="26"/>
  <c r="J151" i="26"/>
  <c r="I151" i="26"/>
  <c r="K151" i="26"/>
  <c r="J149" i="26"/>
  <c r="I149" i="26"/>
  <c r="K149" i="26"/>
  <c r="J144" i="26"/>
  <c r="I144" i="26"/>
  <c r="K144" i="26"/>
  <c r="J142" i="26"/>
  <c r="I142" i="26"/>
  <c r="K142" i="26"/>
  <c r="J140" i="26"/>
  <c r="I140" i="26"/>
  <c r="K140" i="26"/>
  <c r="J138" i="26"/>
  <c r="I138" i="26"/>
  <c r="H146" i="26"/>
  <c r="K138" i="26"/>
  <c r="J136" i="26"/>
  <c r="I136" i="26"/>
  <c r="K136" i="26"/>
  <c r="J134" i="26"/>
  <c r="I134" i="26"/>
  <c r="K134" i="26"/>
  <c r="J131" i="26"/>
  <c r="I131" i="26"/>
  <c r="K131" i="26"/>
  <c r="J129" i="26"/>
  <c r="I129" i="26"/>
  <c r="K129" i="26"/>
  <c r="J127" i="26"/>
  <c r="I127" i="26"/>
  <c r="K127" i="26"/>
  <c r="J125" i="26"/>
  <c r="I125" i="26"/>
  <c r="K125" i="26"/>
  <c r="J123" i="26"/>
  <c r="I123" i="26"/>
  <c r="K123" i="26"/>
  <c r="J121" i="26"/>
  <c r="I121" i="26"/>
  <c r="K121" i="26"/>
  <c r="J116" i="26"/>
  <c r="I116" i="26"/>
  <c r="K116" i="26"/>
  <c r="J114" i="26"/>
  <c r="I114" i="26"/>
  <c r="K114" i="26"/>
  <c r="J112" i="26"/>
  <c r="I112" i="26"/>
  <c r="K112" i="26"/>
  <c r="J110" i="26"/>
  <c r="I110" i="26"/>
  <c r="H118" i="26"/>
  <c r="K110" i="26"/>
  <c r="J108" i="26"/>
  <c r="I108" i="26"/>
  <c r="K108" i="26"/>
  <c r="J106" i="26"/>
  <c r="I106" i="26"/>
  <c r="K106" i="26"/>
  <c r="J103" i="26"/>
  <c r="I103" i="26"/>
  <c r="K103" i="26"/>
  <c r="J101" i="26"/>
  <c r="I101" i="26"/>
  <c r="K101" i="26"/>
  <c r="J99" i="26"/>
  <c r="I99" i="26"/>
  <c r="K99" i="26"/>
  <c r="J97" i="26"/>
  <c r="I97" i="26"/>
  <c r="K97" i="26"/>
  <c r="J95" i="26"/>
  <c r="I95" i="26"/>
  <c r="K95" i="26"/>
  <c r="J93" i="26"/>
  <c r="I93" i="26"/>
  <c r="K93" i="26"/>
  <c r="J88" i="26"/>
  <c r="I88" i="26"/>
  <c r="K88" i="26"/>
  <c r="J86" i="26"/>
  <c r="I86" i="26"/>
  <c r="K86" i="26"/>
  <c r="J84" i="26"/>
  <c r="I84" i="26"/>
  <c r="K84" i="26"/>
  <c r="J82" i="26"/>
  <c r="I82" i="26"/>
  <c r="H90" i="26"/>
  <c r="K82" i="26"/>
  <c r="J80" i="26"/>
  <c r="I80" i="26"/>
  <c r="K80" i="26"/>
  <c r="J78" i="26"/>
  <c r="I78" i="26"/>
  <c r="K78" i="26"/>
  <c r="J75" i="26"/>
  <c r="I75" i="26"/>
  <c r="K75" i="26"/>
  <c r="J73" i="26"/>
  <c r="I73" i="26"/>
  <c r="K73" i="26"/>
  <c r="J71" i="26"/>
  <c r="I71" i="26"/>
  <c r="K71" i="26"/>
  <c r="J69" i="26"/>
  <c r="I69" i="26"/>
  <c r="K69" i="26"/>
  <c r="J67" i="26"/>
  <c r="I67" i="26"/>
  <c r="K67" i="26"/>
  <c r="J65" i="26"/>
  <c r="I65" i="26"/>
  <c r="K65" i="26"/>
  <c r="J60" i="26"/>
  <c r="I60" i="26"/>
  <c r="K60" i="26"/>
  <c r="J58" i="26"/>
  <c r="I58" i="26"/>
  <c r="K58" i="26"/>
  <c r="J56" i="26"/>
  <c r="I56" i="26"/>
  <c r="K56" i="26"/>
  <c r="J54" i="26"/>
  <c r="I54" i="26"/>
  <c r="H62" i="26"/>
  <c r="K54" i="26"/>
  <c r="J52" i="26"/>
  <c r="I52" i="26"/>
  <c r="K52" i="26"/>
  <c r="J50" i="26"/>
  <c r="I50" i="26"/>
  <c r="K50" i="26"/>
  <c r="J47" i="26"/>
  <c r="I47" i="26"/>
  <c r="K47" i="26"/>
  <c r="J45" i="26"/>
  <c r="I45" i="26"/>
  <c r="K45" i="26"/>
  <c r="J43" i="26"/>
  <c r="I43" i="26"/>
  <c r="K43" i="26"/>
  <c r="J41" i="26"/>
  <c r="I41" i="26"/>
  <c r="K41" i="26"/>
  <c r="J39" i="26"/>
  <c r="I39" i="26"/>
  <c r="K39" i="26"/>
  <c r="J37" i="26"/>
  <c r="I37" i="26"/>
  <c r="K37" i="26"/>
  <c r="J32" i="26"/>
  <c r="I32" i="26"/>
  <c r="K32" i="26"/>
  <c r="J30" i="26"/>
  <c r="I30" i="26"/>
  <c r="K30" i="26"/>
  <c r="J28" i="26"/>
  <c r="I28" i="26"/>
  <c r="K28" i="26"/>
  <c r="J26" i="26"/>
  <c r="I26" i="26"/>
  <c r="H34" i="26"/>
  <c r="K26" i="26"/>
  <c r="J24" i="26"/>
  <c r="I24" i="26"/>
  <c r="K24" i="26"/>
  <c r="J22" i="26"/>
  <c r="I22" i="26"/>
  <c r="K22" i="26"/>
  <c r="J19" i="26"/>
  <c r="I19" i="26"/>
  <c r="K19" i="26"/>
  <c r="J17" i="26"/>
  <c r="I17" i="26"/>
  <c r="K17" i="26"/>
  <c r="J15" i="26"/>
  <c r="I15" i="26"/>
  <c r="K15" i="26"/>
  <c r="J13" i="26"/>
  <c r="I13" i="26"/>
  <c r="K13" i="26"/>
  <c r="J11" i="26"/>
  <c r="I11" i="26"/>
  <c r="K11" i="26"/>
  <c r="J9" i="26"/>
  <c r="I9" i="26"/>
  <c r="K9" i="26"/>
  <c r="J123" i="27"/>
  <c r="I123" i="27"/>
  <c r="K123" i="27"/>
  <c r="N30" i="25"/>
  <c r="K95" i="25"/>
  <c r="K51" i="25"/>
  <c r="K73" i="25"/>
  <c r="K29" i="25"/>
  <c r="I7" i="25"/>
  <c r="L8" i="25" s="1"/>
  <c r="N8" i="25"/>
  <c r="X18" i="22"/>
  <c r="W18" i="22"/>
  <c r="V18" i="22"/>
  <c r="H151" i="21"/>
  <c r="I151" i="21"/>
  <c r="H146" i="21"/>
  <c r="I146" i="21"/>
  <c r="I131" i="21"/>
  <c r="H131" i="21"/>
  <c r="H127" i="21"/>
  <c r="I127" i="21"/>
  <c r="G120" i="21"/>
  <c r="I112" i="21"/>
  <c r="H112" i="21"/>
  <c r="H108" i="21"/>
  <c r="I108" i="21"/>
  <c r="H88" i="21"/>
  <c r="I88" i="21"/>
  <c r="I87" i="21"/>
  <c r="H87" i="21"/>
  <c r="I86" i="21"/>
  <c r="H86" i="21"/>
  <c r="H80" i="21"/>
  <c r="I80" i="21"/>
  <c r="I73" i="21"/>
  <c r="H73" i="21"/>
  <c r="I67" i="21"/>
  <c r="H67" i="21"/>
  <c r="H60" i="21"/>
  <c r="I60" i="21"/>
  <c r="I54" i="21"/>
  <c r="H54" i="21"/>
  <c r="I47" i="21"/>
  <c r="H47" i="21"/>
  <c r="H41" i="21"/>
  <c r="I41" i="21"/>
  <c r="I34" i="21"/>
  <c r="H34" i="21"/>
  <c r="I28" i="21"/>
  <c r="H28" i="21"/>
  <c r="G36" i="21"/>
  <c r="I19" i="21"/>
  <c r="H19" i="21"/>
  <c r="I16" i="21"/>
  <c r="H16" i="21"/>
  <c r="H13" i="21"/>
  <c r="I13" i="21"/>
  <c r="I10" i="21"/>
  <c r="H10" i="21"/>
  <c r="V16" i="22"/>
  <c r="W16" i="22"/>
  <c r="X16" i="22"/>
  <c r="H161" i="21"/>
  <c r="I161" i="21"/>
  <c r="I152" i="21"/>
  <c r="H152" i="21"/>
  <c r="H142" i="21"/>
  <c r="I142" i="21"/>
  <c r="I132" i="21"/>
  <c r="H132" i="21"/>
  <c r="H123" i="21"/>
  <c r="I123" i="21"/>
  <c r="I113" i="21"/>
  <c r="H113" i="21"/>
  <c r="H103" i="21"/>
  <c r="I103" i="21"/>
  <c r="I94" i="21"/>
  <c r="H94" i="21"/>
  <c r="H85" i="21"/>
  <c r="I85" i="21"/>
  <c r="H72" i="21"/>
  <c r="I72" i="21"/>
  <c r="H66" i="21"/>
  <c r="I66" i="21"/>
  <c r="H59" i="21"/>
  <c r="I59" i="21"/>
  <c r="H53" i="21"/>
  <c r="I53" i="21"/>
  <c r="H46" i="21"/>
  <c r="I46" i="21"/>
  <c r="H40" i="21"/>
  <c r="I40" i="21"/>
  <c r="H33" i="21"/>
  <c r="I33" i="21"/>
  <c r="H27" i="21"/>
  <c r="I27" i="21"/>
  <c r="Q21" i="21"/>
  <c r="R21" i="21"/>
  <c r="Q18" i="21"/>
  <c r="R18" i="21"/>
  <c r="Q15" i="21"/>
  <c r="R15" i="21"/>
  <c r="Q12" i="21"/>
  <c r="R12" i="21"/>
  <c r="X14" i="22"/>
  <c r="V14" i="22"/>
  <c r="W14" i="22"/>
  <c r="W9" i="22"/>
  <c r="X9" i="22"/>
  <c r="V9" i="22"/>
  <c r="W15" i="22"/>
  <c r="X15" i="22"/>
  <c r="V15" i="22"/>
  <c r="X11" i="22"/>
  <c r="W11" i="22"/>
  <c r="V11" i="22"/>
  <c r="V17" i="22"/>
  <c r="X17" i="22"/>
  <c r="W17" i="22"/>
  <c r="I157" i="21"/>
  <c r="H157" i="21"/>
  <c r="H153" i="21"/>
  <c r="I153" i="21"/>
  <c r="I138" i="21"/>
  <c r="H138" i="21"/>
  <c r="H133" i="21"/>
  <c r="I133" i="21"/>
  <c r="I118" i="21"/>
  <c r="H118" i="21"/>
  <c r="H114" i="21"/>
  <c r="I114" i="21"/>
  <c r="I99" i="21"/>
  <c r="H99" i="21"/>
  <c r="H95" i="21"/>
  <c r="I95" i="21"/>
  <c r="G92" i="21"/>
  <c r="I84" i="21"/>
  <c r="H84" i="21"/>
  <c r="I77" i="21"/>
  <c r="H77" i="21"/>
  <c r="I71" i="21"/>
  <c r="H71" i="21"/>
  <c r="I58" i="21"/>
  <c r="H58" i="21"/>
  <c r="I52" i="21"/>
  <c r="H52" i="21"/>
  <c r="I45" i="21"/>
  <c r="H45" i="21"/>
  <c r="I39" i="21"/>
  <c r="H39" i="21"/>
  <c r="I32" i="21"/>
  <c r="H32" i="21"/>
  <c r="I26" i="21"/>
  <c r="H26" i="21"/>
  <c r="I21" i="21"/>
  <c r="H21" i="21"/>
  <c r="I158" i="21"/>
  <c r="H158" i="21"/>
  <c r="I139" i="21"/>
  <c r="H139" i="21"/>
  <c r="H129" i="21"/>
  <c r="I129" i="21"/>
  <c r="I119" i="21"/>
  <c r="H119" i="21"/>
  <c r="H110" i="21"/>
  <c r="I110" i="21"/>
  <c r="I100" i="21"/>
  <c r="H100" i="21"/>
  <c r="H90" i="21"/>
  <c r="I90" i="21"/>
  <c r="I83" i="21"/>
  <c r="H83" i="21"/>
  <c r="I76" i="21"/>
  <c r="H76" i="21"/>
  <c r="G78" i="21"/>
  <c r="I70" i="21"/>
  <c r="H70" i="21"/>
  <c r="I63" i="21"/>
  <c r="H63" i="21"/>
  <c r="I57" i="21"/>
  <c r="H57" i="21"/>
  <c r="I44" i="21"/>
  <c r="H44" i="21"/>
  <c r="I38" i="21"/>
  <c r="H38" i="21"/>
  <c r="I31" i="21"/>
  <c r="H31" i="21"/>
  <c r="I25" i="21"/>
  <c r="H25" i="21"/>
  <c r="R20" i="21"/>
  <c r="Q20" i="21"/>
  <c r="R17" i="21"/>
  <c r="Q17" i="21"/>
  <c r="R14" i="21"/>
  <c r="Q14" i="21"/>
  <c r="P22" i="21"/>
  <c r="R11" i="21"/>
  <c r="Q11" i="21"/>
  <c r="I89" i="21"/>
  <c r="H89" i="21"/>
  <c r="I96" i="21"/>
  <c r="H96" i="21"/>
  <c r="I102" i="21"/>
  <c r="H102" i="21"/>
  <c r="I109" i="21"/>
  <c r="H109" i="21"/>
  <c r="I115" i="21"/>
  <c r="H115" i="21"/>
  <c r="I122" i="21"/>
  <c r="H122" i="21"/>
  <c r="I128" i="21"/>
  <c r="H128" i="21"/>
  <c r="I141" i="21"/>
  <c r="H141" i="21"/>
  <c r="I147" i="21"/>
  <c r="H147" i="21"/>
  <c r="G162" i="21"/>
  <c r="I154" i="21"/>
  <c r="H154" i="21"/>
  <c r="I160" i="21"/>
  <c r="H160" i="21"/>
  <c r="I91" i="21"/>
  <c r="H91" i="21"/>
  <c r="H98" i="21"/>
  <c r="G106" i="21"/>
  <c r="I98" i="21"/>
  <c r="I104" i="21"/>
  <c r="H104" i="21"/>
  <c r="I111" i="21"/>
  <c r="H111" i="21"/>
  <c r="H117" i="21"/>
  <c r="I117" i="21"/>
  <c r="I124" i="21"/>
  <c r="H124" i="21"/>
  <c r="I130" i="21"/>
  <c r="H130" i="21"/>
  <c r="H137" i="21"/>
  <c r="I137" i="21"/>
  <c r="I143" i="21"/>
  <c r="H143" i="21"/>
  <c r="I150" i="21"/>
  <c r="H150" i="21"/>
  <c r="H156" i="21"/>
  <c r="I156" i="21"/>
  <c r="I227" i="24"/>
  <c r="I253" i="24"/>
  <c r="I205" i="24"/>
  <c r="I139" i="24"/>
  <c r="I161" i="24"/>
  <c r="I95" i="24"/>
  <c r="I51" i="24"/>
  <c r="G7" i="24"/>
  <c r="J8" i="24" s="1"/>
  <c r="I183" i="24"/>
  <c r="I117" i="24"/>
  <c r="I73" i="24"/>
  <c r="I29" i="24"/>
  <c r="X149" i="18"/>
  <c r="W148" i="18"/>
  <c r="X142" i="18"/>
  <c r="R141" i="18"/>
  <c r="Q141" i="18"/>
  <c r="X136" i="18"/>
  <c r="R135" i="18"/>
  <c r="Q135" i="18"/>
  <c r="P134" i="18"/>
  <c r="X129" i="18"/>
  <c r="R128" i="18"/>
  <c r="Q128" i="18"/>
  <c r="X123" i="18"/>
  <c r="R122" i="18"/>
  <c r="Q122" i="18"/>
  <c r="X116" i="18"/>
  <c r="R115" i="18"/>
  <c r="Q115" i="18"/>
  <c r="W118" i="18"/>
  <c r="X110" i="18"/>
  <c r="R109" i="18"/>
  <c r="Q109" i="18"/>
  <c r="X103" i="18"/>
  <c r="R102" i="18"/>
  <c r="Q102" i="18"/>
  <c r="X97" i="18"/>
  <c r="P104" i="18"/>
  <c r="R96" i="18"/>
  <c r="Q96" i="18"/>
  <c r="R89" i="18"/>
  <c r="Q89" i="18"/>
  <c r="X84" i="18"/>
  <c r="R83" i="18"/>
  <c r="Q83" i="18"/>
  <c r="X71" i="18"/>
  <c r="R70" i="18"/>
  <c r="Q70" i="18"/>
  <c r="W64" i="18"/>
  <c r="X65" i="18"/>
  <c r="X58" i="18"/>
  <c r="R57" i="18"/>
  <c r="Q57" i="18"/>
  <c r="X52" i="18"/>
  <c r="R51" i="18"/>
  <c r="Q51" i="18"/>
  <c r="P50" i="18"/>
  <c r="X45" i="18"/>
  <c r="R44" i="18"/>
  <c r="Q44" i="18"/>
  <c r="X39" i="18"/>
  <c r="R38" i="18"/>
  <c r="Q38" i="18"/>
  <c r="X32" i="18"/>
  <c r="R31" i="18"/>
  <c r="Q31" i="18"/>
  <c r="W34" i="18"/>
  <c r="X26" i="18"/>
  <c r="R25" i="18"/>
  <c r="Q25" i="18"/>
  <c r="X19" i="18"/>
  <c r="R18" i="18"/>
  <c r="Q18" i="18"/>
  <c r="X13" i="18"/>
  <c r="P20" i="18"/>
  <c r="R12" i="18"/>
  <c r="Q12" i="18"/>
  <c r="R98" i="19"/>
  <c r="P98" i="19"/>
  <c r="P94" i="19"/>
  <c r="O93" i="19"/>
  <c r="P90" i="19"/>
  <c r="P89" i="19"/>
  <c r="P88" i="19"/>
  <c r="P87" i="19"/>
  <c r="P86" i="19"/>
  <c r="P85" i="19"/>
  <c r="P84" i="19"/>
  <c r="P83" i="19"/>
  <c r="O91" i="19"/>
  <c r="R83" i="19"/>
  <c r="P82" i="19"/>
  <c r="R82" i="19"/>
  <c r="P81" i="19"/>
  <c r="R81" i="19"/>
  <c r="P80" i="19"/>
  <c r="O79" i="19"/>
  <c r="P76" i="19"/>
  <c r="R76" i="19"/>
  <c r="P75" i="19"/>
  <c r="P74" i="19"/>
  <c r="R74" i="19"/>
  <c r="P73" i="19"/>
  <c r="P72" i="19"/>
  <c r="R72" i="19"/>
  <c r="P71" i="19"/>
  <c r="P70" i="19"/>
  <c r="R70" i="19"/>
  <c r="P69" i="19"/>
  <c r="O77" i="19"/>
  <c r="P68" i="19"/>
  <c r="P67" i="19"/>
  <c r="P66" i="19"/>
  <c r="O65" i="19"/>
  <c r="R66" i="19"/>
  <c r="P62" i="19"/>
  <c r="R62" i="19"/>
  <c r="P61" i="19"/>
  <c r="R61" i="19"/>
  <c r="P60" i="19"/>
  <c r="R60" i="19"/>
  <c r="P59" i="19"/>
  <c r="R59" i="19"/>
  <c r="P58" i="19"/>
  <c r="R58" i="19"/>
  <c r="P57" i="19"/>
  <c r="R57" i="19"/>
  <c r="P56" i="19"/>
  <c r="R56" i="19"/>
  <c r="P55" i="19"/>
  <c r="O63" i="19"/>
  <c r="P54" i="19"/>
  <c r="R54" i="19"/>
  <c r="P53" i="19"/>
  <c r="P52" i="19"/>
  <c r="O51" i="19"/>
  <c r="P48" i="19"/>
  <c r="R48" i="19"/>
  <c r="P47" i="19"/>
  <c r="P46" i="19"/>
  <c r="R46" i="19"/>
  <c r="P45" i="19"/>
  <c r="P44" i="19"/>
  <c r="R44" i="19"/>
  <c r="P43" i="19"/>
  <c r="P42" i="19"/>
  <c r="R42" i="19"/>
  <c r="P41" i="19"/>
  <c r="O49" i="19"/>
  <c r="R41" i="19"/>
  <c r="P40" i="19"/>
  <c r="R40" i="19"/>
  <c r="P39" i="19"/>
  <c r="R39" i="19"/>
  <c r="P38" i="19"/>
  <c r="O37" i="19"/>
  <c r="R38" i="19"/>
  <c r="P34" i="19"/>
  <c r="P33" i="19"/>
  <c r="R33" i="19"/>
  <c r="P32" i="19"/>
  <c r="P31" i="19"/>
  <c r="R31" i="19"/>
  <c r="P30" i="19"/>
  <c r="P29" i="19"/>
  <c r="R29" i="19"/>
  <c r="P28" i="19"/>
  <c r="P27" i="19"/>
  <c r="O35" i="19"/>
  <c r="P26" i="19"/>
  <c r="R26" i="19"/>
  <c r="P25" i="19"/>
  <c r="P24" i="19"/>
  <c r="O23" i="19"/>
  <c r="R24" i="19"/>
  <c r="P20" i="19"/>
  <c r="R20" i="19"/>
  <c r="P19" i="19"/>
  <c r="R19" i="19"/>
  <c r="P18" i="19"/>
  <c r="R18" i="19"/>
  <c r="P17" i="19"/>
  <c r="R17" i="19"/>
  <c r="P16" i="19"/>
  <c r="R16" i="19"/>
  <c r="P15" i="19"/>
  <c r="R15" i="19"/>
  <c r="P14" i="19"/>
  <c r="R14" i="19"/>
  <c r="P13" i="19"/>
  <c r="O21" i="19"/>
  <c r="R13" i="19"/>
  <c r="P12" i="19"/>
  <c r="P11" i="19"/>
  <c r="R11" i="19"/>
  <c r="P10" i="19"/>
  <c r="O9" i="19"/>
  <c r="R94" i="19" s="1"/>
  <c r="R10" i="19"/>
  <c r="R99" i="19"/>
  <c r="P99" i="19"/>
  <c r="R100" i="19"/>
  <c r="P100" i="19"/>
  <c r="R101" i="19"/>
  <c r="P101" i="19"/>
  <c r="R102" i="19"/>
  <c r="P102" i="19"/>
  <c r="R103" i="19"/>
  <c r="P103" i="19"/>
  <c r="R104" i="19"/>
  <c r="P104" i="19"/>
  <c r="R108" i="19"/>
  <c r="P108" i="19"/>
  <c r="O107" i="19"/>
  <c r="R109" i="19"/>
  <c r="P109" i="19"/>
  <c r="R110" i="19"/>
  <c r="P110" i="19"/>
  <c r="R111" i="19"/>
  <c r="P111" i="19"/>
  <c r="O119" i="19"/>
  <c r="R112" i="19"/>
  <c r="P112" i="19"/>
  <c r="R113" i="19"/>
  <c r="P113" i="19"/>
  <c r="R114" i="19"/>
  <c r="P114" i="19"/>
  <c r="R115" i="19"/>
  <c r="P115" i="19"/>
  <c r="R116" i="19"/>
  <c r="P116" i="19"/>
  <c r="R117" i="19"/>
  <c r="P117" i="19"/>
  <c r="R118" i="19"/>
  <c r="P118" i="19"/>
  <c r="R122" i="19"/>
  <c r="P122" i="19"/>
  <c r="O121" i="19"/>
  <c r="R123" i="19"/>
  <c r="P123" i="19"/>
  <c r="R124" i="19"/>
  <c r="P124" i="19"/>
  <c r="R125" i="19"/>
  <c r="P125" i="19"/>
  <c r="O133" i="19"/>
  <c r="R126" i="19"/>
  <c r="P126" i="19"/>
  <c r="R127" i="19"/>
  <c r="P127" i="19"/>
  <c r="R128" i="19"/>
  <c r="P128" i="19"/>
  <c r="R129" i="19"/>
  <c r="P129" i="19"/>
  <c r="R130" i="19"/>
  <c r="P130" i="19"/>
  <c r="R131" i="19"/>
  <c r="P131" i="19"/>
  <c r="R132" i="19"/>
  <c r="P132" i="19"/>
  <c r="R136" i="19"/>
  <c r="P136" i="19"/>
  <c r="O135" i="19"/>
  <c r="R137" i="19"/>
  <c r="P137" i="19"/>
  <c r="R138" i="19"/>
  <c r="P138" i="19"/>
  <c r="R139" i="19"/>
  <c r="P139" i="19"/>
  <c r="O147" i="19"/>
  <c r="R140" i="19"/>
  <c r="P140" i="19"/>
  <c r="R141" i="19"/>
  <c r="P141" i="19"/>
  <c r="R142" i="19"/>
  <c r="P142" i="19"/>
  <c r="R143" i="19"/>
  <c r="P143" i="19"/>
  <c r="R144" i="19"/>
  <c r="P144" i="19"/>
  <c r="R145" i="19"/>
  <c r="P145" i="19"/>
  <c r="R146" i="19"/>
  <c r="P146" i="19"/>
  <c r="R150" i="19"/>
  <c r="P150" i="19"/>
  <c r="O149" i="19"/>
  <c r="R151" i="19"/>
  <c r="P151" i="19"/>
  <c r="R152" i="19"/>
  <c r="P152" i="19"/>
  <c r="R153" i="19"/>
  <c r="P153" i="19"/>
  <c r="O161" i="19"/>
  <c r="R154" i="19"/>
  <c r="P154" i="19"/>
  <c r="R155" i="19"/>
  <c r="P155" i="19"/>
  <c r="R156" i="19"/>
  <c r="P156" i="19"/>
  <c r="R157" i="19"/>
  <c r="P157" i="19"/>
  <c r="R158" i="19"/>
  <c r="P158" i="19"/>
  <c r="R159" i="19"/>
  <c r="P159" i="19"/>
  <c r="R160" i="19"/>
  <c r="P160" i="19"/>
  <c r="X156" i="18"/>
  <c r="Q155" i="18"/>
  <c r="R155" i="18"/>
  <c r="X150" i="18"/>
  <c r="Q149" i="18"/>
  <c r="P148" i="18"/>
  <c r="R149" i="18"/>
  <c r="X143" i="18"/>
  <c r="Q142" i="18"/>
  <c r="R142" i="18"/>
  <c r="X137" i="18"/>
  <c r="Q136" i="18"/>
  <c r="R136" i="18"/>
  <c r="X130" i="18"/>
  <c r="Q129" i="18"/>
  <c r="R129" i="18"/>
  <c r="X124" i="18"/>
  <c r="W132" i="18"/>
  <c r="Q123" i="18"/>
  <c r="R123" i="18"/>
  <c r="X117" i="18"/>
  <c r="Q116" i="18"/>
  <c r="R116" i="18"/>
  <c r="X111" i="18"/>
  <c r="Q110" i="18"/>
  <c r="P118" i="18"/>
  <c r="R110" i="18"/>
  <c r="Q103" i="18"/>
  <c r="R103" i="18"/>
  <c r="X98" i="18"/>
  <c r="Q97" i="18"/>
  <c r="R97" i="18"/>
  <c r="X85" i="18"/>
  <c r="Q84" i="18"/>
  <c r="R84" i="18"/>
  <c r="X79" i="18"/>
  <c r="W78" i="18"/>
  <c r="X72" i="18"/>
  <c r="Q71" i="18"/>
  <c r="R71" i="18"/>
  <c r="X66" i="18"/>
  <c r="Q65" i="18"/>
  <c r="P64" i="18"/>
  <c r="R65" i="18"/>
  <c r="X59" i="18"/>
  <c r="Q58" i="18"/>
  <c r="R58" i="18"/>
  <c r="X53" i="18"/>
  <c r="Q52" i="18"/>
  <c r="R52" i="18"/>
  <c r="X46" i="18"/>
  <c r="Q45" i="18"/>
  <c r="R45" i="18"/>
  <c r="Q39" i="18"/>
  <c r="R39" i="18"/>
  <c r="Q32" i="18"/>
  <c r="R32" i="18"/>
  <c r="Q26" i="18"/>
  <c r="R26" i="18"/>
  <c r="P34" i="18"/>
  <c r="Q19" i="18"/>
  <c r="R19" i="18"/>
  <c r="Q13" i="18"/>
  <c r="R13" i="18"/>
  <c r="X157" i="18"/>
  <c r="R156" i="18"/>
  <c r="Q156" i="18"/>
  <c r="X151" i="18"/>
  <c r="R150" i="18"/>
  <c r="Q150" i="18"/>
  <c r="X144" i="18"/>
  <c r="R143" i="18"/>
  <c r="Q143" i="18"/>
  <c r="X138" i="18"/>
  <c r="W146" i="18"/>
  <c r="R137" i="18"/>
  <c r="Q137" i="18"/>
  <c r="X131" i="18"/>
  <c r="R130" i="18"/>
  <c r="Q130" i="18"/>
  <c r="X125" i="18"/>
  <c r="R124" i="18"/>
  <c r="Q124" i="18"/>
  <c r="P132" i="18"/>
  <c r="R117" i="18"/>
  <c r="Q117" i="18"/>
  <c r="X112" i="18"/>
  <c r="R111" i="18"/>
  <c r="Q111" i="18"/>
  <c r="X99" i="18"/>
  <c r="R98" i="18"/>
  <c r="Q98" i="18"/>
  <c r="X93" i="18"/>
  <c r="W92" i="18"/>
  <c r="X86" i="18"/>
  <c r="R85" i="18"/>
  <c r="Q85" i="18"/>
  <c r="Y80" i="18"/>
  <c r="X80" i="18"/>
  <c r="R79" i="18"/>
  <c r="Q79" i="18"/>
  <c r="P78" i="18"/>
  <c r="X73" i="18"/>
  <c r="R72" i="18"/>
  <c r="Q72" i="18"/>
  <c r="X67" i="18"/>
  <c r="R66" i="18"/>
  <c r="Q66" i="18"/>
  <c r="X60" i="18"/>
  <c r="R59" i="18"/>
  <c r="Q59" i="18"/>
  <c r="X54" i="18"/>
  <c r="W62" i="18"/>
  <c r="R53" i="18"/>
  <c r="Q53" i="18"/>
  <c r="X47" i="18"/>
  <c r="R46" i="18"/>
  <c r="Q46" i="18"/>
  <c r="X41" i="18"/>
  <c r="R40" i="18"/>
  <c r="Q40" i="18"/>
  <c r="P48" i="18"/>
  <c r="R33" i="18"/>
  <c r="Q33" i="18"/>
  <c r="X28" i="18"/>
  <c r="R27" i="18"/>
  <c r="Q27" i="18"/>
  <c r="X15" i="18"/>
  <c r="R14" i="18"/>
  <c r="Q14" i="18"/>
  <c r="X9" i="18"/>
  <c r="W8" i="18"/>
  <c r="Y123" i="18" s="1"/>
  <c r="L11" i="22"/>
  <c r="J11" i="22"/>
  <c r="K11" i="22"/>
  <c r="J19" i="22"/>
  <c r="L19" i="22"/>
  <c r="K19" i="22"/>
  <c r="K48" i="22"/>
  <c r="L48" i="22"/>
  <c r="J48" i="22"/>
  <c r="K107" i="22"/>
  <c r="L107" i="22"/>
  <c r="J107" i="22"/>
  <c r="K136" i="22"/>
  <c r="L136" i="22"/>
  <c r="J136" i="22"/>
  <c r="K155" i="22"/>
  <c r="J155" i="22"/>
  <c r="L155" i="22"/>
  <c r="J13" i="22"/>
  <c r="L13" i="22"/>
  <c r="K13" i="22"/>
  <c r="I21" i="22"/>
  <c r="K23" i="22"/>
  <c r="L23" i="22"/>
  <c r="J23" i="22"/>
  <c r="K32" i="22"/>
  <c r="L32" i="22"/>
  <c r="J32" i="22"/>
  <c r="K42" i="22"/>
  <c r="L42" i="22"/>
  <c r="J42" i="22"/>
  <c r="K52" i="22"/>
  <c r="L52" i="22"/>
  <c r="J52" i="22"/>
  <c r="K61" i="22"/>
  <c r="L61" i="22"/>
  <c r="J61" i="22"/>
  <c r="K71" i="22"/>
  <c r="L71" i="22"/>
  <c r="J71" i="22"/>
  <c r="K81" i="22"/>
  <c r="L81" i="22"/>
  <c r="J81" i="22"/>
  <c r="K90" i="22"/>
  <c r="L90" i="22"/>
  <c r="J90" i="22"/>
  <c r="K100" i="22"/>
  <c r="L100" i="22"/>
  <c r="J100" i="22"/>
  <c r="K110" i="22"/>
  <c r="L110" i="22"/>
  <c r="J110" i="22"/>
  <c r="K129" i="22"/>
  <c r="L129" i="22"/>
  <c r="J129" i="22"/>
  <c r="I147" i="22"/>
  <c r="K139" i="22"/>
  <c r="L139" i="22"/>
  <c r="J139" i="22"/>
  <c r="L15" i="22"/>
  <c r="K15" i="22"/>
  <c r="J15" i="22"/>
  <c r="K16" i="22"/>
  <c r="J16" i="22"/>
  <c r="L16" i="22"/>
  <c r="K26" i="22"/>
  <c r="J26" i="22"/>
  <c r="L26" i="22"/>
  <c r="K45" i="22"/>
  <c r="J45" i="22"/>
  <c r="L45" i="22"/>
  <c r="I63" i="22"/>
  <c r="K55" i="22"/>
  <c r="J55" i="22"/>
  <c r="L55" i="22"/>
  <c r="K65" i="22"/>
  <c r="J65" i="22"/>
  <c r="L65" i="22"/>
  <c r="K74" i="22"/>
  <c r="J74" i="22"/>
  <c r="L74" i="22"/>
  <c r="K84" i="22"/>
  <c r="J84" i="22"/>
  <c r="L84" i="22"/>
  <c r="K94" i="22"/>
  <c r="J94" i="22"/>
  <c r="L94" i="22"/>
  <c r="K103" i="22"/>
  <c r="J103" i="22"/>
  <c r="L103" i="22"/>
  <c r="K113" i="22"/>
  <c r="J113" i="22"/>
  <c r="L113" i="22"/>
  <c r="K123" i="22"/>
  <c r="J123" i="22"/>
  <c r="L123" i="22"/>
  <c r="K132" i="22"/>
  <c r="J132" i="22"/>
  <c r="L132" i="22"/>
  <c r="K142" i="22"/>
  <c r="J142" i="22"/>
  <c r="L142" i="22"/>
  <c r="K152" i="22"/>
  <c r="J152" i="22"/>
  <c r="L152" i="22"/>
  <c r="K158" i="22"/>
  <c r="J158" i="22"/>
  <c r="L158" i="22"/>
  <c r="L9" i="22"/>
  <c r="K9" i="22"/>
  <c r="J9" i="22"/>
  <c r="L17" i="22"/>
  <c r="J17" i="22"/>
  <c r="K17" i="22"/>
  <c r="K12" i="22"/>
  <c r="L12" i="22"/>
  <c r="J12" i="22"/>
  <c r="K18" i="22"/>
  <c r="L18" i="22"/>
  <c r="J18" i="22"/>
  <c r="K25" i="22"/>
  <c r="L25" i="22"/>
  <c r="J25" i="22"/>
  <c r="K28" i="22"/>
  <c r="L28" i="22"/>
  <c r="J28" i="22"/>
  <c r="K31" i="22"/>
  <c r="L31" i="22"/>
  <c r="J31" i="22"/>
  <c r="K34" i="22"/>
  <c r="L34" i="22"/>
  <c r="J34" i="22"/>
  <c r="K38" i="22"/>
  <c r="L38" i="22"/>
  <c r="J38" i="22"/>
  <c r="I49" i="22"/>
  <c r="K41" i="22"/>
  <c r="L41" i="22"/>
  <c r="J41" i="22"/>
  <c r="K44" i="22"/>
  <c r="L44" i="22"/>
  <c r="J44" i="22"/>
  <c r="K47" i="22"/>
  <c r="L47" i="22"/>
  <c r="J47" i="22"/>
  <c r="K51" i="22"/>
  <c r="L51" i="22"/>
  <c r="J51" i="22"/>
  <c r="K54" i="22"/>
  <c r="L54" i="22"/>
  <c r="J54" i="22"/>
  <c r="K57" i="22"/>
  <c r="L57" i="22"/>
  <c r="J57" i="22"/>
  <c r="K60" i="22"/>
  <c r="L60" i="22"/>
  <c r="J60" i="22"/>
  <c r="K67" i="22"/>
  <c r="L67" i="22"/>
  <c r="J67" i="22"/>
  <c r="K70" i="22"/>
  <c r="L70" i="22"/>
  <c r="J70" i="22"/>
  <c r="K73" i="22"/>
  <c r="L73" i="22"/>
  <c r="J73" i="22"/>
  <c r="K76" i="22"/>
  <c r="L76" i="22"/>
  <c r="J76" i="22"/>
  <c r="K80" i="22"/>
  <c r="L80" i="22"/>
  <c r="J80" i="22"/>
  <c r="I91" i="22"/>
  <c r="K83" i="22"/>
  <c r="L83" i="22"/>
  <c r="J83" i="22"/>
  <c r="K86" i="22"/>
  <c r="L86" i="22"/>
  <c r="J86" i="22"/>
  <c r="K89" i="22"/>
  <c r="L89" i="22"/>
  <c r="J89" i="22"/>
  <c r="K93" i="22"/>
  <c r="L93" i="22"/>
  <c r="J93" i="22"/>
  <c r="K96" i="22"/>
  <c r="L96" i="22"/>
  <c r="J96" i="22"/>
  <c r="K99" i="22"/>
  <c r="L99" i="22"/>
  <c r="J99" i="22"/>
  <c r="K102" i="22"/>
  <c r="L102" i="22"/>
  <c r="J102" i="22"/>
  <c r="K109" i="22"/>
  <c r="L109" i="22"/>
  <c r="J109" i="22"/>
  <c r="K112" i="22"/>
  <c r="L112" i="22"/>
  <c r="J112" i="22"/>
  <c r="K115" i="22"/>
  <c r="L115" i="22"/>
  <c r="J115" i="22"/>
  <c r="K118" i="22"/>
  <c r="L118" i="22"/>
  <c r="J118" i="22"/>
  <c r="K122" i="22"/>
  <c r="L122" i="22"/>
  <c r="J122" i="22"/>
  <c r="I133" i="22"/>
  <c r="K125" i="22"/>
  <c r="L125" i="22"/>
  <c r="J125" i="22"/>
  <c r="K128" i="22"/>
  <c r="L128" i="22"/>
  <c r="J128" i="22"/>
  <c r="K131" i="22"/>
  <c r="L131" i="22"/>
  <c r="J131" i="22"/>
  <c r="K135" i="22"/>
  <c r="L135" i="22"/>
  <c r="J135" i="22"/>
  <c r="K138" i="22"/>
  <c r="L138" i="22"/>
  <c r="J138" i="22"/>
  <c r="K141" i="22"/>
  <c r="L141" i="22"/>
  <c r="J141" i="22"/>
  <c r="K144" i="22"/>
  <c r="L144" i="22"/>
  <c r="J144" i="22"/>
  <c r="K151" i="22"/>
  <c r="J151" i="22"/>
  <c r="L151" i="22"/>
  <c r="K154" i="22"/>
  <c r="L154" i="22"/>
  <c r="J154" i="22"/>
  <c r="K157" i="22"/>
  <c r="J157" i="22"/>
  <c r="L157" i="22"/>
  <c r="K160" i="22"/>
  <c r="L160" i="22"/>
  <c r="J160" i="22"/>
  <c r="L14" i="22"/>
  <c r="K14" i="22"/>
  <c r="J14" i="22"/>
  <c r="L20" i="22"/>
  <c r="K20" i="22"/>
  <c r="J20" i="22"/>
  <c r="L24" i="22"/>
  <c r="K24" i="22"/>
  <c r="J24" i="22"/>
  <c r="J27" i="22"/>
  <c r="I35" i="22"/>
  <c r="L27" i="22"/>
  <c r="K27" i="22"/>
  <c r="L30" i="22"/>
  <c r="K30" i="22"/>
  <c r="J30" i="22"/>
  <c r="L33" i="22"/>
  <c r="K33" i="22"/>
  <c r="J33" i="22"/>
  <c r="J37" i="22"/>
  <c r="L37" i="22"/>
  <c r="K37" i="22"/>
  <c r="L40" i="22"/>
  <c r="K40" i="22"/>
  <c r="J40" i="22"/>
  <c r="L43" i="22"/>
  <c r="K43" i="22"/>
  <c r="J43" i="22"/>
  <c r="J46" i="22"/>
  <c r="L46" i="22"/>
  <c r="K46" i="22"/>
  <c r="L53" i="22"/>
  <c r="K53" i="22"/>
  <c r="J53" i="22"/>
  <c r="J56" i="22"/>
  <c r="L56" i="22"/>
  <c r="K56" i="22"/>
  <c r="L59" i="22"/>
  <c r="K59" i="22"/>
  <c r="J59" i="22"/>
  <c r="L62" i="22"/>
  <c r="K62" i="22"/>
  <c r="J62" i="22"/>
  <c r="J66" i="22"/>
  <c r="L66" i="22"/>
  <c r="K66" i="22"/>
  <c r="L69" i="22"/>
  <c r="K69" i="22"/>
  <c r="J69" i="22"/>
  <c r="I77" i="22"/>
  <c r="L72" i="22"/>
  <c r="K72" i="22"/>
  <c r="J72" i="22"/>
  <c r="J75" i="22"/>
  <c r="L75" i="22"/>
  <c r="K75" i="22"/>
  <c r="L79" i="22"/>
  <c r="K79" i="22"/>
  <c r="J79" i="22"/>
  <c r="L82" i="22"/>
  <c r="K82" i="22"/>
  <c r="J82" i="22"/>
  <c r="J85" i="22"/>
  <c r="L85" i="22"/>
  <c r="K85" i="22"/>
  <c r="L88" i="22"/>
  <c r="K88" i="22"/>
  <c r="J88" i="22"/>
  <c r="J95" i="22"/>
  <c r="L95" i="22"/>
  <c r="K95" i="22"/>
  <c r="L98" i="22"/>
  <c r="K98" i="22"/>
  <c r="J98" i="22"/>
  <c r="L101" i="22"/>
  <c r="K101" i="22"/>
  <c r="J101" i="22"/>
  <c r="J104" i="22"/>
  <c r="L104" i="22"/>
  <c r="K104" i="22"/>
  <c r="L108" i="22"/>
  <c r="K108" i="22"/>
  <c r="J108" i="22"/>
  <c r="L111" i="22"/>
  <c r="K111" i="22"/>
  <c r="J111" i="22"/>
  <c r="I119" i="22"/>
  <c r="J114" i="22"/>
  <c r="L114" i="22"/>
  <c r="K114" i="22"/>
  <c r="L117" i="22"/>
  <c r="K117" i="22"/>
  <c r="J117" i="22"/>
  <c r="L121" i="22"/>
  <c r="K121" i="22"/>
  <c r="J121" i="22"/>
  <c r="J124" i="22"/>
  <c r="L124" i="22"/>
  <c r="K124" i="22"/>
  <c r="L127" i="22"/>
  <c r="K127" i="22"/>
  <c r="J127" i="22"/>
  <c r="L130" i="22"/>
  <c r="K130" i="22"/>
  <c r="J130" i="22"/>
  <c r="L137" i="22"/>
  <c r="K137" i="22"/>
  <c r="J137" i="22"/>
  <c r="L140" i="22"/>
  <c r="K140" i="22"/>
  <c r="J140" i="22"/>
  <c r="J143" i="22"/>
  <c r="L143" i="22"/>
  <c r="K143" i="22"/>
  <c r="L146" i="22"/>
  <c r="K146" i="22"/>
  <c r="J146" i="22"/>
  <c r="L150" i="22"/>
  <c r="K150" i="22"/>
  <c r="J150" i="22"/>
  <c r="L153" i="22"/>
  <c r="K153" i="22"/>
  <c r="J153" i="22"/>
  <c r="I161" i="22"/>
  <c r="L156" i="22"/>
  <c r="K156" i="22"/>
  <c r="J156" i="22"/>
  <c r="L159" i="22"/>
  <c r="K159" i="22"/>
  <c r="J159" i="22"/>
  <c r="J94" i="19"/>
  <c r="G93" i="19"/>
  <c r="J90" i="19"/>
  <c r="J89" i="19"/>
  <c r="J88" i="19"/>
  <c r="J87" i="19"/>
  <c r="J86" i="19"/>
  <c r="J85" i="19"/>
  <c r="J84" i="19"/>
  <c r="J83" i="19"/>
  <c r="G91" i="19"/>
  <c r="J82" i="19"/>
  <c r="J81" i="19"/>
  <c r="J80" i="19"/>
  <c r="G79" i="19"/>
  <c r="J76" i="19"/>
  <c r="J75" i="19"/>
  <c r="J74" i="19"/>
  <c r="J73" i="19"/>
  <c r="J72" i="19"/>
  <c r="J71" i="19"/>
  <c r="J70" i="19"/>
  <c r="J69" i="19"/>
  <c r="G77" i="19"/>
  <c r="J68" i="19"/>
  <c r="J67" i="19"/>
  <c r="J66" i="19"/>
  <c r="G65" i="19"/>
  <c r="J62" i="19"/>
  <c r="J61" i="19"/>
  <c r="J60" i="19"/>
  <c r="J59" i="19"/>
  <c r="J58" i="19"/>
  <c r="J57" i="19"/>
  <c r="J56" i="19"/>
  <c r="J55" i="19"/>
  <c r="G63" i="19"/>
  <c r="J156" i="18"/>
  <c r="I156" i="18"/>
  <c r="J143" i="18"/>
  <c r="I143" i="18"/>
  <c r="J130" i="18"/>
  <c r="I130" i="18"/>
  <c r="J117" i="18"/>
  <c r="I117" i="18"/>
  <c r="J79" i="18"/>
  <c r="H78" i="18"/>
  <c r="I79" i="18"/>
  <c r="J66" i="18"/>
  <c r="I66" i="18"/>
  <c r="J53" i="18"/>
  <c r="I53" i="18"/>
  <c r="V19" i="16"/>
  <c r="U19" i="16"/>
  <c r="V18" i="16"/>
  <c r="U18" i="16"/>
  <c r="V17" i="16"/>
  <c r="U17" i="16"/>
  <c r="V16" i="16"/>
  <c r="U16" i="16"/>
  <c r="V15" i="16"/>
  <c r="U15" i="16"/>
  <c r="V14" i="16"/>
  <c r="U14" i="16"/>
  <c r="T21" i="16"/>
  <c r="V13" i="16"/>
  <c r="U13" i="16"/>
  <c r="K116" i="22"/>
  <c r="L116" i="22"/>
  <c r="J116" i="22"/>
  <c r="K87" i="22"/>
  <c r="L87" i="22"/>
  <c r="J87" i="22"/>
  <c r="K58" i="22"/>
  <c r="L58" i="22"/>
  <c r="J58" i="22"/>
  <c r="K29" i="22"/>
  <c r="L29" i="22"/>
  <c r="J29" i="22"/>
  <c r="R16" i="21"/>
  <c r="Q16" i="21"/>
  <c r="R10" i="21"/>
  <c r="Q10" i="21"/>
  <c r="R19" i="21"/>
  <c r="Q19" i="21"/>
  <c r="J159" i="19"/>
  <c r="J156" i="19"/>
  <c r="J153" i="19"/>
  <c r="G161" i="19"/>
  <c r="J150" i="19"/>
  <c r="G149" i="19"/>
  <c r="J146" i="19"/>
  <c r="J143" i="19"/>
  <c r="J140" i="19"/>
  <c r="J137" i="19"/>
  <c r="J130" i="19"/>
  <c r="J127" i="19"/>
  <c r="J124" i="19"/>
  <c r="J117" i="19"/>
  <c r="J114" i="19"/>
  <c r="J111" i="19"/>
  <c r="G119" i="19"/>
  <c r="J108" i="19"/>
  <c r="G107" i="19"/>
  <c r="J104" i="19"/>
  <c r="J95" i="19"/>
  <c r="J100" i="19"/>
  <c r="J101" i="19"/>
  <c r="J102" i="19"/>
  <c r="J109" i="19"/>
  <c r="J112" i="19"/>
  <c r="J115" i="19"/>
  <c r="J118" i="19"/>
  <c r="J122" i="19"/>
  <c r="G121" i="19"/>
  <c r="J125" i="19"/>
  <c r="G133" i="19"/>
  <c r="J128" i="19"/>
  <c r="J131" i="19"/>
  <c r="J138" i="19"/>
  <c r="J141" i="19"/>
  <c r="J144" i="19"/>
  <c r="J151" i="19"/>
  <c r="J154" i="19"/>
  <c r="J157" i="19"/>
  <c r="J160" i="19"/>
  <c r="J98" i="19"/>
  <c r="J103" i="19"/>
  <c r="J110" i="19"/>
  <c r="J113" i="19"/>
  <c r="J116" i="19"/>
  <c r="J123" i="19"/>
  <c r="J126" i="19"/>
  <c r="J129" i="19"/>
  <c r="J132" i="19"/>
  <c r="J136" i="19"/>
  <c r="G135" i="19"/>
  <c r="J139" i="19"/>
  <c r="G147" i="19"/>
  <c r="J142" i="19"/>
  <c r="J145" i="19"/>
  <c r="J152" i="19"/>
  <c r="J155" i="19"/>
  <c r="J158" i="19"/>
  <c r="I157" i="18"/>
  <c r="J157" i="18"/>
  <c r="I144" i="18"/>
  <c r="J144" i="18"/>
  <c r="I131" i="18"/>
  <c r="J131" i="18"/>
  <c r="I93" i="18"/>
  <c r="H92" i="18"/>
  <c r="J93" i="18"/>
  <c r="I80" i="18"/>
  <c r="J80" i="18"/>
  <c r="I67" i="18"/>
  <c r="J67" i="18"/>
  <c r="H62" i="18"/>
  <c r="I54" i="18"/>
  <c r="J54" i="18"/>
  <c r="I41" i="18"/>
  <c r="J41" i="18"/>
  <c r="I28" i="18"/>
  <c r="J28" i="18"/>
  <c r="I15" i="18"/>
  <c r="J15" i="18"/>
  <c r="K126" i="22"/>
  <c r="L126" i="22"/>
  <c r="J126" i="22"/>
  <c r="I105" i="22"/>
  <c r="K97" i="22"/>
  <c r="L97" i="22"/>
  <c r="J97" i="22"/>
  <c r="K68" i="22"/>
  <c r="L68" i="22"/>
  <c r="J68" i="22"/>
  <c r="K39" i="22"/>
  <c r="L39" i="22"/>
  <c r="J39" i="22"/>
  <c r="K10" i="22"/>
  <c r="L10" i="22"/>
  <c r="J10" i="22"/>
  <c r="E7" i="19"/>
  <c r="J149" i="18"/>
  <c r="I149" i="18"/>
  <c r="H148" i="18"/>
  <c r="J136" i="18"/>
  <c r="I136" i="18"/>
  <c r="J123" i="18"/>
  <c r="I123" i="18"/>
  <c r="J110" i="18"/>
  <c r="I110" i="18"/>
  <c r="H118" i="18"/>
  <c r="J97" i="18"/>
  <c r="I97" i="18"/>
  <c r="J84" i="18"/>
  <c r="I84" i="18"/>
  <c r="J71" i="18"/>
  <c r="I71" i="18"/>
  <c r="J58" i="18"/>
  <c r="I58" i="18"/>
  <c r="J45" i="18"/>
  <c r="I45" i="18"/>
  <c r="J32" i="18"/>
  <c r="I32" i="18"/>
  <c r="J19" i="18"/>
  <c r="I19" i="18"/>
  <c r="J12" i="18"/>
  <c r="I12" i="18"/>
  <c r="H20" i="18"/>
  <c r="J18" i="18"/>
  <c r="I18" i="18"/>
  <c r="J25" i="18"/>
  <c r="I25" i="18"/>
  <c r="J31" i="18"/>
  <c r="I31" i="18"/>
  <c r="J38" i="18"/>
  <c r="I38" i="18"/>
  <c r="J44" i="18"/>
  <c r="I44" i="18"/>
  <c r="J51" i="18"/>
  <c r="I51" i="18"/>
  <c r="H50" i="18"/>
  <c r="J57" i="18"/>
  <c r="I57" i="18"/>
  <c r="J70" i="18"/>
  <c r="I70" i="18"/>
  <c r="J83" i="18"/>
  <c r="I83" i="18"/>
  <c r="J89" i="18"/>
  <c r="I89" i="18"/>
  <c r="J96" i="18"/>
  <c r="I96" i="18"/>
  <c r="H104" i="18"/>
  <c r="J102" i="18"/>
  <c r="I102" i="18"/>
  <c r="J109" i="18"/>
  <c r="I109" i="18"/>
  <c r="J115" i="18"/>
  <c r="I115" i="18"/>
  <c r="J122" i="18"/>
  <c r="I122" i="18"/>
  <c r="J128" i="18"/>
  <c r="I128" i="18"/>
  <c r="J135" i="18"/>
  <c r="I135" i="18"/>
  <c r="H134" i="18"/>
  <c r="J141" i="18"/>
  <c r="I141" i="18"/>
  <c r="J154" i="18"/>
  <c r="I154" i="18"/>
  <c r="I11" i="18"/>
  <c r="J11" i="18"/>
  <c r="I17" i="18"/>
  <c r="J17" i="18"/>
  <c r="I24" i="18"/>
  <c r="J24" i="18"/>
  <c r="I30" i="18"/>
  <c r="J30" i="18"/>
  <c r="I37" i="18"/>
  <c r="H36" i="18"/>
  <c r="J37" i="18"/>
  <c r="I43" i="18"/>
  <c r="J43" i="18"/>
  <c r="I56" i="18"/>
  <c r="J56" i="18"/>
  <c r="I69" i="18"/>
  <c r="J69" i="18"/>
  <c r="I75" i="18"/>
  <c r="J75" i="18"/>
  <c r="I82" i="18"/>
  <c r="J82" i="18"/>
  <c r="H90" i="18"/>
  <c r="I88" i="18"/>
  <c r="J88" i="18"/>
  <c r="I95" i="18"/>
  <c r="J95" i="18"/>
  <c r="I101" i="18"/>
  <c r="J101" i="18"/>
  <c r="I108" i="18"/>
  <c r="J108" i="18"/>
  <c r="I114" i="18"/>
  <c r="J114" i="18"/>
  <c r="I121" i="18"/>
  <c r="H120" i="18"/>
  <c r="J121" i="18"/>
  <c r="I127" i="18"/>
  <c r="J127" i="18"/>
  <c r="I140" i="18"/>
  <c r="J140" i="18"/>
  <c r="I153" i="18"/>
  <c r="J153" i="18"/>
  <c r="I159" i="18"/>
  <c r="J159" i="18"/>
  <c r="J10" i="18"/>
  <c r="I10" i="18"/>
  <c r="J16" i="18"/>
  <c r="I16" i="18"/>
  <c r="J23" i="18"/>
  <c r="H22" i="18"/>
  <c r="I23" i="18"/>
  <c r="J29" i="18"/>
  <c r="I29" i="18"/>
  <c r="J42" i="18"/>
  <c r="I42" i="18"/>
  <c r="J55" i="18"/>
  <c r="I55" i="18"/>
  <c r="J61" i="18"/>
  <c r="I61" i="18"/>
  <c r="H76" i="18"/>
  <c r="J68" i="18"/>
  <c r="I68" i="18"/>
  <c r="J74" i="18"/>
  <c r="I74" i="18"/>
  <c r="J81" i="18"/>
  <c r="I81" i="18"/>
  <c r="J87" i="18"/>
  <c r="I87" i="18"/>
  <c r="J94" i="18"/>
  <c r="I94" i="18"/>
  <c r="J100" i="18"/>
  <c r="I100" i="18"/>
  <c r="J107" i="18"/>
  <c r="I107" i="18"/>
  <c r="H106" i="18"/>
  <c r="J113" i="18"/>
  <c r="I113" i="18"/>
  <c r="J126" i="18"/>
  <c r="I126" i="18"/>
  <c r="J139" i="18"/>
  <c r="I139" i="18"/>
  <c r="J145" i="18"/>
  <c r="I145" i="18"/>
  <c r="H160" i="18"/>
  <c r="J152" i="18"/>
  <c r="I152" i="18"/>
  <c r="J158" i="18"/>
  <c r="I158" i="18"/>
  <c r="U19" i="17"/>
  <c r="V19" i="17"/>
  <c r="U18" i="17"/>
  <c r="W18" i="17"/>
  <c r="V18" i="17"/>
  <c r="U17" i="17"/>
  <c r="V17" i="17"/>
  <c r="U16" i="17"/>
  <c r="W16" i="17"/>
  <c r="V16" i="17"/>
  <c r="U15" i="17"/>
  <c r="V15" i="17"/>
  <c r="U14" i="17"/>
  <c r="W14" i="17"/>
  <c r="V14" i="17"/>
  <c r="U13" i="17"/>
  <c r="V13" i="17"/>
  <c r="T21" i="17"/>
  <c r="U12" i="17"/>
  <c r="V12" i="17"/>
  <c r="U11" i="17"/>
  <c r="V11" i="17"/>
  <c r="U10" i="17"/>
  <c r="V10" i="17"/>
  <c r="T9" i="17"/>
  <c r="W20" i="17" s="1"/>
  <c r="K149" i="22"/>
  <c r="J149" i="22"/>
  <c r="L149" i="22"/>
  <c r="J99" i="19"/>
  <c r="J96" i="19"/>
  <c r="J137" i="18"/>
  <c r="I137" i="18"/>
  <c r="H132" i="18"/>
  <c r="J124" i="18"/>
  <c r="I124" i="18"/>
  <c r="J111" i="18"/>
  <c r="I111" i="18"/>
  <c r="J98" i="18"/>
  <c r="I98" i="18"/>
  <c r="J85" i="18"/>
  <c r="I85" i="18"/>
  <c r="J72" i="18"/>
  <c r="I72" i="18"/>
  <c r="J59" i="18"/>
  <c r="I59" i="18"/>
  <c r="J46" i="18"/>
  <c r="I46" i="18"/>
  <c r="J33" i="18"/>
  <c r="I33" i="18"/>
  <c r="W93" i="19"/>
  <c r="W63" i="19"/>
  <c r="W51" i="19"/>
  <c r="W21" i="19"/>
  <c r="W9" i="19"/>
  <c r="K96" i="17"/>
  <c r="J96" i="17"/>
  <c r="I96" i="17"/>
  <c r="J100" i="17"/>
  <c r="I100" i="17"/>
  <c r="K104" i="17"/>
  <c r="J104" i="17"/>
  <c r="I104" i="17"/>
  <c r="J109" i="17"/>
  <c r="I109" i="17"/>
  <c r="K113" i="17"/>
  <c r="J113" i="17"/>
  <c r="I113" i="17"/>
  <c r="J117" i="17"/>
  <c r="I117" i="17"/>
  <c r="K122" i="17"/>
  <c r="H121" i="17"/>
  <c r="J122" i="17"/>
  <c r="I122" i="17"/>
  <c r="J126" i="17"/>
  <c r="I126" i="17"/>
  <c r="K130" i="17"/>
  <c r="J130" i="17"/>
  <c r="I130" i="17"/>
  <c r="J139" i="17"/>
  <c r="I139" i="17"/>
  <c r="H147" i="17"/>
  <c r="J143" i="17"/>
  <c r="I143" i="17"/>
  <c r="J152" i="17"/>
  <c r="I152" i="17"/>
  <c r="J156" i="17"/>
  <c r="I156" i="17"/>
  <c r="J160" i="17"/>
  <c r="I160" i="17"/>
  <c r="J10" i="17"/>
  <c r="I10" i="17"/>
  <c r="H9" i="17"/>
  <c r="K143" i="17" s="1"/>
  <c r="J11" i="17"/>
  <c r="K11" i="17"/>
  <c r="I11" i="17"/>
  <c r="J12" i="17"/>
  <c r="I12" i="17"/>
  <c r="J13" i="17"/>
  <c r="K13" i="17"/>
  <c r="I13" i="17"/>
  <c r="H21" i="17"/>
  <c r="J14" i="17"/>
  <c r="K14" i="17"/>
  <c r="I14" i="17"/>
  <c r="J15" i="17"/>
  <c r="K15" i="17"/>
  <c r="I15" i="17"/>
  <c r="J16" i="17"/>
  <c r="K16" i="17"/>
  <c r="I16" i="17"/>
  <c r="J17" i="17"/>
  <c r="K17" i="17"/>
  <c r="I17" i="17"/>
  <c r="J18" i="17"/>
  <c r="K18" i="17"/>
  <c r="I18" i="17"/>
  <c r="J19" i="17"/>
  <c r="K19" i="17"/>
  <c r="I19" i="17"/>
  <c r="J20" i="17"/>
  <c r="K20" i="17"/>
  <c r="I20" i="17"/>
  <c r="I24" i="17"/>
  <c r="K24" i="17"/>
  <c r="J24" i="17"/>
  <c r="H23" i="17"/>
  <c r="J25" i="17"/>
  <c r="K25" i="17"/>
  <c r="I25" i="17"/>
  <c r="I26" i="17"/>
  <c r="K26" i="17"/>
  <c r="J26" i="17"/>
  <c r="J27" i="17"/>
  <c r="K27" i="17"/>
  <c r="I27" i="17"/>
  <c r="H35" i="17"/>
  <c r="I28" i="17"/>
  <c r="K28" i="17"/>
  <c r="J28" i="17"/>
  <c r="J29" i="17"/>
  <c r="K29" i="17"/>
  <c r="I29" i="17"/>
  <c r="I30" i="17"/>
  <c r="K30" i="17"/>
  <c r="J30" i="17"/>
  <c r="J31" i="17"/>
  <c r="K31" i="17"/>
  <c r="I31" i="17"/>
  <c r="I32" i="17"/>
  <c r="K32" i="17"/>
  <c r="J32" i="17"/>
  <c r="J33" i="17"/>
  <c r="K33" i="17"/>
  <c r="I33" i="17"/>
  <c r="I34" i="17"/>
  <c r="K34" i="17"/>
  <c r="J34" i="17"/>
  <c r="J38" i="17"/>
  <c r="K38" i="17"/>
  <c r="I38" i="17"/>
  <c r="H37" i="17"/>
  <c r="I39" i="17"/>
  <c r="K39" i="17"/>
  <c r="J39" i="17"/>
  <c r="J40" i="17"/>
  <c r="K40" i="17"/>
  <c r="I40" i="17"/>
  <c r="I41" i="17"/>
  <c r="K41" i="17"/>
  <c r="J41" i="17"/>
  <c r="H49" i="17"/>
  <c r="J42" i="17"/>
  <c r="K42" i="17"/>
  <c r="I42" i="17"/>
  <c r="I43" i="17"/>
  <c r="K43" i="17"/>
  <c r="J43" i="17"/>
  <c r="J44" i="17"/>
  <c r="K44" i="17"/>
  <c r="I44" i="17"/>
  <c r="I45" i="17"/>
  <c r="K45" i="17"/>
  <c r="J45" i="17"/>
  <c r="J46" i="17"/>
  <c r="K46" i="17"/>
  <c r="I46" i="17"/>
  <c r="I47" i="17"/>
  <c r="K47" i="17"/>
  <c r="J47" i="17"/>
  <c r="J48" i="17"/>
  <c r="K48" i="17"/>
  <c r="I48" i="17"/>
  <c r="I52" i="17"/>
  <c r="K52" i="17"/>
  <c r="J52" i="17"/>
  <c r="H51" i="17"/>
  <c r="J53" i="17"/>
  <c r="K53" i="17"/>
  <c r="I53" i="17"/>
  <c r="I54" i="17"/>
  <c r="K54" i="17"/>
  <c r="J54" i="17"/>
  <c r="J55" i="17"/>
  <c r="K55" i="17"/>
  <c r="I55" i="17"/>
  <c r="H63" i="17"/>
  <c r="I56" i="17"/>
  <c r="K56" i="17"/>
  <c r="J56" i="17"/>
  <c r="J57" i="17"/>
  <c r="K57" i="17"/>
  <c r="I57" i="17"/>
  <c r="I58" i="17"/>
  <c r="K58" i="17"/>
  <c r="J58" i="17"/>
  <c r="J59" i="17"/>
  <c r="K59" i="17"/>
  <c r="I59" i="17"/>
  <c r="I60" i="17"/>
  <c r="K60" i="17"/>
  <c r="J60" i="17"/>
  <c r="J61" i="17"/>
  <c r="K61" i="17"/>
  <c r="I61" i="17"/>
  <c r="I62" i="17"/>
  <c r="K62" i="17"/>
  <c r="J62" i="17"/>
  <c r="J66" i="17"/>
  <c r="K66" i="17"/>
  <c r="I66" i="17"/>
  <c r="H65" i="17"/>
  <c r="I67" i="17"/>
  <c r="K67" i="17"/>
  <c r="J67" i="17"/>
  <c r="J68" i="17"/>
  <c r="K68" i="17"/>
  <c r="I68" i="17"/>
  <c r="I69" i="17"/>
  <c r="K69" i="17"/>
  <c r="J69" i="17"/>
  <c r="H77" i="17"/>
  <c r="J70" i="17"/>
  <c r="K70" i="17"/>
  <c r="I70" i="17"/>
  <c r="I71" i="17"/>
  <c r="K71" i="17"/>
  <c r="J71" i="17"/>
  <c r="J72" i="17"/>
  <c r="K72" i="17"/>
  <c r="I72" i="17"/>
  <c r="I73" i="17"/>
  <c r="K73" i="17"/>
  <c r="J73" i="17"/>
  <c r="J74" i="17"/>
  <c r="K74" i="17"/>
  <c r="I74" i="17"/>
  <c r="I75" i="17"/>
  <c r="K75" i="17"/>
  <c r="J75" i="17"/>
  <c r="J76" i="17"/>
  <c r="K76" i="17"/>
  <c r="I76" i="17"/>
  <c r="I80" i="17"/>
  <c r="K80" i="17"/>
  <c r="J80" i="17"/>
  <c r="H79" i="17"/>
  <c r="J81" i="17"/>
  <c r="K81" i="17"/>
  <c r="I81" i="17"/>
  <c r="I82" i="17"/>
  <c r="K82" i="17"/>
  <c r="J82" i="17"/>
  <c r="J83" i="17"/>
  <c r="K83" i="17"/>
  <c r="I83" i="17"/>
  <c r="H91" i="17"/>
  <c r="I84" i="17"/>
  <c r="K84" i="17"/>
  <c r="J84" i="17"/>
  <c r="J85" i="17"/>
  <c r="K85" i="17"/>
  <c r="I85" i="17"/>
  <c r="I86" i="17"/>
  <c r="K86" i="17"/>
  <c r="J86" i="17"/>
  <c r="J87" i="17"/>
  <c r="K87" i="17"/>
  <c r="I87" i="17"/>
  <c r="I88" i="17"/>
  <c r="K88" i="17"/>
  <c r="J88" i="17"/>
  <c r="J89" i="17"/>
  <c r="K89" i="17"/>
  <c r="I89" i="17"/>
  <c r="I90" i="17"/>
  <c r="K90" i="17"/>
  <c r="J90" i="17"/>
  <c r="J94" i="17"/>
  <c r="K94" i="17"/>
  <c r="I94" i="17"/>
  <c r="H93" i="17"/>
  <c r="I95" i="17"/>
  <c r="K95" i="17"/>
  <c r="J95" i="17"/>
  <c r="K98" i="17"/>
  <c r="J98" i="17"/>
  <c r="I98" i="17"/>
  <c r="K102" i="17"/>
  <c r="J102" i="17"/>
  <c r="I102" i="17"/>
  <c r="K111" i="17"/>
  <c r="J111" i="17"/>
  <c r="H119" i="17"/>
  <c r="I111" i="17"/>
  <c r="K115" i="17"/>
  <c r="J115" i="17"/>
  <c r="I115" i="17"/>
  <c r="K124" i="17"/>
  <c r="J124" i="17"/>
  <c r="I124" i="17"/>
  <c r="K128" i="17"/>
  <c r="J128" i="17"/>
  <c r="I128" i="17"/>
  <c r="K132" i="17"/>
  <c r="J132" i="17"/>
  <c r="I132" i="17"/>
  <c r="K137" i="17"/>
  <c r="J137" i="17"/>
  <c r="I137" i="17"/>
  <c r="K141" i="17"/>
  <c r="J141" i="17"/>
  <c r="I141" i="17"/>
  <c r="K145" i="17"/>
  <c r="J145" i="17"/>
  <c r="I145" i="17"/>
  <c r="K150" i="17"/>
  <c r="H149" i="17"/>
  <c r="J150" i="17"/>
  <c r="I150" i="17"/>
  <c r="K154" i="17"/>
  <c r="J154" i="17"/>
  <c r="I154" i="17"/>
  <c r="K158" i="17"/>
  <c r="J158" i="17"/>
  <c r="I158" i="17"/>
  <c r="I97" i="17"/>
  <c r="H105" i="17"/>
  <c r="K97" i="17"/>
  <c r="J97" i="17"/>
  <c r="I99" i="17"/>
  <c r="K99" i="17"/>
  <c r="J99" i="17"/>
  <c r="I101" i="17"/>
  <c r="K101" i="17"/>
  <c r="J101" i="17"/>
  <c r="I103" i="17"/>
  <c r="K103" i="17"/>
  <c r="J103" i="17"/>
  <c r="I108" i="17"/>
  <c r="K108" i="17"/>
  <c r="H107" i="17"/>
  <c r="J108" i="17"/>
  <c r="I110" i="17"/>
  <c r="K110" i="17"/>
  <c r="J110" i="17"/>
  <c r="I112" i="17"/>
  <c r="K112" i="17"/>
  <c r="J112" i="17"/>
  <c r="I114" i="17"/>
  <c r="K114" i="17"/>
  <c r="J114" i="17"/>
  <c r="I116" i="17"/>
  <c r="K116" i="17"/>
  <c r="J116" i="17"/>
  <c r="I118" i="17"/>
  <c r="K118" i="17"/>
  <c r="J118" i="17"/>
  <c r="I123" i="17"/>
  <c r="K123" i="17"/>
  <c r="J123" i="17"/>
  <c r="I125" i="17"/>
  <c r="H133" i="17"/>
  <c r="K125" i="17"/>
  <c r="J125" i="17"/>
  <c r="I127" i="17"/>
  <c r="K127" i="17"/>
  <c r="J127" i="17"/>
  <c r="I129" i="17"/>
  <c r="K129" i="17"/>
  <c r="J129" i="17"/>
  <c r="I131" i="17"/>
  <c r="K131" i="17"/>
  <c r="J131" i="17"/>
  <c r="I136" i="17"/>
  <c r="K136" i="17"/>
  <c r="H135" i="17"/>
  <c r="J136" i="17"/>
  <c r="I138" i="17"/>
  <c r="K138" i="17"/>
  <c r="J138" i="17"/>
  <c r="I140" i="17"/>
  <c r="K140" i="17"/>
  <c r="J140" i="17"/>
  <c r="I142" i="17"/>
  <c r="K142" i="17"/>
  <c r="J142" i="17"/>
  <c r="I144" i="17"/>
  <c r="K144" i="17"/>
  <c r="J144" i="17"/>
  <c r="I146" i="17"/>
  <c r="K146" i="17"/>
  <c r="J146" i="17"/>
  <c r="I151" i="17"/>
  <c r="K151" i="17"/>
  <c r="J151" i="17"/>
  <c r="I153" i="17"/>
  <c r="H161" i="17"/>
  <c r="K153" i="17"/>
  <c r="J153" i="17"/>
  <c r="I155" i="17"/>
  <c r="K155" i="17"/>
  <c r="J155" i="17"/>
  <c r="I157" i="17"/>
  <c r="K157" i="17"/>
  <c r="J157" i="17"/>
  <c r="I159" i="17"/>
  <c r="K159" i="17"/>
  <c r="J159" i="17"/>
  <c r="T9" i="16"/>
  <c r="W20" i="16" s="1"/>
  <c r="V10" i="16"/>
  <c r="U10" i="16"/>
  <c r="V11" i="16"/>
  <c r="U11" i="16"/>
  <c r="V12" i="16"/>
  <c r="U12" i="16"/>
  <c r="M155" i="15"/>
  <c r="L155" i="15"/>
  <c r="K155" i="15"/>
  <c r="J155" i="15"/>
  <c r="I155" i="15"/>
  <c r="M142" i="15"/>
  <c r="L142" i="15"/>
  <c r="K142" i="15"/>
  <c r="J142" i="15"/>
  <c r="I142" i="15"/>
  <c r="M129" i="15"/>
  <c r="L129" i="15"/>
  <c r="K129" i="15"/>
  <c r="J129" i="15"/>
  <c r="I129" i="15"/>
  <c r="M116" i="15"/>
  <c r="L116" i="15"/>
  <c r="K116" i="15"/>
  <c r="J116" i="15"/>
  <c r="I116" i="15"/>
  <c r="M103" i="15"/>
  <c r="L103" i="15"/>
  <c r="K103" i="15"/>
  <c r="J103" i="15"/>
  <c r="I103" i="15"/>
  <c r="M90" i="15"/>
  <c r="L90" i="15"/>
  <c r="K90" i="15"/>
  <c r="J90" i="15"/>
  <c r="I90" i="15"/>
  <c r="M71" i="15"/>
  <c r="L71" i="15"/>
  <c r="K71" i="15"/>
  <c r="J71" i="15"/>
  <c r="I71" i="15"/>
  <c r="M65" i="15"/>
  <c r="L65" i="15"/>
  <c r="K65" i="15"/>
  <c r="J65" i="15"/>
  <c r="I65" i="15"/>
  <c r="M58" i="15"/>
  <c r="L58" i="15"/>
  <c r="K58" i="15"/>
  <c r="J58" i="15"/>
  <c r="I58" i="15"/>
  <c r="M52" i="15"/>
  <c r="L52" i="15"/>
  <c r="K52" i="15"/>
  <c r="J52" i="15"/>
  <c r="I52" i="15"/>
  <c r="M45" i="15"/>
  <c r="L45" i="15"/>
  <c r="K45" i="15"/>
  <c r="J45" i="15"/>
  <c r="I45" i="15"/>
  <c r="M39" i="15"/>
  <c r="L39" i="15"/>
  <c r="K39" i="15"/>
  <c r="J39" i="15"/>
  <c r="I39" i="15"/>
  <c r="M32" i="15"/>
  <c r="L32" i="15"/>
  <c r="K32" i="15"/>
  <c r="J32" i="15"/>
  <c r="I32" i="15"/>
  <c r="M26" i="15"/>
  <c r="L26" i="15"/>
  <c r="K26" i="15"/>
  <c r="J26" i="15"/>
  <c r="I26" i="15"/>
  <c r="Y15" i="15"/>
  <c r="X15" i="15"/>
  <c r="W15" i="15"/>
  <c r="Y12" i="15"/>
  <c r="X12" i="15"/>
  <c r="W12" i="15"/>
  <c r="Y9" i="15"/>
  <c r="X9" i="15"/>
  <c r="W9" i="15"/>
  <c r="W18" i="13"/>
  <c r="V18" i="13"/>
  <c r="U18" i="13"/>
  <c r="W17" i="13"/>
  <c r="U17" i="13"/>
  <c r="V17" i="13"/>
  <c r="W16" i="13"/>
  <c r="V16" i="13"/>
  <c r="U16" i="13"/>
  <c r="W15" i="13"/>
  <c r="V15" i="13"/>
  <c r="U15" i="13"/>
  <c r="W14" i="13"/>
  <c r="U14" i="13"/>
  <c r="V14" i="13"/>
  <c r="W13" i="13"/>
  <c r="V13" i="13"/>
  <c r="U13" i="13"/>
  <c r="T20" i="13"/>
  <c r="W12" i="13"/>
  <c r="V12" i="13"/>
  <c r="U12" i="13"/>
  <c r="W11" i="13"/>
  <c r="V11" i="13"/>
  <c r="U11" i="13"/>
  <c r="W10" i="13"/>
  <c r="V10" i="13"/>
  <c r="U10" i="13"/>
  <c r="W9" i="13"/>
  <c r="V9" i="13"/>
  <c r="U9" i="13"/>
  <c r="W8" i="13"/>
  <c r="U8" i="13"/>
  <c r="V8" i="13"/>
  <c r="L49" i="12"/>
  <c r="K49" i="12"/>
  <c r="I49" i="12"/>
  <c r="J49" i="12"/>
  <c r="L46" i="12"/>
  <c r="K46" i="12"/>
  <c r="J46" i="12"/>
  <c r="I46" i="12"/>
  <c r="L43" i="12"/>
  <c r="K43" i="12"/>
  <c r="J43" i="12"/>
  <c r="I43" i="12"/>
  <c r="L40" i="12"/>
  <c r="K40" i="12"/>
  <c r="I40" i="12"/>
  <c r="J40" i="12"/>
  <c r="L37" i="12"/>
  <c r="K37" i="12"/>
  <c r="J37" i="12"/>
  <c r="I37" i="12"/>
  <c r="L34" i="12"/>
  <c r="K34" i="12"/>
  <c r="J34" i="12"/>
  <c r="I34" i="12"/>
  <c r="L31" i="12"/>
  <c r="K31" i="12"/>
  <c r="I31" i="12"/>
  <c r="J31" i="12"/>
  <c r="L28" i="12"/>
  <c r="K28" i="12"/>
  <c r="J28" i="12"/>
  <c r="I28" i="12"/>
  <c r="L25" i="12"/>
  <c r="K25" i="12"/>
  <c r="J25" i="12"/>
  <c r="I25" i="12"/>
  <c r="L22" i="12"/>
  <c r="K22" i="12"/>
  <c r="I22" i="12"/>
  <c r="J22" i="12"/>
  <c r="L19" i="12"/>
  <c r="K19" i="12"/>
  <c r="J19" i="12"/>
  <c r="I19" i="12"/>
  <c r="L16" i="12"/>
  <c r="K16" i="12"/>
  <c r="J16" i="12"/>
  <c r="I16" i="12"/>
  <c r="K159" i="15"/>
  <c r="J159" i="15"/>
  <c r="I159" i="15"/>
  <c r="L159" i="15"/>
  <c r="M159" i="15"/>
  <c r="K146" i="15"/>
  <c r="J146" i="15"/>
  <c r="I146" i="15"/>
  <c r="L146" i="15"/>
  <c r="M146" i="15"/>
  <c r="K121" i="15"/>
  <c r="J121" i="15"/>
  <c r="I121" i="15"/>
  <c r="L121" i="15"/>
  <c r="M121" i="15"/>
  <c r="K108" i="15"/>
  <c r="J108" i="15"/>
  <c r="I108" i="15"/>
  <c r="L108" i="15"/>
  <c r="M108" i="15"/>
  <c r="K95" i="15"/>
  <c r="J95" i="15"/>
  <c r="I95" i="15"/>
  <c r="L95" i="15"/>
  <c r="M95" i="15"/>
  <c r="K82" i="15"/>
  <c r="J82" i="15"/>
  <c r="I82" i="15"/>
  <c r="L82" i="15"/>
  <c r="M82" i="15"/>
  <c r="I72" i="15"/>
  <c r="M72" i="15"/>
  <c r="L72" i="15"/>
  <c r="K72" i="15"/>
  <c r="J72" i="15"/>
  <c r="I66" i="15"/>
  <c r="M66" i="15"/>
  <c r="L66" i="15"/>
  <c r="K66" i="15"/>
  <c r="J66" i="15"/>
  <c r="I59" i="15"/>
  <c r="M59" i="15"/>
  <c r="L59" i="15"/>
  <c r="K59" i="15"/>
  <c r="J59" i="15"/>
  <c r="I53" i="15"/>
  <c r="M53" i="15"/>
  <c r="L53" i="15"/>
  <c r="K53" i="15"/>
  <c r="J53" i="15"/>
  <c r="I46" i="15"/>
  <c r="M46" i="15"/>
  <c r="L46" i="15"/>
  <c r="J46" i="15"/>
  <c r="K46" i="15"/>
  <c r="I40" i="15"/>
  <c r="M40" i="15"/>
  <c r="L40" i="15"/>
  <c r="K40" i="15"/>
  <c r="J40" i="15"/>
  <c r="I33" i="15"/>
  <c r="M33" i="15"/>
  <c r="L33" i="15"/>
  <c r="K33" i="15"/>
  <c r="J33" i="15"/>
  <c r="I27" i="15"/>
  <c r="M27" i="15"/>
  <c r="H35" i="15"/>
  <c r="L27" i="15"/>
  <c r="K27" i="15"/>
  <c r="J27" i="15"/>
  <c r="I20" i="15"/>
  <c r="M20" i="15"/>
  <c r="L20" i="15"/>
  <c r="K20" i="15"/>
  <c r="J20" i="15"/>
  <c r="I17" i="15"/>
  <c r="M17" i="15"/>
  <c r="L17" i="15"/>
  <c r="K17" i="15"/>
  <c r="J17" i="15"/>
  <c r="I14" i="15"/>
  <c r="M14" i="15"/>
  <c r="L14" i="15"/>
  <c r="K14" i="15"/>
  <c r="J14" i="15"/>
  <c r="I11" i="15"/>
  <c r="M11" i="15"/>
  <c r="L11" i="15"/>
  <c r="K11" i="15"/>
  <c r="J11" i="15"/>
  <c r="I9" i="12"/>
  <c r="L9" i="12"/>
  <c r="H56" i="12"/>
  <c r="K9" i="12"/>
  <c r="J9" i="12"/>
  <c r="I6" i="12"/>
  <c r="L6" i="12"/>
  <c r="H53" i="12"/>
  <c r="K6" i="12"/>
  <c r="J6" i="12"/>
  <c r="W77" i="19"/>
  <c r="W65" i="19"/>
  <c r="W35" i="19"/>
  <c r="W23" i="19"/>
  <c r="U7" i="19"/>
  <c r="W105" i="19"/>
  <c r="W107" i="19"/>
  <c r="W119" i="19"/>
  <c r="W121" i="19"/>
  <c r="W133" i="19"/>
  <c r="W135" i="19"/>
  <c r="W147" i="19"/>
  <c r="W149" i="19"/>
  <c r="W161" i="19"/>
  <c r="L160" i="15"/>
  <c r="K160" i="15"/>
  <c r="J160" i="15"/>
  <c r="M160" i="15"/>
  <c r="I160" i="15"/>
  <c r="L135" i="15"/>
  <c r="K135" i="15"/>
  <c r="J135" i="15"/>
  <c r="M135" i="15"/>
  <c r="I135" i="15"/>
  <c r="L122" i="15"/>
  <c r="K122" i="15"/>
  <c r="J122" i="15"/>
  <c r="M122" i="15"/>
  <c r="I122" i="15"/>
  <c r="L109" i="15"/>
  <c r="K109" i="15"/>
  <c r="J109" i="15"/>
  <c r="M109" i="15"/>
  <c r="I109" i="15"/>
  <c r="L96" i="15"/>
  <c r="K96" i="15"/>
  <c r="J96" i="15"/>
  <c r="M96" i="15"/>
  <c r="I96" i="15"/>
  <c r="H91" i="15"/>
  <c r="L83" i="15"/>
  <c r="K83" i="15"/>
  <c r="J83" i="15"/>
  <c r="M83" i="15"/>
  <c r="I83" i="15"/>
  <c r="J73" i="15"/>
  <c r="I73" i="15"/>
  <c r="M73" i="15"/>
  <c r="L73" i="15"/>
  <c r="K73" i="15"/>
  <c r="J67" i="15"/>
  <c r="I67" i="15"/>
  <c r="M67" i="15"/>
  <c r="L67" i="15"/>
  <c r="K67" i="15"/>
  <c r="J60" i="15"/>
  <c r="I60" i="15"/>
  <c r="M60" i="15"/>
  <c r="L60" i="15"/>
  <c r="K60" i="15"/>
  <c r="J54" i="15"/>
  <c r="I54" i="15"/>
  <c r="M54" i="15"/>
  <c r="L54" i="15"/>
  <c r="K54" i="15"/>
  <c r="J47" i="15"/>
  <c r="I47" i="15"/>
  <c r="M47" i="15"/>
  <c r="L47" i="15"/>
  <c r="K47" i="15"/>
  <c r="J41" i="15"/>
  <c r="I41" i="15"/>
  <c r="M41" i="15"/>
  <c r="H49" i="15"/>
  <c r="L41" i="15"/>
  <c r="K41" i="15"/>
  <c r="J34" i="15"/>
  <c r="I34" i="15"/>
  <c r="M34" i="15"/>
  <c r="L34" i="15"/>
  <c r="K34" i="15"/>
  <c r="J28" i="15"/>
  <c r="I28" i="15"/>
  <c r="M28" i="15"/>
  <c r="L28" i="15"/>
  <c r="K28" i="15"/>
  <c r="X20" i="15"/>
  <c r="W20" i="15"/>
  <c r="Y20" i="15"/>
  <c r="X17" i="15"/>
  <c r="W17" i="15"/>
  <c r="Y17" i="15"/>
  <c r="X14" i="15"/>
  <c r="W14" i="15"/>
  <c r="Y14" i="15"/>
  <c r="X11" i="15"/>
  <c r="W11" i="15"/>
  <c r="Y11" i="15"/>
  <c r="J81" i="15"/>
  <c r="I81" i="15"/>
  <c r="K81" i="15"/>
  <c r="M81" i="15"/>
  <c r="L81" i="15"/>
  <c r="J87" i="15"/>
  <c r="I87" i="15"/>
  <c r="M87" i="15"/>
  <c r="L87" i="15"/>
  <c r="K87" i="15"/>
  <c r="J94" i="15"/>
  <c r="I94" i="15"/>
  <c r="K94" i="15"/>
  <c r="M94" i="15"/>
  <c r="L94" i="15"/>
  <c r="J100" i="15"/>
  <c r="I100" i="15"/>
  <c r="M100" i="15"/>
  <c r="L100" i="15"/>
  <c r="K100" i="15"/>
  <c r="J107" i="15"/>
  <c r="I107" i="15"/>
  <c r="K107" i="15"/>
  <c r="M107" i="15"/>
  <c r="L107" i="15"/>
  <c r="J113" i="15"/>
  <c r="I113" i="15"/>
  <c r="M113" i="15"/>
  <c r="L113" i="15"/>
  <c r="K113" i="15"/>
  <c r="J126" i="15"/>
  <c r="I126" i="15"/>
  <c r="M126" i="15"/>
  <c r="L126" i="15"/>
  <c r="K126" i="15"/>
  <c r="J132" i="15"/>
  <c r="I132" i="15"/>
  <c r="K132" i="15"/>
  <c r="M132" i="15"/>
  <c r="L132" i="15"/>
  <c r="J139" i="15"/>
  <c r="I139" i="15"/>
  <c r="M139" i="15"/>
  <c r="H147" i="15"/>
  <c r="L139" i="15"/>
  <c r="K139" i="15"/>
  <c r="J145" i="15"/>
  <c r="I145" i="15"/>
  <c r="K145" i="15"/>
  <c r="M145" i="15"/>
  <c r="L145" i="15"/>
  <c r="J152" i="15"/>
  <c r="I152" i="15"/>
  <c r="M152" i="15"/>
  <c r="L152" i="15"/>
  <c r="K152" i="15"/>
  <c r="J158" i="15"/>
  <c r="I158" i="15"/>
  <c r="K158" i="15"/>
  <c r="M158" i="15"/>
  <c r="L158" i="15"/>
  <c r="I80" i="15"/>
  <c r="M80" i="15"/>
  <c r="J80" i="15"/>
  <c r="L80" i="15"/>
  <c r="K80" i="15"/>
  <c r="I86" i="15"/>
  <c r="M86" i="15"/>
  <c r="L86" i="15"/>
  <c r="K86" i="15"/>
  <c r="J86" i="15"/>
  <c r="I93" i="15"/>
  <c r="M93" i="15"/>
  <c r="J93" i="15"/>
  <c r="L93" i="15"/>
  <c r="K93" i="15"/>
  <c r="I99" i="15"/>
  <c r="M99" i="15"/>
  <c r="L99" i="15"/>
  <c r="K99" i="15"/>
  <c r="J99" i="15"/>
  <c r="I112" i="15"/>
  <c r="M112" i="15"/>
  <c r="L112" i="15"/>
  <c r="K112" i="15"/>
  <c r="J112" i="15"/>
  <c r="I118" i="15"/>
  <c r="M118" i="15"/>
  <c r="J118" i="15"/>
  <c r="L118" i="15"/>
  <c r="K118" i="15"/>
  <c r="I125" i="15"/>
  <c r="M125" i="15"/>
  <c r="H133" i="15"/>
  <c r="L125" i="15"/>
  <c r="K125" i="15"/>
  <c r="J125" i="15"/>
  <c r="I131" i="15"/>
  <c r="M131" i="15"/>
  <c r="J131" i="15"/>
  <c r="L131" i="15"/>
  <c r="K131" i="15"/>
  <c r="I138" i="15"/>
  <c r="M138" i="15"/>
  <c r="L138" i="15"/>
  <c r="K138" i="15"/>
  <c r="J138" i="15"/>
  <c r="I144" i="15"/>
  <c r="M144" i="15"/>
  <c r="J144" i="15"/>
  <c r="L144" i="15"/>
  <c r="K144" i="15"/>
  <c r="I151" i="15"/>
  <c r="M151" i="15"/>
  <c r="L151" i="15"/>
  <c r="K151" i="15"/>
  <c r="J151" i="15"/>
  <c r="I157" i="15"/>
  <c r="M157" i="15"/>
  <c r="J157" i="15"/>
  <c r="L157" i="15"/>
  <c r="K157" i="15"/>
  <c r="M79" i="15"/>
  <c r="L79" i="15"/>
  <c r="I79" i="15"/>
  <c r="K79" i="15"/>
  <c r="J79" i="15"/>
  <c r="M85" i="15"/>
  <c r="L85" i="15"/>
  <c r="K85" i="15"/>
  <c r="J85" i="15"/>
  <c r="I85" i="15"/>
  <c r="M98" i="15"/>
  <c r="L98" i="15"/>
  <c r="K98" i="15"/>
  <c r="J98" i="15"/>
  <c r="I98" i="15"/>
  <c r="M104" i="15"/>
  <c r="L104" i="15"/>
  <c r="I104" i="15"/>
  <c r="K104" i="15"/>
  <c r="J104" i="15"/>
  <c r="M111" i="15"/>
  <c r="H119" i="15"/>
  <c r="L111" i="15"/>
  <c r="K111" i="15"/>
  <c r="J111" i="15"/>
  <c r="I111" i="15"/>
  <c r="M117" i="15"/>
  <c r="L117" i="15"/>
  <c r="I117" i="15"/>
  <c r="K117" i="15"/>
  <c r="J117" i="15"/>
  <c r="M124" i="15"/>
  <c r="L124" i="15"/>
  <c r="K124" i="15"/>
  <c r="J124" i="15"/>
  <c r="I124" i="15"/>
  <c r="M130" i="15"/>
  <c r="L130" i="15"/>
  <c r="I130" i="15"/>
  <c r="K130" i="15"/>
  <c r="J130" i="15"/>
  <c r="M137" i="15"/>
  <c r="L137" i="15"/>
  <c r="K137" i="15"/>
  <c r="J137" i="15"/>
  <c r="I137" i="15"/>
  <c r="M143" i="15"/>
  <c r="L143" i="15"/>
  <c r="I143" i="15"/>
  <c r="K143" i="15"/>
  <c r="J143" i="15"/>
  <c r="M150" i="15"/>
  <c r="L150" i="15"/>
  <c r="K150" i="15"/>
  <c r="J150" i="15"/>
  <c r="I150" i="15"/>
  <c r="M156" i="15"/>
  <c r="L156" i="15"/>
  <c r="I156" i="15"/>
  <c r="K156" i="15"/>
  <c r="J156" i="15"/>
  <c r="M136" i="15"/>
  <c r="L136" i="15"/>
  <c r="K136" i="15"/>
  <c r="J136" i="15"/>
  <c r="I136" i="15"/>
  <c r="M123" i="15"/>
  <c r="L123" i="15"/>
  <c r="K123" i="15"/>
  <c r="J123" i="15"/>
  <c r="I123" i="15"/>
  <c r="M110" i="15"/>
  <c r="L110" i="15"/>
  <c r="K110" i="15"/>
  <c r="J110" i="15"/>
  <c r="I110" i="15"/>
  <c r="M97" i="15"/>
  <c r="H105" i="15"/>
  <c r="L97" i="15"/>
  <c r="K97" i="15"/>
  <c r="J97" i="15"/>
  <c r="I97" i="15"/>
  <c r="M84" i="15"/>
  <c r="L84" i="15"/>
  <c r="K84" i="15"/>
  <c r="J84" i="15"/>
  <c r="I84" i="15"/>
  <c r="K74" i="15"/>
  <c r="J74" i="15"/>
  <c r="I74" i="15"/>
  <c r="M74" i="15"/>
  <c r="L74" i="15"/>
  <c r="K68" i="15"/>
  <c r="J68" i="15"/>
  <c r="I68" i="15"/>
  <c r="M68" i="15"/>
  <c r="L68" i="15"/>
  <c r="K61" i="15"/>
  <c r="J61" i="15"/>
  <c r="I61" i="15"/>
  <c r="M61" i="15"/>
  <c r="L61" i="15"/>
  <c r="K55" i="15"/>
  <c r="J55" i="15"/>
  <c r="I55" i="15"/>
  <c r="H63" i="15"/>
  <c r="M55" i="15"/>
  <c r="L55" i="15"/>
  <c r="K48" i="15"/>
  <c r="J48" i="15"/>
  <c r="I48" i="15"/>
  <c r="M48" i="15"/>
  <c r="L48" i="15"/>
  <c r="K42" i="15"/>
  <c r="J42" i="15"/>
  <c r="I42" i="15"/>
  <c r="M42" i="15"/>
  <c r="L42" i="15"/>
  <c r="K29" i="15"/>
  <c r="J29" i="15"/>
  <c r="I29" i="15"/>
  <c r="M29" i="15"/>
  <c r="L29" i="15"/>
  <c r="K23" i="15"/>
  <c r="J23" i="15"/>
  <c r="I23" i="15"/>
  <c r="M23" i="15"/>
  <c r="L23" i="15"/>
  <c r="K19" i="15"/>
  <c r="J19" i="15"/>
  <c r="I19" i="15"/>
  <c r="M19" i="15"/>
  <c r="L19" i="15"/>
  <c r="K16" i="15"/>
  <c r="J16" i="15"/>
  <c r="I16" i="15"/>
  <c r="M16" i="15"/>
  <c r="L16" i="15"/>
  <c r="K13" i="15"/>
  <c r="J13" i="15"/>
  <c r="I13" i="15"/>
  <c r="M13" i="15"/>
  <c r="L13" i="15"/>
  <c r="H21" i="15"/>
  <c r="K10" i="15"/>
  <c r="J10" i="15"/>
  <c r="I10" i="15"/>
  <c r="M10" i="15"/>
  <c r="L10" i="15"/>
  <c r="H55" i="12"/>
  <c r="K8" i="12"/>
  <c r="J8" i="12"/>
  <c r="L8" i="12"/>
  <c r="I8" i="12"/>
  <c r="K7" i="19"/>
  <c r="Y10" i="15"/>
  <c r="X10" i="15"/>
  <c r="W10" i="15"/>
  <c r="J74" i="8"/>
  <c r="S41" i="6"/>
  <c r="R41" i="6"/>
  <c r="Q41" i="6"/>
  <c r="S35" i="6"/>
  <c r="R35" i="6"/>
  <c r="Q35" i="6"/>
  <c r="S29" i="6"/>
  <c r="R29" i="6"/>
  <c r="Q29" i="6"/>
  <c r="S23" i="6"/>
  <c r="R23" i="6"/>
  <c r="Q23" i="6"/>
  <c r="S17" i="6"/>
  <c r="R17" i="6"/>
  <c r="Q17" i="6"/>
  <c r="S16" i="6"/>
  <c r="Q16" i="6"/>
  <c r="R16" i="6"/>
  <c r="S10" i="6"/>
  <c r="R10" i="6"/>
  <c r="Q10" i="6"/>
  <c r="M13" i="5"/>
  <c r="L13" i="5"/>
  <c r="K13" i="5"/>
  <c r="J13" i="5"/>
  <c r="I13" i="5"/>
  <c r="M11" i="5"/>
  <c r="L11" i="5"/>
  <c r="K11" i="5"/>
  <c r="J11" i="5"/>
  <c r="I11" i="5"/>
  <c r="M9" i="5"/>
  <c r="L9" i="5"/>
  <c r="K9" i="5"/>
  <c r="J9" i="5"/>
  <c r="I9" i="5"/>
  <c r="M7" i="5"/>
  <c r="L7" i="5"/>
  <c r="K7" i="5"/>
  <c r="J7" i="5"/>
  <c r="I7" i="5"/>
  <c r="F196" i="3"/>
  <c r="F193" i="3"/>
  <c r="F190" i="3"/>
  <c r="F187" i="3"/>
  <c r="H121" i="3"/>
  <c r="H118" i="3"/>
  <c r="H115" i="3"/>
  <c r="H68" i="2"/>
  <c r="G43" i="2"/>
  <c r="K8" i="13"/>
  <c r="J8" i="13"/>
  <c r="I8" i="13"/>
  <c r="K9" i="13"/>
  <c r="J9" i="13"/>
  <c r="I9" i="13"/>
  <c r="K10" i="13"/>
  <c r="J10" i="13"/>
  <c r="I10" i="13"/>
  <c r="K11" i="13"/>
  <c r="J11" i="13"/>
  <c r="I11" i="13"/>
  <c r="K12" i="13"/>
  <c r="J12" i="13"/>
  <c r="I12" i="13"/>
  <c r="H20" i="13"/>
  <c r="K13" i="13"/>
  <c r="J13" i="13"/>
  <c r="I13" i="13"/>
  <c r="K14" i="13"/>
  <c r="J14" i="13"/>
  <c r="I14" i="13"/>
  <c r="K15" i="13"/>
  <c r="J15" i="13"/>
  <c r="I15" i="13"/>
  <c r="K16" i="13"/>
  <c r="J16" i="13"/>
  <c r="I16" i="13"/>
  <c r="K17" i="13"/>
  <c r="J17" i="13"/>
  <c r="I17" i="13"/>
  <c r="K18" i="13"/>
  <c r="J18" i="13"/>
  <c r="I18" i="13"/>
  <c r="K19" i="13"/>
  <c r="J19" i="13"/>
  <c r="I19" i="13"/>
  <c r="K22" i="13"/>
  <c r="J22" i="13"/>
  <c r="I22" i="13"/>
  <c r="K24" i="13"/>
  <c r="J24" i="13"/>
  <c r="I24" i="13"/>
  <c r="K26" i="13"/>
  <c r="J26" i="13"/>
  <c r="I26" i="13"/>
  <c r="H34" i="13"/>
  <c r="K28" i="13"/>
  <c r="J28" i="13"/>
  <c r="I28" i="13"/>
  <c r="K30" i="13"/>
  <c r="J30" i="13"/>
  <c r="I30" i="13"/>
  <c r="K32" i="13"/>
  <c r="J32" i="13"/>
  <c r="I32" i="13"/>
  <c r="K37" i="13"/>
  <c r="J37" i="13"/>
  <c r="I37" i="13"/>
  <c r="K39" i="13"/>
  <c r="J39" i="13"/>
  <c r="I39" i="13"/>
  <c r="K41" i="13"/>
  <c r="J41" i="13"/>
  <c r="I41" i="13"/>
  <c r="K43" i="13"/>
  <c r="J43" i="13"/>
  <c r="I43" i="13"/>
  <c r="K45" i="13"/>
  <c r="J45" i="13"/>
  <c r="I45" i="13"/>
  <c r="K47" i="13"/>
  <c r="J47" i="13"/>
  <c r="I47" i="13"/>
  <c r="K50" i="13"/>
  <c r="J50" i="13"/>
  <c r="I50" i="13"/>
  <c r="K52" i="13"/>
  <c r="J52" i="13"/>
  <c r="I52" i="13"/>
  <c r="K54" i="13"/>
  <c r="J54" i="13"/>
  <c r="I54" i="13"/>
  <c r="H62" i="13"/>
  <c r="K56" i="13"/>
  <c r="J56" i="13"/>
  <c r="I56" i="13"/>
  <c r="K58" i="13"/>
  <c r="J58" i="13"/>
  <c r="I58" i="13"/>
  <c r="K60" i="13"/>
  <c r="J60" i="13"/>
  <c r="I60" i="13"/>
  <c r="K65" i="13"/>
  <c r="J65" i="13"/>
  <c r="I65" i="13"/>
  <c r="K67" i="13"/>
  <c r="J67" i="13"/>
  <c r="I67" i="13"/>
  <c r="K69" i="13"/>
  <c r="J69" i="13"/>
  <c r="I69" i="13"/>
  <c r="K71" i="13"/>
  <c r="J71" i="13"/>
  <c r="I71" i="13"/>
  <c r="K73" i="13"/>
  <c r="J73" i="13"/>
  <c r="I73" i="13"/>
  <c r="K75" i="13"/>
  <c r="J75" i="13"/>
  <c r="I75" i="13"/>
  <c r="K78" i="13"/>
  <c r="J78" i="13"/>
  <c r="I78" i="13"/>
  <c r="K80" i="13"/>
  <c r="J80" i="13"/>
  <c r="I80" i="13"/>
  <c r="K82" i="13"/>
  <c r="J82" i="13"/>
  <c r="I82" i="13"/>
  <c r="H90" i="13"/>
  <c r="K84" i="13"/>
  <c r="J84" i="13"/>
  <c r="I84" i="13"/>
  <c r="K86" i="13"/>
  <c r="J86" i="13"/>
  <c r="I86" i="13"/>
  <c r="K88" i="13"/>
  <c r="J88" i="13"/>
  <c r="I88" i="13"/>
  <c r="K93" i="13"/>
  <c r="J93" i="13"/>
  <c r="I93" i="13"/>
  <c r="K95" i="13"/>
  <c r="J95" i="13"/>
  <c r="I95" i="13"/>
  <c r="K97" i="13"/>
  <c r="J97" i="13"/>
  <c r="I97" i="13"/>
  <c r="K99" i="13"/>
  <c r="J99" i="13"/>
  <c r="I99" i="13"/>
  <c r="K101" i="13"/>
  <c r="J101" i="13"/>
  <c r="I101" i="13"/>
  <c r="K103" i="13"/>
  <c r="J103" i="13"/>
  <c r="I103" i="13"/>
  <c r="K106" i="13"/>
  <c r="J106" i="13"/>
  <c r="I106" i="13"/>
  <c r="K108" i="13"/>
  <c r="J108" i="13"/>
  <c r="I108" i="13"/>
  <c r="K110" i="13"/>
  <c r="J110" i="13"/>
  <c r="I110" i="13"/>
  <c r="H118" i="13"/>
  <c r="K112" i="13"/>
  <c r="J112" i="13"/>
  <c r="I112" i="13"/>
  <c r="K114" i="13"/>
  <c r="J114" i="13"/>
  <c r="I114" i="13"/>
  <c r="K116" i="13"/>
  <c r="J116" i="13"/>
  <c r="I116" i="13"/>
  <c r="K121" i="13"/>
  <c r="J121" i="13"/>
  <c r="I121" i="13"/>
  <c r="K123" i="13"/>
  <c r="J123" i="13"/>
  <c r="I123" i="13"/>
  <c r="K125" i="13"/>
  <c r="J125" i="13"/>
  <c r="I125" i="13"/>
  <c r="K127" i="13"/>
  <c r="J127" i="13"/>
  <c r="I127" i="13"/>
  <c r="K129" i="13"/>
  <c r="J129" i="13"/>
  <c r="I129" i="13"/>
  <c r="K131" i="13"/>
  <c r="J131" i="13"/>
  <c r="I131" i="13"/>
  <c r="K134" i="13"/>
  <c r="J134" i="13"/>
  <c r="I134" i="13"/>
  <c r="K136" i="13"/>
  <c r="J136" i="13"/>
  <c r="I136" i="13"/>
  <c r="K138" i="13"/>
  <c r="J138" i="13"/>
  <c r="I138" i="13"/>
  <c r="H146" i="13"/>
  <c r="K140" i="13"/>
  <c r="J140" i="13"/>
  <c r="I140" i="13"/>
  <c r="K142" i="13"/>
  <c r="J142" i="13"/>
  <c r="I142" i="13"/>
  <c r="K144" i="13"/>
  <c r="J144" i="13"/>
  <c r="I144" i="13"/>
  <c r="K149" i="13"/>
  <c r="J149" i="13"/>
  <c r="I149" i="13"/>
  <c r="K151" i="13"/>
  <c r="J151" i="13"/>
  <c r="I151" i="13"/>
  <c r="K153" i="13"/>
  <c r="J153" i="13"/>
  <c r="I153" i="13"/>
  <c r="K155" i="13"/>
  <c r="J155" i="13"/>
  <c r="I155" i="13"/>
  <c r="K157" i="13"/>
  <c r="J157" i="13"/>
  <c r="I157" i="13"/>
  <c r="K159" i="13"/>
  <c r="J159" i="13"/>
  <c r="I159" i="13"/>
  <c r="K23" i="13"/>
  <c r="J23" i="13"/>
  <c r="I23" i="13"/>
  <c r="K25" i="13"/>
  <c r="J25" i="13"/>
  <c r="I25" i="13"/>
  <c r="K27" i="13"/>
  <c r="J27" i="13"/>
  <c r="I27" i="13"/>
  <c r="K29" i="13"/>
  <c r="J29" i="13"/>
  <c r="I29" i="13"/>
  <c r="K31" i="13"/>
  <c r="J31" i="13"/>
  <c r="I31" i="13"/>
  <c r="K33" i="13"/>
  <c r="J33" i="13"/>
  <c r="I33" i="13"/>
  <c r="K36" i="13"/>
  <c r="J36" i="13"/>
  <c r="I36" i="13"/>
  <c r="K38" i="13"/>
  <c r="J38" i="13"/>
  <c r="I38" i="13"/>
  <c r="H48" i="13"/>
  <c r="K40" i="13"/>
  <c r="J40" i="13"/>
  <c r="I40" i="13"/>
  <c r="K42" i="13"/>
  <c r="J42" i="13"/>
  <c r="I42" i="13"/>
  <c r="K44" i="13"/>
  <c r="J44" i="13"/>
  <c r="I44" i="13"/>
  <c r="K46" i="13"/>
  <c r="J46" i="13"/>
  <c r="I46" i="13"/>
  <c r="K51" i="13"/>
  <c r="J51" i="13"/>
  <c r="I51" i="13"/>
  <c r="K53" i="13"/>
  <c r="I53" i="13"/>
  <c r="J53" i="13"/>
  <c r="K55" i="13"/>
  <c r="J55" i="13"/>
  <c r="I55" i="13"/>
  <c r="K57" i="13"/>
  <c r="J57" i="13"/>
  <c r="I57" i="13"/>
  <c r="K59" i="13"/>
  <c r="J59" i="13"/>
  <c r="I59" i="13"/>
  <c r="K61" i="13"/>
  <c r="J61" i="13"/>
  <c r="I61" i="13"/>
  <c r="K64" i="13"/>
  <c r="J64" i="13"/>
  <c r="I64" i="13"/>
  <c r="K66" i="13"/>
  <c r="I66" i="13"/>
  <c r="J66" i="13"/>
  <c r="H76" i="13"/>
  <c r="K68" i="13"/>
  <c r="J68" i="13"/>
  <c r="I68" i="13"/>
  <c r="K70" i="13"/>
  <c r="J70" i="13"/>
  <c r="I70" i="13"/>
  <c r="K72" i="13"/>
  <c r="I72" i="13"/>
  <c r="J72" i="13"/>
  <c r="K74" i="13"/>
  <c r="J74" i="13"/>
  <c r="I74" i="13"/>
  <c r="K79" i="13"/>
  <c r="J79" i="13"/>
  <c r="I79" i="13"/>
  <c r="K81" i="13"/>
  <c r="J81" i="13"/>
  <c r="I81" i="13"/>
  <c r="K83" i="13"/>
  <c r="J83" i="13"/>
  <c r="I83" i="13"/>
  <c r="K85" i="13"/>
  <c r="J85" i="13"/>
  <c r="I85" i="13"/>
  <c r="K87" i="13"/>
  <c r="J87" i="13"/>
  <c r="I87" i="13"/>
  <c r="K89" i="13"/>
  <c r="J89" i="13"/>
  <c r="I89" i="13"/>
  <c r="K92" i="13"/>
  <c r="I92" i="13"/>
  <c r="J92" i="13"/>
  <c r="K94" i="13"/>
  <c r="J94" i="13"/>
  <c r="I94" i="13"/>
  <c r="H104" i="13"/>
  <c r="K96" i="13"/>
  <c r="J96" i="13"/>
  <c r="I96" i="13"/>
  <c r="K98" i="13"/>
  <c r="J98" i="13"/>
  <c r="I98" i="13"/>
  <c r="K100" i="13"/>
  <c r="J100" i="13"/>
  <c r="I100" i="13"/>
  <c r="K102" i="13"/>
  <c r="J102" i="13"/>
  <c r="I102" i="13"/>
  <c r="K107" i="13"/>
  <c r="J107" i="13"/>
  <c r="I107" i="13"/>
  <c r="K109" i="13"/>
  <c r="J109" i="13"/>
  <c r="I109" i="13"/>
  <c r="K111" i="13"/>
  <c r="J111" i="13"/>
  <c r="I111" i="13"/>
  <c r="K113" i="13"/>
  <c r="J113" i="13"/>
  <c r="I113" i="13"/>
  <c r="K115" i="13"/>
  <c r="J115" i="13"/>
  <c r="I115" i="13"/>
  <c r="K117" i="13"/>
  <c r="I117" i="13"/>
  <c r="J117" i="13"/>
  <c r="K120" i="13"/>
  <c r="J120" i="13"/>
  <c r="I120" i="13"/>
  <c r="K122" i="13"/>
  <c r="J122" i="13"/>
  <c r="I122" i="13"/>
  <c r="H132" i="13"/>
  <c r="K124" i="13"/>
  <c r="J124" i="13"/>
  <c r="I124" i="13"/>
  <c r="K126" i="13"/>
  <c r="J126" i="13"/>
  <c r="I126" i="13"/>
  <c r="K128" i="13"/>
  <c r="J128" i="13"/>
  <c r="I128" i="13"/>
  <c r="K130" i="13"/>
  <c r="I130" i="13"/>
  <c r="J130" i="13"/>
  <c r="K135" i="13"/>
  <c r="J135" i="13"/>
  <c r="I135" i="13"/>
  <c r="K137" i="13"/>
  <c r="J137" i="13"/>
  <c r="I137" i="13"/>
  <c r="K139" i="13"/>
  <c r="J139" i="13"/>
  <c r="I139" i="13"/>
  <c r="K141" i="13"/>
  <c r="J141" i="13"/>
  <c r="I141" i="13"/>
  <c r="K143" i="13"/>
  <c r="J143" i="13"/>
  <c r="I143" i="13"/>
  <c r="K145" i="13"/>
  <c r="J145" i="13"/>
  <c r="I145" i="13"/>
  <c r="K148" i="13"/>
  <c r="J148" i="13"/>
  <c r="I148" i="13"/>
  <c r="K150" i="13"/>
  <c r="J150" i="13"/>
  <c r="I150" i="13"/>
  <c r="H160" i="13"/>
  <c r="K152" i="13"/>
  <c r="J152" i="13"/>
  <c r="I152" i="13"/>
  <c r="K154" i="13"/>
  <c r="J154" i="13"/>
  <c r="I154" i="13"/>
  <c r="K156" i="13"/>
  <c r="I156" i="13"/>
  <c r="J156" i="13"/>
  <c r="K158" i="13"/>
  <c r="J158" i="13"/>
  <c r="I158" i="13"/>
  <c r="H96" i="10"/>
  <c r="E95" i="10"/>
  <c r="N52" i="8"/>
  <c r="Q48" i="6"/>
  <c r="S48" i="6"/>
  <c r="R48" i="6"/>
  <c r="Q42" i="6"/>
  <c r="S42" i="6"/>
  <c r="R42" i="6"/>
  <c r="Q36" i="6"/>
  <c r="S36" i="6"/>
  <c r="R36" i="6"/>
  <c r="Q30" i="6"/>
  <c r="S30" i="6"/>
  <c r="R30" i="6"/>
  <c r="Q24" i="6"/>
  <c r="S24" i="6"/>
  <c r="R24" i="6"/>
  <c r="Q18" i="6"/>
  <c r="S18" i="6"/>
  <c r="R18" i="6"/>
  <c r="Q11" i="6"/>
  <c r="S11" i="6"/>
  <c r="R11" i="6"/>
  <c r="J218" i="3"/>
  <c r="K218" i="3"/>
  <c r="L218" i="3"/>
  <c r="J215" i="3"/>
  <c r="K215" i="3"/>
  <c r="L215" i="3"/>
  <c r="J212" i="3"/>
  <c r="L212" i="3"/>
  <c r="K212" i="3"/>
  <c r="J209" i="3"/>
  <c r="K209" i="3"/>
  <c r="L209" i="3"/>
  <c r="E196" i="3"/>
  <c r="J183" i="3"/>
  <c r="K183" i="3"/>
  <c r="I194" i="3"/>
  <c r="L183" i="3"/>
  <c r="E193" i="3"/>
  <c r="J180" i="3"/>
  <c r="I191" i="3"/>
  <c r="L180" i="3"/>
  <c r="K180" i="3"/>
  <c r="E190" i="3"/>
  <c r="J177" i="3"/>
  <c r="I188" i="3"/>
  <c r="K177" i="3"/>
  <c r="L177" i="3"/>
  <c r="E187" i="3"/>
  <c r="J174" i="3"/>
  <c r="K174" i="3"/>
  <c r="L174" i="3"/>
  <c r="J171" i="3"/>
  <c r="L171" i="3"/>
  <c r="K171" i="3"/>
  <c r="J168" i="3"/>
  <c r="K168" i="3"/>
  <c r="L168" i="3"/>
  <c r="J165" i="3"/>
  <c r="K165" i="3"/>
  <c r="L165" i="3"/>
  <c r="J162" i="3"/>
  <c r="L162" i="3"/>
  <c r="K162" i="3"/>
  <c r="J159" i="3"/>
  <c r="L159" i="3"/>
  <c r="K159" i="3"/>
  <c r="J156" i="3"/>
  <c r="K156" i="3"/>
  <c r="L156" i="3"/>
  <c r="J153" i="3"/>
  <c r="L153" i="3"/>
  <c r="K153" i="3"/>
  <c r="J144" i="3"/>
  <c r="L144" i="3"/>
  <c r="K144" i="3"/>
  <c r="J141" i="3"/>
  <c r="L141" i="3"/>
  <c r="K141" i="3"/>
  <c r="J138" i="3"/>
  <c r="K138" i="3"/>
  <c r="L138" i="3"/>
  <c r="J135" i="3"/>
  <c r="L135" i="3"/>
  <c r="K135" i="3"/>
  <c r="J112" i="3"/>
  <c r="I123" i="3"/>
  <c r="L112" i="3"/>
  <c r="K112" i="3"/>
  <c r="J109" i="3"/>
  <c r="I120" i="3"/>
  <c r="L109" i="3"/>
  <c r="K109" i="3"/>
  <c r="J106" i="3"/>
  <c r="I117" i="3"/>
  <c r="L106" i="3"/>
  <c r="K106" i="3"/>
  <c r="J103" i="3"/>
  <c r="L103" i="3"/>
  <c r="K103" i="3"/>
  <c r="I114" i="3"/>
  <c r="J100" i="3"/>
  <c r="L100" i="3"/>
  <c r="K100" i="3"/>
  <c r="J97" i="3"/>
  <c r="K97" i="3"/>
  <c r="L97" i="3"/>
  <c r="J94" i="3"/>
  <c r="L94" i="3"/>
  <c r="K94" i="3"/>
  <c r="J91" i="3"/>
  <c r="L91" i="3"/>
  <c r="K91" i="3"/>
  <c r="J88" i="3"/>
  <c r="K88" i="3"/>
  <c r="L88" i="3"/>
  <c r="J85" i="3"/>
  <c r="L85" i="3"/>
  <c r="K85" i="3"/>
  <c r="J82" i="3"/>
  <c r="K82" i="3"/>
  <c r="L82" i="3"/>
  <c r="J75" i="2"/>
  <c r="L75" i="2"/>
  <c r="K75" i="2"/>
  <c r="J67" i="2"/>
  <c r="K67" i="2"/>
  <c r="J64" i="2"/>
  <c r="L64" i="2"/>
  <c r="K64" i="2"/>
  <c r="J61" i="2"/>
  <c r="L61" i="2"/>
  <c r="K61" i="2"/>
  <c r="F43" i="2"/>
  <c r="H42" i="2"/>
  <c r="Y16" i="15"/>
  <c r="X16" i="15"/>
  <c r="W16" i="15"/>
  <c r="Y18" i="15"/>
  <c r="X18" i="15"/>
  <c r="W18" i="15"/>
  <c r="L52" i="8"/>
  <c r="R49" i="6"/>
  <c r="Q49" i="6"/>
  <c r="S49" i="6"/>
  <c r="R43" i="6"/>
  <c r="Q43" i="6"/>
  <c r="S43" i="6"/>
  <c r="R37" i="6"/>
  <c r="Q37" i="6"/>
  <c r="S37" i="6"/>
  <c r="R31" i="6"/>
  <c r="Q31" i="6"/>
  <c r="S31" i="6"/>
  <c r="R25" i="6"/>
  <c r="Q25" i="6"/>
  <c r="S25" i="6"/>
  <c r="R19" i="6"/>
  <c r="Q19" i="6"/>
  <c r="S19" i="6"/>
  <c r="R12" i="6"/>
  <c r="Q12" i="6"/>
  <c r="S12" i="6"/>
  <c r="J52" i="5"/>
  <c r="I52" i="5"/>
  <c r="M52" i="5"/>
  <c r="L52" i="5"/>
  <c r="K52" i="5"/>
  <c r="J50" i="5"/>
  <c r="I50" i="5"/>
  <c r="M50" i="5"/>
  <c r="L50" i="5"/>
  <c r="K50" i="5"/>
  <c r="J48" i="5"/>
  <c r="I48" i="5"/>
  <c r="M48" i="5"/>
  <c r="L48" i="5"/>
  <c r="K48" i="5"/>
  <c r="J46" i="5"/>
  <c r="I46" i="5"/>
  <c r="M46" i="5"/>
  <c r="L46" i="5"/>
  <c r="K46" i="5"/>
  <c r="J44" i="5"/>
  <c r="I44" i="5"/>
  <c r="M44" i="5"/>
  <c r="L44" i="5"/>
  <c r="K44" i="5"/>
  <c r="J42" i="5"/>
  <c r="I42" i="5"/>
  <c r="M42" i="5"/>
  <c r="L42" i="5"/>
  <c r="K42" i="5"/>
  <c r="J40" i="5"/>
  <c r="I40" i="5"/>
  <c r="M40" i="5"/>
  <c r="L40" i="5"/>
  <c r="K40" i="5"/>
  <c r="J38" i="5"/>
  <c r="I38" i="5"/>
  <c r="M38" i="5"/>
  <c r="L38" i="5"/>
  <c r="K38" i="5"/>
  <c r="J36" i="5"/>
  <c r="I36" i="5"/>
  <c r="M36" i="5"/>
  <c r="L36" i="5"/>
  <c r="K36" i="5"/>
  <c r="J34" i="5"/>
  <c r="I34" i="5"/>
  <c r="M34" i="5"/>
  <c r="K34" i="5"/>
  <c r="L34" i="5"/>
  <c r="J32" i="5"/>
  <c r="I32" i="5"/>
  <c r="M32" i="5"/>
  <c r="L32" i="5"/>
  <c r="K32" i="5"/>
  <c r="J30" i="5"/>
  <c r="I30" i="5"/>
  <c r="M30" i="5"/>
  <c r="L30" i="5"/>
  <c r="K30" i="5"/>
  <c r="J28" i="5"/>
  <c r="I28" i="5"/>
  <c r="M28" i="5"/>
  <c r="L28" i="5"/>
  <c r="K28" i="5"/>
  <c r="J26" i="5"/>
  <c r="I26" i="5"/>
  <c r="M26" i="5"/>
  <c r="L26" i="5"/>
  <c r="K26" i="5"/>
  <c r="J24" i="5"/>
  <c r="I24" i="5"/>
  <c r="M24" i="5"/>
  <c r="L24" i="5"/>
  <c r="K24" i="5"/>
  <c r="J22" i="5"/>
  <c r="I22" i="5"/>
  <c r="M22" i="5"/>
  <c r="L22" i="5"/>
  <c r="K22" i="5"/>
  <c r="J20" i="5"/>
  <c r="I20" i="5"/>
  <c r="M20" i="5"/>
  <c r="L20" i="5"/>
  <c r="K20" i="5"/>
  <c r="J18" i="5"/>
  <c r="I18" i="5"/>
  <c r="M18" i="5"/>
  <c r="L18" i="5"/>
  <c r="K18" i="5"/>
  <c r="F195" i="3"/>
  <c r="F192" i="3"/>
  <c r="F189" i="3"/>
  <c r="F186" i="3"/>
  <c r="H123" i="3"/>
  <c r="H120" i="3"/>
  <c r="H117" i="3"/>
  <c r="H114" i="3"/>
  <c r="G42" i="2"/>
  <c r="J52" i="8"/>
  <c r="S50" i="6"/>
  <c r="R50" i="6"/>
  <c r="Q50" i="6"/>
  <c r="S44" i="6"/>
  <c r="R44" i="6"/>
  <c r="Q44" i="6"/>
  <c r="K16" i="5"/>
  <c r="J16" i="5"/>
  <c r="I16" i="5"/>
  <c r="M16" i="5"/>
  <c r="L16" i="5"/>
  <c r="K14" i="5"/>
  <c r="J14" i="5"/>
  <c r="I14" i="5"/>
  <c r="M14" i="5"/>
  <c r="L14" i="5"/>
  <c r="K12" i="5"/>
  <c r="J12" i="5"/>
  <c r="I12" i="5"/>
  <c r="M12" i="5"/>
  <c r="L12" i="5"/>
  <c r="K10" i="5"/>
  <c r="J10" i="5"/>
  <c r="I10" i="5"/>
  <c r="M10" i="5"/>
  <c r="L10" i="5"/>
  <c r="K8" i="5"/>
  <c r="J8" i="5"/>
  <c r="I8" i="5"/>
  <c r="M8" i="5"/>
  <c r="L8" i="5"/>
  <c r="L217" i="3"/>
  <c r="K217" i="3"/>
  <c r="J217" i="3"/>
  <c r="L214" i="3"/>
  <c r="K214" i="3"/>
  <c r="J214" i="3"/>
  <c r="L211" i="3"/>
  <c r="K211" i="3"/>
  <c r="J211" i="3"/>
  <c r="L208" i="3"/>
  <c r="K208" i="3"/>
  <c r="J208" i="3"/>
  <c r="L185" i="3"/>
  <c r="K185" i="3"/>
  <c r="J185" i="3"/>
  <c r="I196" i="3"/>
  <c r="I193" i="3"/>
  <c r="L182" i="3"/>
  <c r="K182" i="3"/>
  <c r="J182" i="3"/>
  <c r="L179" i="3"/>
  <c r="K179" i="3"/>
  <c r="J179" i="3"/>
  <c r="I190" i="3"/>
  <c r="I187" i="3"/>
  <c r="L176" i="3"/>
  <c r="K176" i="3"/>
  <c r="J176" i="3"/>
  <c r="L173" i="3"/>
  <c r="K173" i="3"/>
  <c r="J173" i="3"/>
  <c r="L170" i="3"/>
  <c r="K170" i="3"/>
  <c r="J170" i="3"/>
  <c r="L167" i="3"/>
  <c r="K167" i="3"/>
  <c r="J167" i="3"/>
  <c r="L164" i="3"/>
  <c r="K164" i="3"/>
  <c r="J164" i="3"/>
  <c r="L161" i="3"/>
  <c r="K161" i="3"/>
  <c r="J161" i="3"/>
  <c r="L158" i="3"/>
  <c r="K158" i="3"/>
  <c r="J158" i="3"/>
  <c r="L155" i="3"/>
  <c r="K155" i="3"/>
  <c r="J155" i="3"/>
  <c r="J11" i="16"/>
  <c r="I11" i="16"/>
  <c r="J13" i="16"/>
  <c r="I13" i="16"/>
  <c r="H21" i="16"/>
  <c r="J15" i="16"/>
  <c r="I15" i="16"/>
  <c r="J17" i="16"/>
  <c r="I17" i="16"/>
  <c r="J19" i="16"/>
  <c r="I19" i="16"/>
  <c r="J25" i="16"/>
  <c r="I25" i="16"/>
  <c r="J29" i="16"/>
  <c r="I29" i="16"/>
  <c r="J33" i="16"/>
  <c r="I33" i="16"/>
  <c r="H37" i="16"/>
  <c r="J38" i="16"/>
  <c r="I38" i="16"/>
  <c r="J42" i="16"/>
  <c r="I42" i="16"/>
  <c r="J46" i="16"/>
  <c r="I46" i="16"/>
  <c r="J55" i="16"/>
  <c r="I55" i="16"/>
  <c r="H63" i="16"/>
  <c r="J59" i="16"/>
  <c r="I59" i="16"/>
  <c r="J68" i="16"/>
  <c r="I68" i="16"/>
  <c r="J72" i="16"/>
  <c r="I72" i="16"/>
  <c r="J76" i="16"/>
  <c r="I76" i="16"/>
  <c r="J81" i="16"/>
  <c r="I81" i="16"/>
  <c r="J85" i="16"/>
  <c r="I85" i="16"/>
  <c r="J89" i="16"/>
  <c r="I89" i="16"/>
  <c r="H93" i="16"/>
  <c r="J94" i="16"/>
  <c r="I94" i="16"/>
  <c r="J98" i="16"/>
  <c r="I98" i="16"/>
  <c r="J102" i="16"/>
  <c r="I102" i="16"/>
  <c r="J111" i="16"/>
  <c r="I111" i="16"/>
  <c r="H119" i="16"/>
  <c r="J115" i="16"/>
  <c r="I115" i="16"/>
  <c r="J139" i="16"/>
  <c r="H147" i="16"/>
  <c r="I139" i="16"/>
  <c r="J10" i="16"/>
  <c r="I10" i="16"/>
  <c r="H9" i="16"/>
  <c r="K46" i="16" s="1"/>
  <c r="J12" i="16"/>
  <c r="I12" i="16"/>
  <c r="J14" i="16"/>
  <c r="I14" i="16"/>
  <c r="J16" i="16"/>
  <c r="I16" i="16"/>
  <c r="J18" i="16"/>
  <c r="I18" i="16"/>
  <c r="J20" i="16"/>
  <c r="I20" i="16"/>
  <c r="J27" i="16"/>
  <c r="I27" i="16"/>
  <c r="H35" i="16"/>
  <c r="J31" i="16"/>
  <c r="I31" i="16"/>
  <c r="J40" i="16"/>
  <c r="I40" i="16"/>
  <c r="J44" i="16"/>
  <c r="I44" i="16"/>
  <c r="J48" i="16"/>
  <c r="I48" i="16"/>
  <c r="J53" i="16"/>
  <c r="I53" i="16"/>
  <c r="J57" i="16"/>
  <c r="I57" i="16"/>
  <c r="J61" i="16"/>
  <c r="I61" i="16"/>
  <c r="H65" i="16"/>
  <c r="J66" i="16"/>
  <c r="I66" i="16"/>
  <c r="J70" i="16"/>
  <c r="I70" i="16"/>
  <c r="K74" i="16"/>
  <c r="J74" i="16"/>
  <c r="I74" i="16"/>
  <c r="J83" i="16"/>
  <c r="I83" i="16"/>
  <c r="H91" i="16"/>
  <c r="J87" i="16"/>
  <c r="I87" i="16"/>
  <c r="J96" i="16"/>
  <c r="I96" i="16"/>
  <c r="J100" i="16"/>
  <c r="I100" i="16"/>
  <c r="J104" i="16"/>
  <c r="I104" i="16"/>
  <c r="J109" i="16"/>
  <c r="I109" i="16"/>
  <c r="J113" i="16"/>
  <c r="I113" i="16"/>
  <c r="J117" i="16"/>
  <c r="I117" i="16"/>
  <c r="H121" i="16"/>
  <c r="J122" i="16"/>
  <c r="I122" i="16"/>
  <c r="J124" i="16"/>
  <c r="I124" i="16"/>
  <c r="J126" i="16"/>
  <c r="I126" i="16"/>
  <c r="J128" i="16"/>
  <c r="I128" i="16"/>
  <c r="J130" i="16"/>
  <c r="I130" i="16"/>
  <c r="J132" i="16"/>
  <c r="I132" i="16"/>
  <c r="J137" i="16"/>
  <c r="I137" i="16"/>
  <c r="J140" i="16"/>
  <c r="I140" i="16"/>
  <c r="I141" i="16"/>
  <c r="K141" i="16"/>
  <c r="J141" i="16"/>
  <c r="J142" i="16"/>
  <c r="I142" i="16"/>
  <c r="I143" i="16"/>
  <c r="K143" i="16"/>
  <c r="J143" i="16"/>
  <c r="J144" i="16"/>
  <c r="I144" i="16"/>
  <c r="I145" i="16"/>
  <c r="K145" i="16"/>
  <c r="J145" i="16"/>
  <c r="J146" i="16"/>
  <c r="K146" i="16"/>
  <c r="I146" i="16"/>
  <c r="I150" i="16"/>
  <c r="K150" i="16"/>
  <c r="J150" i="16"/>
  <c r="H149" i="16"/>
  <c r="J151" i="16"/>
  <c r="K151" i="16"/>
  <c r="I151" i="16"/>
  <c r="I152" i="16"/>
  <c r="K152" i="16"/>
  <c r="J152" i="16"/>
  <c r="J153" i="16"/>
  <c r="K153" i="16"/>
  <c r="I153" i="16"/>
  <c r="H161" i="16"/>
  <c r="I154" i="16"/>
  <c r="K154" i="16"/>
  <c r="J154" i="16"/>
  <c r="J155" i="16"/>
  <c r="K155" i="16"/>
  <c r="I155" i="16"/>
  <c r="I156" i="16"/>
  <c r="K156" i="16"/>
  <c r="J156" i="16"/>
  <c r="J157" i="16"/>
  <c r="K157" i="16"/>
  <c r="I157" i="16"/>
  <c r="I158" i="16"/>
  <c r="K158" i="16"/>
  <c r="J158" i="16"/>
  <c r="J159" i="16"/>
  <c r="K159" i="16"/>
  <c r="I159" i="16"/>
  <c r="I160" i="16"/>
  <c r="K160" i="16"/>
  <c r="J160" i="16"/>
  <c r="K24" i="16"/>
  <c r="H23" i="16"/>
  <c r="J24" i="16"/>
  <c r="I24" i="16"/>
  <c r="K26" i="16"/>
  <c r="J26" i="16"/>
  <c r="I26" i="16"/>
  <c r="K28" i="16"/>
  <c r="J28" i="16"/>
  <c r="I28" i="16"/>
  <c r="K30" i="16"/>
  <c r="J30" i="16"/>
  <c r="I30" i="16"/>
  <c r="K32" i="16"/>
  <c r="J32" i="16"/>
  <c r="I32" i="16"/>
  <c r="K34" i="16"/>
  <c r="J34" i="16"/>
  <c r="I34" i="16"/>
  <c r="K39" i="16"/>
  <c r="J39" i="16"/>
  <c r="I39" i="16"/>
  <c r="H49" i="16"/>
  <c r="K41" i="16"/>
  <c r="J41" i="16"/>
  <c r="I41" i="16"/>
  <c r="K43" i="16"/>
  <c r="J43" i="16"/>
  <c r="I43" i="16"/>
  <c r="K45" i="16"/>
  <c r="J45" i="16"/>
  <c r="I45" i="16"/>
  <c r="K47" i="16"/>
  <c r="J47" i="16"/>
  <c r="I47" i="16"/>
  <c r="K52" i="16"/>
  <c r="H51" i="16"/>
  <c r="J52" i="16"/>
  <c r="I52" i="16"/>
  <c r="K54" i="16"/>
  <c r="J54" i="16"/>
  <c r="I54" i="16"/>
  <c r="K56" i="16"/>
  <c r="J56" i="16"/>
  <c r="I56" i="16"/>
  <c r="K58" i="16"/>
  <c r="J58" i="16"/>
  <c r="I58" i="16"/>
  <c r="K60" i="16"/>
  <c r="J60" i="16"/>
  <c r="I60" i="16"/>
  <c r="K62" i="16"/>
  <c r="J62" i="16"/>
  <c r="I62" i="16"/>
  <c r="K67" i="16"/>
  <c r="J67" i="16"/>
  <c r="I67" i="16"/>
  <c r="H77" i="16"/>
  <c r="K69" i="16"/>
  <c r="J69" i="16"/>
  <c r="I69" i="16"/>
  <c r="K71" i="16"/>
  <c r="J71" i="16"/>
  <c r="I71" i="16"/>
  <c r="K73" i="16"/>
  <c r="J73" i="16"/>
  <c r="I73" i="16"/>
  <c r="K75" i="16"/>
  <c r="J75" i="16"/>
  <c r="I75" i="16"/>
  <c r="K80" i="16"/>
  <c r="H79" i="16"/>
  <c r="J80" i="16"/>
  <c r="I80" i="16"/>
  <c r="K82" i="16"/>
  <c r="J82" i="16"/>
  <c r="I82" i="16"/>
  <c r="K84" i="16"/>
  <c r="J84" i="16"/>
  <c r="I84" i="16"/>
  <c r="K86" i="16"/>
  <c r="J86" i="16"/>
  <c r="I86" i="16"/>
  <c r="K88" i="16"/>
  <c r="J88" i="16"/>
  <c r="I88" i="16"/>
  <c r="K90" i="16"/>
  <c r="J90" i="16"/>
  <c r="I90" i="16"/>
  <c r="K95" i="16"/>
  <c r="J95" i="16"/>
  <c r="I95" i="16"/>
  <c r="H105" i="16"/>
  <c r="K97" i="16"/>
  <c r="J97" i="16"/>
  <c r="I97" i="16"/>
  <c r="K99" i="16"/>
  <c r="J99" i="16"/>
  <c r="I99" i="16"/>
  <c r="K101" i="16"/>
  <c r="J101" i="16"/>
  <c r="I101" i="16"/>
  <c r="K103" i="16"/>
  <c r="J103" i="16"/>
  <c r="I103" i="16"/>
  <c r="K108" i="16"/>
  <c r="H107" i="16"/>
  <c r="J108" i="16"/>
  <c r="I108" i="16"/>
  <c r="K110" i="16"/>
  <c r="J110" i="16"/>
  <c r="I110" i="16"/>
  <c r="K112" i="16"/>
  <c r="J112" i="16"/>
  <c r="I112" i="16"/>
  <c r="K114" i="16"/>
  <c r="J114" i="16"/>
  <c r="I114" i="16"/>
  <c r="K116" i="16"/>
  <c r="J116" i="16"/>
  <c r="I116" i="16"/>
  <c r="K118" i="16"/>
  <c r="J118" i="16"/>
  <c r="I118" i="16"/>
  <c r="K123" i="16"/>
  <c r="I123" i="16"/>
  <c r="J123" i="16"/>
  <c r="H133" i="16"/>
  <c r="K125" i="16"/>
  <c r="J125" i="16"/>
  <c r="I125" i="16"/>
  <c r="K127" i="16"/>
  <c r="J127" i="16"/>
  <c r="I127" i="16"/>
  <c r="K129" i="16"/>
  <c r="I129" i="16"/>
  <c r="J129" i="16"/>
  <c r="K131" i="16"/>
  <c r="J131" i="16"/>
  <c r="I131" i="16"/>
  <c r="K136" i="16"/>
  <c r="H135" i="16"/>
  <c r="I136" i="16"/>
  <c r="J136" i="16"/>
  <c r="K138" i="16"/>
  <c r="J138" i="16"/>
  <c r="I138" i="16"/>
  <c r="V54" i="12"/>
  <c r="T54" i="12"/>
  <c r="S54" i="12"/>
  <c r="V27" i="12"/>
  <c r="T27" i="12"/>
  <c r="S27" i="12"/>
  <c r="V11" i="12"/>
  <c r="T11" i="12"/>
  <c r="S11" i="12"/>
  <c r="J30" i="10"/>
  <c r="G29" i="10"/>
  <c r="E249" i="8"/>
  <c r="F250" i="8" s="1"/>
  <c r="E271" i="8"/>
  <c r="F272" i="8" s="1"/>
  <c r="C7" i="8"/>
  <c r="E183" i="8"/>
  <c r="F184" i="8" s="1"/>
  <c r="E117" i="8"/>
  <c r="F118" i="8" s="1"/>
  <c r="E205" i="8"/>
  <c r="F206" i="8" s="1"/>
  <c r="E73" i="8"/>
  <c r="E29" i="8"/>
  <c r="F30" i="8" s="1"/>
  <c r="E139" i="8"/>
  <c r="F140" i="8" s="1"/>
  <c r="E227" i="8"/>
  <c r="F228" i="8" s="1"/>
  <c r="E51" i="8"/>
  <c r="E161" i="8"/>
  <c r="F162" i="8" s="1"/>
  <c r="F8" i="8"/>
  <c r="E95" i="8"/>
  <c r="F96" i="8" s="1"/>
  <c r="K37" i="6"/>
  <c r="J37" i="6"/>
  <c r="I37" i="6"/>
  <c r="K19" i="6"/>
  <c r="J19" i="6"/>
  <c r="I19" i="6"/>
  <c r="K13" i="6"/>
  <c r="J13" i="6"/>
  <c r="I13" i="6"/>
  <c r="K11" i="6"/>
  <c r="J11" i="6"/>
  <c r="I11" i="6"/>
  <c r="K18" i="6"/>
  <c r="J18" i="6"/>
  <c r="I18" i="6"/>
  <c r="K24" i="6"/>
  <c r="J24" i="6"/>
  <c r="I24" i="6"/>
  <c r="K30" i="6"/>
  <c r="J30" i="6"/>
  <c r="I30" i="6"/>
  <c r="K36" i="6"/>
  <c r="J36" i="6"/>
  <c r="I36" i="6"/>
  <c r="K42" i="6"/>
  <c r="J42" i="6"/>
  <c r="I42" i="6"/>
  <c r="K48" i="6"/>
  <c r="J48" i="6"/>
  <c r="I48" i="6"/>
  <c r="J10" i="6"/>
  <c r="I10" i="6"/>
  <c r="K10" i="6"/>
  <c r="J16" i="6"/>
  <c r="I16" i="6"/>
  <c r="K16" i="6"/>
  <c r="J17" i="6"/>
  <c r="I17" i="6"/>
  <c r="K17" i="6"/>
  <c r="J23" i="6"/>
  <c r="I23" i="6"/>
  <c r="K23" i="6"/>
  <c r="J29" i="6"/>
  <c r="I29" i="6"/>
  <c r="K29" i="6"/>
  <c r="J35" i="6"/>
  <c r="I35" i="6"/>
  <c r="K35" i="6"/>
  <c r="J41" i="6"/>
  <c r="I41" i="6"/>
  <c r="K41" i="6"/>
  <c r="J47" i="6"/>
  <c r="I47" i="6"/>
  <c r="K47" i="6"/>
  <c r="I9" i="6"/>
  <c r="J9" i="6"/>
  <c r="K9" i="6"/>
  <c r="I15" i="6"/>
  <c r="J15" i="6"/>
  <c r="K15" i="6"/>
  <c r="I22" i="6"/>
  <c r="K22" i="6"/>
  <c r="J22" i="6"/>
  <c r="I28" i="6"/>
  <c r="K28" i="6"/>
  <c r="J28" i="6"/>
  <c r="I34" i="6"/>
  <c r="J34" i="6"/>
  <c r="K34" i="6"/>
  <c r="I40" i="6"/>
  <c r="K40" i="6"/>
  <c r="J40" i="6"/>
  <c r="I46" i="6"/>
  <c r="K46" i="6"/>
  <c r="J46" i="6"/>
  <c r="I52" i="6"/>
  <c r="J52" i="6"/>
  <c r="K52" i="6"/>
  <c r="K8" i="6"/>
  <c r="J8" i="6"/>
  <c r="I8" i="6"/>
  <c r="K14" i="6"/>
  <c r="I14" i="6"/>
  <c r="J14" i="6"/>
  <c r="K21" i="6"/>
  <c r="J21" i="6"/>
  <c r="I21" i="6"/>
  <c r="K27" i="6"/>
  <c r="J27" i="6"/>
  <c r="I27" i="6"/>
  <c r="K33" i="6"/>
  <c r="J33" i="6"/>
  <c r="I33" i="6"/>
  <c r="K39" i="6"/>
  <c r="J39" i="6"/>
  <c r="I39" i="6"/>
  <c r="K45" i="6"/>
  <c r="J45" i="6"/>
  <c r="I45" i="6"/>
  <c r="K51" i="6"/>
  <c r="I51" i="6"/>
  <c r="J51" i="6"/>
  <c r="V48" i="5"/>
  <c r="U48" i="5"/>
  <c r="T48" i="5"/>
  <c r="S48" i="5"/>
  <c r="W48" i="5"/>
  <c r="V42" i="5"/>
  <c r="U42" i="5"/>
  <c r="T42" i="5"/>
  <c r="S42" i="5"/>
  <c r="W42" i="5"/>
  <c r="V36" i="5"/>
  <c r="U36" i="5"/>
  <c r="T36" i="5"/>
  <c r="S36" i="5"/>
  <c r="W36" i="5"/>
  <c r="V30" i="5"/>
  <c r="U30" i="5"/>
  <c r="T30" i="5"/>
  <c r="S30" i="5"/>
  <c r="W30" i="5"/>
  <c r="V24" i="5"/>
  <c r="U24" i="5"/>
  <c r="T24" i="5"/>
  <c r="S24" i="5"/>
  <c r="W24" i="5"/>
  <c r="V18" i="5"/>
  <c r="U18" i="5"/>
  <c r="T18" i="5"/>
  <c r="S18" i="5"/>
  <c r="W18" i="5"/>
  <c r="G190" i="3"/>
  <c r="H188" i="3"/>
  <c r="H191" i="3"/>
  <c r="H194" i="3"/>
  <c r="H186" i="3"/>
  <c r="H189" i="3"/>
  <c r="H192" i="3"/>
  <c r="H195" i="3"/>
  <c r="F117" i="3"/>
  <c r="L72" i="3"/>
  <c r="K72" i="3"/>
  <c r="J72" i="3"/>
  <c r="L69" i="3"/>
  <c r="K69" i="3"/>
  <c r="J69" i="3"/>
  <c r="L66" i="3"/>
  <c r="K66" i="3"/>
  <c r="J66" i="3"/>
  <c r="L63" i="3"/>
  <c r="K63" i="3"/>
  <c r="J63" i="3"/>
  <c r="K58" i="3"/>
  <c r="J58" i="3"/>
  <c r="K46" i="3"/>
  <c r="J46" i="3"/>
  <c r="E68" i="2"/>
  <c r="F68" i="2"/>
  <c r="F69" i="2"/>
  <c r="K9" i="2"/>
  <c r="J9" i="2"/>
  <c r="L9" i="2"/>
  <c r="K12" i="2"/>
  <c r="J12" i="2"/>
  <c r="L12" i="2"/>
  <c r="K15" i="2"/>
  <c r="J15" i="2"/>
  <c r="L15" i="2"/>
  <c r="I18" i="2"/>
  <c r="K20" i="2"/>
  <c r="J20" i="2"/>
  <c r="K24" i="2"/>
  <c r="J24" i="2"/>
  <c r="L24" i="2"/>
  <c r="J21" i="2"/>
  <c r="K21" i="2"/>
  <c r="K7" i="2"/>
  <c r="J7" i="2"/>
  <c r="L7" i="2"/>
  <c r="K10" i="2"/>
  <c r="L10" i="2"/>
  <c r="J10" i="2"/>
  <c r="K13" i="2"/>
  <c r="L13" i="2"/>
  <c r="J13" i="2"/>
  <c r="K16" i="2"/>
  <c r="J16" i="2"/>
  <c r="J22" i="2"/>
  <c r="L22" i="2"/>
  <c r="K22" i="2"/>
  <c r="F115" i="3"/>
  <c r="F118" i="3"/>
  <c r="F121" i="3"/>
  <c r="F113" i="3"/>
  <c r="F116" i="3"/>
  <c r="F119" i="3"/>
  <c r="F122" i="3"/>
  <c r="H74" i="8"/>
  <c r="E121" i="3"/>
  <c r="E115" i="3"/>
  <c r="E118" i="3"/>
  <c r="E113" i="3"/>
  <c r="E116" i="3"/>
  <c r="E119" i="3"/>
  <c r="E122" i="3"/>
  <c r="V13" i="12"/>
  <c r="T13" i="12"/>
  <c r="S13" i="12"/>
  <c r="V21" i="12"/>
  <c r="T21" i="12"/>
  <c r="S21" i="12"/>
  <c r="V30" i="12"/>
  <c r="T30" i="12"/>
  <c r="S30" i="12"/>
  <c r="V39" i="12"/>
  <c r="T39" i="12"/>
  <c r="S39" i="12"/>
  <c r="V48" i="12"/>
  <c r="T48" i="12"/>
  <c r="S48" i="12"/>
  <c r="V57" i="12"/>
  <c r="T57" i="12"/>
  <c r="S57" i="12"/>
  <c r="V15" i="12"/>
  <c r="T15" i="12"/>
  <c r="S15" i="12"/>
  <c r="V24" i="12"/>
  <c r="T24" i="12"/>
  <c r="S24" i="12"/>
  <c r="V33" i="12"/>
  <c r="T33" i="12"/>
  <c r="S33" i="12"/>
  <c r="V42" i="12"/>
  <c r="T42" i="12"/>
  <c r="S42" i="12"/>
  <c r="V51" i="12"/>
  <c r="T51" i="12"/>
  <c r="S51" i="12"/>
  <c r="T6" i="12"/>
  <c r="V6" i="12"/>
  <c r="S6" i="12"/>
  <c r="T9" i="12"/>
  <c r="S9" i="12"/>
  <c r="V9" i="12"/>
  <c r="T16" i="12"/>
  <c r="S16" i="12"/>
  <c r="V16" i="12"/>
  <c r="T19" i="12"/>
  <c r="S19" i="12"/>
  <c r="V19" i="12"/>
  <c r="T22" i="12"/>
  <c r="S22" i="12"/>
  <c r="V22" i="12"/>
  <c r="T25" i="12"/>
  <c r="S25" i="12"/>
  <c r="V25" i="12"/>
  <c r="T28" i="12"/>
  <c r="S28" i="12"/>
  <c r="V28" i="12"/>
  <c r="T31" i="12"/>
  <c r="S31" i="12"/>
  <c r="V31" i="12"/>
  <c r="T34" i="12"/>
  <c r="S34" i="12"/>
  <c r="V34" i="12"/>
  <c r="T37" i="12"/>
  <c r="S37" i="12"/>
  <c r="V37" i="12"/>
  <c r="T40" i="12"/>
  <c r="S40" i="12"/>
  <c r="V40" i="12"/>
  <c r="T43" i="12"/>
  <c r="S43" i="12"/>
  <c r="V43" i="12"/>
  <c r="T46" i="12"/>
  <c r="S46" i="12"/>
  <c r="V46" i="12"/>
  <c r="T49" i="12"/>
  <c r="S49" i="12"/>
  <c r="V49" i="12"/>
  <c r="T52" i="12"/>
  <c r="S52" i="12"/>
  <c r="V52" i="12"/>
  <c r="T55" i="12"/>
  <c r="S55" i="12"/>
  <c r="V55" i="12"/>
  <c r="S7" i="12"/>
  <c r="V7" i="12"/>
  <c r="T7" i="12"/>
  <c r="S10" i="12"/>
  <c r="V10" i="12"/>
  <c r="T10" i="12"/>
  <c r="S12" i="12"/>
  <c r="V12" i="12"/>
  <c r="T12" i="12"/>
  <c r="S14" i="12"/>
  <c r="V14" i="12"/>
  <c r="T14" i="12"/>
  <c r="V17" i="12"/>
  <c r="S17" i="12"/>
  <c r="T17" i="12"/>
  <c r="V20" i="12"/>
  <c r="T20" i="12"/>
  <c r="S20" i="12"/>
  <c r="V23" i="12"/>
  <c r="T23" i="12"/>
  <c r="S23" i="12"/>
  <c r="V26" i="12"/>
  <c r="S26" i="12"/>
  <c r="T26" i="12"/>
  <c r="V29" i="12"/>
  <c r="T29" i="12"/>
  <c r="S29" i="12"/>
  <c r="V32" i="12"/>
  <c r="T32" i="12"/>
  <c r="S32" i="12"/>
  <c r="V35" i="12"/>
  <c r="S35" i="12"/>
  <c r="T35" i="12"/>
  <c r="V38" i="12"/>
  <c r="T38" i="12"/>
  <c r="S38" i="12"/>
  <c r="V41" i="12"/>
  <c r="T41" i="12"/>
  <c r="S41" i="12"/>
  <c r="V44" i="12"/>
  <c r="S44" i="12"/>
  <c r="T44" i="12"/>
  <c r="V47" i="12"/>
  <c r="T47" i="12"/>
  <c r="S47" i="12"/>
  <c r="V50" i="12"/>
  <c r="T50" i="12"/>
  <c r="S50" i="12"/>
  <c r="V53" i="12"/>
  <c r="S53" i="12"/>
  <c r="T53" i="12"/>
  <c r="V56" i="12"/>
  <c r="T56" i="12"/>
  <c r="S56" i="12"/>
  <c r="I51" i="10"/>
  <c r="L52" i="10"/>
  <c r="K20" i="6"/>
  <c r="J20" i="6"/>
  <c r="I20" i="6"/>
  <c r="M21" i="5"/>
  <c r="L21" i="5"/>
  <c r="K21" i="5"/>
  <c r="J21" i="5"/>
  <c r="I21" i="5"/>
  <c r="W12" i="5"/>
  <c r="V12" i="5"/>
  <c r="U12" i="5"/>
  <c r="T12" i="5"/>
  <c r="S12" i="5"/>
  <c r="T7" i="5"/>
  <c r="S7" i="5"/>
  <c r="W7" i="5"/>
  <c r="V7" i="5"/>
  <c r="U7" i="5"/>
  <c r="T9" i="5"/>
  <c r="S9" i="5"/>
  <c r="W9" i="5"/>
  <c r="V9" i="5"/>
  <c r="U9" i="5"/>
  <c r="T11" i="5"/>
  <c r="S11" i="5"/>
  <c r="W11" i="5"/>
  <c r="V11" i="5"/>
  <c r="U11" i="5"/>
  <c r="T13" i="5"/>
  <c r="S13" i="5"/>
  <c r="W13" i="5"/>
  <c r="V13" i="5"/>
  <c r="U13" i="5"/>
  <c r="T15" i="5"/>
  <c r="S15" i="5"/>
  <c r="W15" i="5"/>
  <c r="V15" i="5"/>
  <c r="U15" i="5"/>
  <c r="S17" i="5"/>
  <c r="W17" i="5"/>
  <c r="V17" i="5"/>
  <c r="U17" i="5"/>
  <c r="T17" i="5"/>
  <c r="S19" i="5"/>
  <c r="W19" i="5"/>
  <c r="V19" i="5"/>
  <c r="U19" i="5"/>
  <c r="T19" i="5"/>
  <c r="S21" i="5"/>
  <c r="W21" i="5"/>
  <c r="V21" i="5"/>
  <c r="U21" i="5"/>
  <c r="T21" i="5"/>
  <c r="S23" i="5"/>
  <c r="W23" i="5"/>
  <c r="V23" i="5"/>
  <c r="U23" i="5"/>
  <c r="T23" i="5"/>
  <c r="S25" i="5"/>
  <c r="W25" i="5"/>
  <c r="V25" i="5"/>
  <c r="U25" i="5"/>
  <c r="T25" i="5"/>
  <c r="S27" i="5"/>
  <c r="W27" i="5"/>
  <c r="V27" i="5"/>
  <c r="U27" i="5"/>
  <c r="T27" i="5"/>
  <c r="S29" i="5"/>
  <c r="W29" i="5"/>
  <c r="V29" i="5"/>
  <c r="U29" i="5"/>
  <c r="T29" i="5"/>
  <c r="S31" i="5"/>
  <c r="W31" i="5"/>
  <c r="V31" i="5"/>
  <c r="T31" i="5"/>
  <c r="U31" i="5"/>
  <c r="S33" i="5"/>
  <c r="W33" i="5"/>
  <c r="V33" i="5"/>
  <c r="U33" i="5"/>
  <c r="T33" i="5"/>
  <c r="S35" i="5"/>
  <c r="W35" i="5"/>
  <c r="V35" i="5"/>
  <c r="U35" i="5"/>
  <c r="T35" i="5"/>
  <c r="S37" i="5"/>
  <c r="W37" i="5"/>
  <c r="V37" i="5"/>
  <c r="T37" i="5"/>
  <c r="U37" i="5"/>
  <c r="S39" i="5"/>
  <c r="W39" i="5"/>
  <c r="V39" i="5"/>
  <c r="U39" i="5"/>
  <c r="T39" i="5"/>
  <c r="S41" i="5"/>
  <c r="W41" i="5"/>
  <c r="V41" i="5"/>
  <c r="U41" i="5"/>
  <c r="T41" i="5"/>
  <c r="S43" i="5"/>
  <c r="W43" i="5"/>
  <c r="V43" i="5"/>
  <c r="T43" i="5"/>
  <c r="U43" i="5"/>
  <c r="S45" i="5"/>
  <c r="W45" i="5"/>
  <c r="V45" i="5"/>
  <c r="U45" i="5"/>
  <c r="T45" i="5"/>
  <c r="S47" i="5"/>
  <c r="W47" i="5"/>
  <c r="V47" i="5"/>
  <c r="U47" i="5"/>
  <c r="T47" i="5"/>
  <c r="S49" i="5"/>
  <c r="W49" i="5"/>
  <c r="V49" i="5"/>
  <c r="T49" i="5"/>
  <c r="U49" i="5"/>
  <c r="S51" i="5"/>
  <c r="W51" i="5"/>
  <c r="V51" i="5"/>
  <c r="U51" i="5"/>
  <c r="T51" i="5"/>
  <c r="H196" i="3"/>
  <c r="G188" i="3"/>
  <c r="G191" i="3"/>
  <c r="G194" i="3"/>
  <c r="G186" i="3"/>
  <c r="G189" i="3"/>
  <c r="G192" i="3"/>
  <c r="G195" i="3"/>
  <c r="G119" i="3"/>
  <c r="E117" i="3"/>
  <c r="K51" i="3"/>
  <c r="J51" i="3"/>
  <c r="E69" i="2"/>
  <c r="I43" i="2"/>
  <c r="L40" i="2"/>
  <c r="K40" i="2"/>
  <c r="J40" i="2"/>
  <c r="E42" i="2"/>
  <c r="L37" i="2"/>
  <c r="K37" i="2"/>
  <c r="J37" i="2"/>
  <c r="L34" i="2"/>
  <c r="K34" i="2"/>
  <c r="J34" i="2"/>
  <c r="E43" i="2"/>
  <c r="K32" i="2"/>
  <c r="J32" i="2"/>
  <c r="L32" i="2"/>
  <c r="K35" i="2"/>
  <c r="J35" i="2"/>
  <c r="L35" i="2"/>
  <c r="K38" i="2"/>
  <c r="J38" i="2"/>
  <c r="L38" i="2"/>
  <c r="K41" i="2"/>
  <c r="J41" i="2"/>
  <c r="K49" i="2"/>
  <c r="J49" i="2"/>
  <c r="L49" i="2"/>
  <c r="L33" i="2"/>
  <c r="J33" i="2"/>
  <c r="K33" i="2"/>
  <c r="J36" i="2"/>
  <c r="K36" i="2"/>
  <c r="L36" i="2"/>
  <c r="I42" i="2"/>
  <c r="K39" i="2"/>
  <c r="L39" i="2"/>
  <c r="J39" i="2"/>
  <c r="L50" i="2"/>
  <c r="K50" i="2"/>
  <c r="J50" i="2"/>
  <c r="E120" i="3"/>
  <c r="V18" i="12"/>
  <c r="T18" i="12"/>
  <c r="S18" i="12"/>
  <c r="K43" i="6"/>
  <c r="J43" i="6"/>
  <c r="I43" i="6"/>
  <c r="V46" i="5"/>
  <c r="U46" i="5"/>
  <c r="T46" i="5"/>
  <c r="S46" i="5"/>
  <c r="W46" i="5"/>
  <c r="V40" i="5"/>
  <c r="U40" i="5"/>
  <c r="T40" i="5"/>
  <c r="S40" i="5"/>
  <c r="W40" i="5"/>
  <c r="V34" i="5"/>
  <c r="U34" i="5"/>
  <c r="T34" i="5"/>
  <c r="S34" i="5"/>
  <c r="W34" i="5"/>
  <c r="V28" i="5"/>
  <c r="U28" i="5"/>
  <c r="T28" i="5"/>
  <c r="S28" i="5"/>
  <c r="W28" i="5"/>
  <c r="V22" i="5"/>
  <c r="U22" i="5"/>
  <c r="T22" i="5"/>
  <c r="S22" i="5"/>
  <c r="W22" i="5"/>
  <c r="G196" i="3"/>
  <c r="F123" i="3"/>
  <c r="F114" i="3"/>
  <c r="K56" i="3"/>
  <c r="J56" i="3"/>
  <c r="K44" i="3"/>
  <c r="J44" i="3"/>
  <c r="L39" i="3"/>
  <c r="K39" i="3"/>
  <c r="J39" i="3"/>
  <c r="L36" i="3"/>
  <c r="K36" i="3"/>
  <c r="J36" i="3"/>
  <c r="L33" i="3"/>
  <c r="K33" i="3"/>
  <c r="J33" i="3"/>
  <c r="L30" i="3"/>
  <c r="K30" i="3"/>
  <c r="J30" i="3"/>
  <c r="L27" i="3"/>
  <c r="K27" i="3"/>
  <c r="J27" i="3"/>
  <c r="L24" i="3"/>
  <c r="K24" i="3"/>
  <c r="J24" i="3"/>
  <c r="L21" i="3"/>
  <c r="K21" i="3"/>
  <c r="J21" i="3"/>
  <c r="L18" i="3"/>
  <c r="K18" i="3"/>
  <c r="J18" i="3"/>
  <c r="L15" i="3"/>
  <c r="K15" i="3"/>
  <c r="J15" i="3"/>
  <c r="L12" i="3"/>
  <c r="K12" i="3"/>
  <c r="J12" i="3"/>
  <c r="L9" i="3"/>
  <c r="K9" i="3"/>
  <c r="J9" i="3"/>
  <c r="K41" i="3"/>
  <c r="J41" i="3"/>
  <c r="K47" i="3"/>
  <c r="J47" i="3"/>
  <c r="K53" i="3"/>
  <c r="J53" i="3"/>
  <c r="K59" i="3"/>
  <c r="J59" i="3"/>
  <c r="J8" i="3"/>
  <c r="L8" i="3"/>
  <c r="K8" i="3"/>
  <c r="J11" i="3"/>
  <c r="L11" i="3"/>
  <c r="K11" i="3"/>
  <c r="J14" i="3"/>
  <c r="L14" i="3"/>
  <c r="K14" i="3"/>
  <c r="J17" i="3"/>
  <c r="L17" i="3"/>
  <c r="K17" i="3"/>
  <c r="J20" i="3"/>
  <c r="L20" i="3"/>
  <c r="K20" i="3"/>
  <c r="J23" i="3"/>
  <c r="L23" i="3"/>
  <c r="K23" i="3"/>
  <c r="J26" i="3"/>
  <c r="L26" i="3"/>
  <c r="K26" i="3"/>
  <c r="J29" i="3"/>
  <c r="K29" i="3"/>
  <c r="L29" i="3"/>
  <c r="J32" i="3"/>
  <c r="K32" i="3"/>
  <c r="L32" i="3"/>
  <c r="J35" i="3"/>
  <c r="K35" i="3"/>
  <c r="L35" i="3"/>
  <c r="J38" i="3"/>
  <c r="K38" i="3"/>
  <c r="L38" i="3"/>
  <c r="J42" i="3"/>
  <c r="K42" i="3"/>
  <c r="J48" i="3"/>
  <c r="K48" i="3"/>
  <c r="J54" i="3"/>
  <c r="K54" i="3"/>
  <c r="J60" i="3"/>
  <c r="K60" i="3"/>
  <c r="J64" i="3"/>
  <c r="L64" i="3"/>
  <c r="K64" i="3"/>
  <c r="J67" i="3"/>
  <c r="L67" i="3"/>
  <c r="K67" i="3"/>
  <c r="J70" i="3"/>
  <c r="L70" i="3"/>
  <c r="K70" i="3"/>
  <c r="K43" i="3"/>
  <c r="J43" i="3"/>
  <c r="K49" i="3"/>
  <c r="J49" i="3"/>
  <c r="J55" i="3"/>
  <c r="K55" i="3"/>
  <c r="K61" i="3"/>
  <c r="J61" i="3"/>
  <c r="G69" i="2"/>
  <c r="F120" i="3"/>
  <c r="J8" i="10"/>
  <c r="G7" i="10"/>
  <c r="H52" i="8"/>
  <c r="V8" i="12"/>
  <c r="T8" i="12"/>
  <c r="S8" i="12"/>
  <c r="K44" i="6"/>
  <c r="J44" i="6"/>
  <c r="I44" i="6"/>
  <c r="K26" i="6"/>
  <c r="J26" i="6"/>
  <c r="I26" i="6"/>
  <c r="E123" i="3"/>
  <c r="G116" i="3"/>
  <c r="E114" i="3"/>
  <c r="G114" i="3"/>
  <c r="G117" i="3"/>
  <c r="G123" i="3"/>
  <c r="G120" i="3"/>
  <c r="G115" i="3"/>
  <c r="G118" i="3"/>
  <c r="G121" i="3"/>
  <c r="K40" i="3"/>
  <c r="J40" i="3"/>
  <c r="L37" i="3"/>
  <c r="K37" i="3"/>
  <c r="J37" i="3"/>
  <c r="L34" i="3"/>
  <c r="K34" i="3"/>
  <c r="J34" i="3"/>
  <c r="L31" i="3"/>
  <c r="K31" i="3"/>
  <c r="J31" i="3"/>
  <c r="L28" i="3"/>
  <c r="K28" i="3"/>
  <c r="J28" i="3"/>
  <c r="L25" i="3"/>
  <c r="K25" i="3"/>
  <c r="J25" i="3"/>
  <c r="L22" i="3"/>
  <c r="K22" i="3"/>
  <c r="J22" i="3"/>
  <c r="L19" i="3"/>
  <c r="K19" i="3"/>
  <c r="J19" i="3"/>
  <c r="G68" i="2"/>
  <c r="H16" i="45"/>
  <c r="J16" i="45"/>
  <c r="I16" i="45"/>
  <c r="N16" i="45"/>
  <c r="M16" i="45"/>
  <c r="L16" i="45"/>
  <c r="J16" i="44"/>
  <c r="I16" i="44"/>
  <c r="H16" i="44"/>
  <c r="O146" i="44"/>
  <c r="M146" i="44"/>
  <c r="N146" i="44"/>
  <c r="L146" i="44"/>
  <c r="M16" i="44"/>
  <c r="L16" i="44"/>
  <c r="N16" i="44"/>
  <c r="T16" i="45"/>
  <c r="S16" i="45"/>
  <c r="R16" i="45"/>
  <c r="Q16" i="45"/>
  <c r="P16" i="45"/>
  <c r="S16" i="44"/>
  <c r="R16" i="44"/>
  <c r="Q16" i="44"/>
  <c r="P16" i="44"/>
  <c r="T16" i="44"/>
  <c r="M11" i="39"/>
  <c r="L11" i="39"/>
  <c r="K11" i="39"/>
  <c r="P11" i="39"/>
  <c r="O11" i="39"/>
  <c r="T11" i="39"/>
  <c r="Q11" i="39"/>
  <c r="S11" i="39"/>
  <c r="R11" i="39"/>
  <c r="I11" i="39"/>
  <c r="H11" i="39"/>
  <c r="G11" i="39"/>
  <c r="I90" i="28"/>
  <c r="M90" i="28"/>
  <c r="L90" i="28"/>
  <c r="J90" i="28"/>
  <c r="K90" i="28"/>
  <c r="M146" i="28"/>
  <c r="L146" i="28"/>
  <c r="K146" i="28"/>
  <c r="J146" i="28"/>
  <c r="I146" i="28"/>
  <c r="I160" i="28"/>
  <c r="M160" i="28"/>
  <c r="L160" i="28"/>
  <c r="K160" i="28"/>
  <c r="J160" i="28"/>
  <c r="K132" i="27"/>
  <c r="J132" i="27"/>
  <c r="I132" i="27"/>
  <c r="M76" i="28"/>
  <c r="L76" i="28"/>
  <c r="K76" i="28"/>
  <c r="I76" i="28"/>
  <c r="J76" i="28"/>
  <c r="K104" i="27"/>
  <c r="J104" i="27"/>
  <c r="I104" i="27"/>
  <c r="K76" i="27"/>
  <c r="J76" i="27"/>
  <c r="I76" i="27"/>
  <c r="K48" i="27"/>
  <c r="J48" i="27"/>
  <c r="I48" i="27"/>
  <c r="K20" i="27"/>
  <c r="J20" i="27"/>
  <c r="I20" i="27"/>
  <c r="K160" i="26"/>
  <c r="J160" i="26"/>
  <c r="I160" i="26"/>
  <c r="K132" i="26"/>
  <c r="J132" i="26"/>
  <c r="I132" i="26"/>
  <c r="K76" i="26"/>
  <c r="J76" i="26"/>
  <c r="I76" i="26"/>
  <c r="K20" i="26"/>
  <c r="J20" i="26"/>
  <c r="I20" i="26"/>
  <c r="K104" i="26"/>
  <c r="J104" i="26"/>
  <c r="I104" i="26"/>
  <c r="K48" i="26"/>
  <c r="J48" i="26"/>
  <c r="I48" i="26"/>
  <c r="I134" i="21"/>
  <c r="H134" i="21"/>
  <c r="H22" i="21"/>
  <c r="I22" i="21"/>
  <c r="Y48" i="18"/>
  <c r="X48" i="18"/>
  <c r="W21" i="22"/>
  <c r="X21" i="22"/>
  <c r="V21" i="22"/>
  <c r="H148" i="21"/>
  <c r="I148" i="21"/>
  <c r="I64" i="21"/>
  <c r="H64" i="21"/>
  <c r="J51" i="19"/>
  <c r="J49" i="19"/>
  <c r="J37" i="19"/>
  <c r="J35" i="19"/>
  <c r="J23" i="19"/>
  <c r="J21" i="19"/>
  <c r="J9" i="19"/>
  <c r="R160" i="18"/>
  <c r="Q160" i="18"/>
  <c r="Y120" i="18"/>
  <c r="X120" i="18"/>
  <c r="Y90" i="18"/>
  <c r="X90" i="18"/>
  <c r="J48" i="18"/>
  <c r="I48" i="18"/>
  <c r="R22" i="18"/>
  <c r="Q22" i="18"/>
  <c r="Y134" i="18"/>
  <c r="X134" i="18"/>
  <c r="X104" i="18"/>
  <c r="Y104" i="18"/>
  <c r="R36" i="18"/>
  <c r="Q36" i="18"/>
  <c r="X160" i="18"/>
  <c r="Y160" i="18"/>
  <c r="R92" i="18"/>
  <c r="Q92" i="18"/>
  <c r="Q62" i="18"/>
  <c r="R62" i="18"/>
  <c r="Y22" i="18"/>
  <c r="X22" i="18"/>
  <c r="R106" i="18"/>
  <c r="Q106" i="18"/>
  <c r="R76" i="18"/>
  <c r="Q76" i="18"/>
  <c r="Y36" i="18"/>
  <c r="X36" i="18"/>
  <c r="J8" i="18"/>
  <c r="I8" i="18"/>
  <c r="J149" i="14"/>
  <c r="I149" i="14"/>
  <c r="J107" i="14"/>
  <c r="I107" i="14"/>
  <c r="J65" i="14"/>
  <c r="I65" i="14"/>
  <c r="J105" i="19"/>
  <c r="R146" i="18"/>
  <c r="Q146" i="18"/>
  <c r="I50" i="21"/>
  <c r="H50" i="21"/>
  <c r="I146" i="18"/>
  <c r="J146" i="18"/>
  <c r="R120" i="18"/>
  <c r="Q120" i="18"/>
  <c r="Q90" i="18"/>
  <c r="R90" i="18"/>
  <c r="J135" i="14"/>
  <c r="I135" i="14"/>
  <c r="J93" i="14"/>
  <c r="I93" i="14"/>
  <c r="J51" i="14"/>
  <c r="I51" i="14"/>
  <c r="T23" i="14"/>
  <c r="S23" i="14"/>
  <c r="Y106" i="18"/>
  <c r="X106" i="18"/>
  <c r="Y76" i="18"/>
  <c r="X76" i="18"/>
  <c r="J23" i="14"/>
  <c r="I23" i="14"/>
  <c r="M77" i="15"/>
  <c r="L77" i="15"/>
  <c r="K77" i="15"/>
  <c r="J77" i="15"/>
  <c r="I77" i="15"/>
  <c r="K127" i="3"/>
  <c r="J127" i="3"/>
  <c r="K116" i="3"/>
  <c r="J116" i="3"/>
  <c r="R105" i="19"/>
  <c r="P105" i="19"/>
  <c r="Y50" i="18"/>
  <c r="X50" i="18"/>
  <c r="J121" i="14"/>
  <c r="I121" i="14"/>
  <c r="J54" i="12"/>
  <c r="I54" i="12"/>
  <c r="L54" i="12"/>
  <c r="K54" i="12"/>
  <c r="K113" i="3"/>
  <c r="J113" i="3"/>
  <c r="K124" i="3"/>
  <c r="J124" i="3"/>
  <c r="J34" i="18"/>
  <c r="I34" i="18"/>
  <c r="M161" i="15"/>
  <c r="L161" i="15"/>
  <c r="K161" i="15"/>
  <c r="J161" i="15"/>
  <c r="I161" i="15"/>
  <c r="K119" i="3"/>
  <c r="J119" i="3"/>
  <c r="K130" i="3"/>
  <c r="J130" i="3"/>
  <c r="I79" i="14"/>
  <c r="J79" i="14"/>
  <c r="K133" i="3"/>
  <c r="J133" i="3"/>
  <c r="K122" i="3"/>
  <c r="J122" i="3"/>
  <c r="J192" i="3"/>
  <c r="K192" i="3"/>
  <c r="L69" i="2"/>
  <c r="K69" i="2"/>
  <c r="J69" i="2"/>
  <c r="J72" i="2"/>
  <c r="K72" i="2"/>
  <c r="K195" i="3"/>
  <c r="J195" i="3"/>
  <c r="J37" i="14"/>
  <c r="I37" i="14"/>
  <c r="J68" i="2"/>
  <c r="K68" i="2"/>
  <c r="J64" i="18"/>
  <c r="I64" i="18"/>
  <c r="K121" i="3"/>
  <c r="J121" i="3"/>
  <c r="R8" i="18"/>
  <c r="Q8" i="18"/>
  <c r="K17" i="2"/>
  <c r="J17" i="2"/>
  <c r="Y21" i="15"/>
  <c r="X21" i="15"/>
  <c r="W21" i="15"/>
  <c r="K189" i="3"/>
  <c r="J189" i="3"/>
  <c r="J186" i="3"/>
  <c r="K186" i="3"/>
  <c r="J163" i="14"/>
  <c r="I163" i="14"/>
  <c r="J118" i="3"/>
  <c r="K118" i="3"/>
  <c r="X20" i="18"/>
  <c r="Y20" i="18"/>
  <c r="K115" i="3"/>
  <c r="J115" i="3"/>
  <c r="L20" i="10" l="1"/>
  <c r="L14" i="10"/>
  <c r="H12" i="8"/>
  <c r="H103" i="8"/>
  <c r="H257" i="8"/>
  <c r="H105" i="8"/>
  <c r="H252" i="8"/>
  <c r="H18" i="8"/>
  <c r="H214" i="8"/>
  <c r="H19" i="8"/>
  <c r="H165" i="8"/>
  <c r="H256" i="8"/>
  <c r="H210" i="8"/>
  <c r="H130" i="8"/>
  <c r="H146" i="8"/>
  <c r="H175" i="8"/>
  <c r="H32" i="8"/>
  <c r="H38" i="8"/>
  <c r="H197" i="8"/>
  <c r="H119" i="8"/>
  <c r="H125" i="8"/>
  <c r="H174" i="8"/>
  <c r="H190" i="8"/>
  <c r="H218" i="8"/>
  <c r="H234" i="8"/>
  <c r="H263" i="8"/>
  <c r="H262" i="8"/>
  <c r="H278" i="8"/>
  <c r="L32" i="10"/>
  <c r="L38" i="10"/>
  <c r="J53" i="8"/>
  <c r="J59" i="8"/>
  <c r="L61" i="8"/>
  <c r="L59" i="8"/>
  <c r="L72" i="2"/>
  <c r="N55" i="8"/>
  <c r="N61" i="8"/>
  <c r="J98" i="10"/>
  <c r="J104" i="10"/>
  <c r="J108" i="10"/>
  <c r="J129" i="3"/>
  <c r="K129" i="3"/>
  <c r="J75" i="8"/>
  <c r="L75" i="8"/>
  <c r="J81" i="8"/>
  <c r="L81" i="8"/>
  <c r="L37" i="19"/>
  <c r="L91" i="19"/>
  <c r="L35" i="19"/>
  <c r="L21" i="19"/>
  <c r="L119" i="19"/>
  <c r="L149" i="19"/>
  <c r="X96" i="19"/>
  <c r="X12" i="19"/>
  <c r="X18" i="19"/>
  <c r="V35" i="19"/>
  <c r="X27" i="19"/>
  <c r="X33" i="19"/>
  <c r="X42" i="19"/>
  <c r="X48" i="19"/>
  <c r="X57" i="19"/>
  <c r="V65" i="19"/>
  <c r="X66" i="19"/>
  <c r="X72" i="19"/>
  <c r="X81" i="19"/>
  <c r="X87" i="19"/>
  <c r="X99" i="19"/>
  <c r="V107" i="19"/>
  <c r="X108" i="19"/>
  <c r="X114" i="19"/>
  <c r="X123" i="19"/>
  <c r="X129" i="19"/>
  <c r="X138" i="19"/>
  <c r="X144" i="19"/>
  <c r="V161" i="19"/>
  <c r="X153" i="19"/>
  <c r="X159" i="19"/>
  <c r="H12" i="19"/>
  <c r="H18" i="19"/>
  <c r="F35" i="19"/>
  <c r="H35" i="19" s="1"/>
  <c r="H27" i="19"/>
  <c r="H33" i="19"/>
  <c r="H42" i="19"/>
  <c r="H48" i="19"/>
  <c r="H57" i="19"/>
  <c r="F65" i="19"/>
  <c r="H66" i="19"/>
  <c r="H72" i="19"/>
  <c r="H81" i="19"/>
  <c r="H87" i="19"/>
  <c r="H96" i="19"/>
  <c r="H102" i="19"/>
  <c r="F119" i="19"/>
  <c r="H111" i="19"/>
  <c r="H117" i="19"/>
  <c r="H126" i="19"/>
  <c r="H132" i="19"/>
  <c r="H141" i="19"/>
  <c r="F149" i="19"/>
  <c r="H150" i="19"/>
  <c r="H156" i="19"/>
  <c r="N80" i="24"/>
  <c r="N57" i="24"/>
  <c r="N83" i="33"/>
  <c r="N84" i="33"/>
  <c r="N53" i="33"/>
  <c r="N31" i="33"/>
  <c r="N33" i="33"/>
  <c r="L9" i="10"/>
  <c r="L15" i="10"/>
  <c r="L21" i="10"/>
  <c r="K200" i="3"/>
  <c r="J200" i="3"/>
  <c r="H170" i="8"/>
  <c r="H106" i="8"/>
  <c r="H11" i="8"/>
  <c r="H163" i="8"/>
  <c r="H255" i="8"/>
  <c r="H254" i="8"/>
  <c r="H251" i="8"/>
  <c r="H168" i="8"/>
  <c r="H259" i="8"/>
  <c r="H213" i="8"/>
  <c r="H141" i="8"/>
  <c r="H147" i="8"/>
  <c r="H193" i="8"/>
  <c r="H33" i="8"/>
  <c r="H39" i="8"/>
  <c r="H209" i="8"/>
  <c r="H120" i="8"/>
  <c r="H126" i="8"/>
  <c r="H185" i="8"/>
  <c r="H191" i="8"/>
  <c r="H229" i="8"/>
  <c r="H235" i="8"/>
  <c r="H284" i="8"/>
  <c r="H273" i="8"/>
  <c r="H279" i="8"/>
  <c r="L43" i="10"/>
  <c r="L33" i="10"/>
  <c r="L39" i="10"/>
  <c r="J54" i="8"/>
  <c r="J60" i="8"/>
  <c r="L56" i="8"/>
  <c r="L87" i="8"/>
  <c r="N56" i="8"/>
  <c r="N62" i="8"/>
  <c r="J99" i="10"/>
  <c r="J105" i="10"/>
  <c r="J76" i="8"/>
  <c r="L76" i="8"/>
  <c r="J82" i="8"/>
  <c r="L82" i="8"/>
  <c r="L105" i="19"/>
  <c r="L135" i="19"/>
  <c r="X95" i="19"/>
  <c r="V21" i="19"/>
  <c r="X13" i="19"/>
  <c r="X19" i="19"/>
  <c r="X28" i="19"/>
  <c r="X34" i="19"/>
  <c r="X43" i="19"/>
  <c r="V51" i="19"/>
  <c r="X52" i="19"/>
  <c r="X58" i="19"/>
  <c r="X67" i="19"/>
  <c r="X73" i="19"/>
  <c r="X82" i="19"/>
  <c r="X88" i="19"/>
  <c r="X100" i="19"/>
  <c r="X109" i="19"/>
  <c r="X115" i="19"/>
  <c r="X124" i="19"/>
  <c r="X130" i="19"/>
  <c r="V147" i="19"/>
  <c r="X139" i="19"/>
  <c r="X145" i="19"/>
  <c r="X154" i="19"/>
  <c r="X160" i="19"/>
  <c r="F21" i="19"/>
  <c r="H21" i="19" s="1"/>
  <c r="H13" i="19"/>
  <c r="H19" i="19"/>
  <c r="H28" i="19"/>
  <c r="H34" i="19"/>
  <c r="H43" i="19"/>
  <c r="F51" i="19"/>
  <c r="H51" i="19" s="1"/>
  <c r="H52" i="19"/>
  <c r="H58" i="19"/>
  <c r="H67" i="19"/>
  <c r="H73" i="19"/>
  <c r="H82" i="19"/>
  <c r="H88" i="19"/>
  <c r="F105" i="19"/>
  <c r="H105" i="19" s="1"/>
  <c r="H97" i="19"/>
  <c r="H103" i="19"/>
  <c r="H112" i="19"/>
  <c r="H118" i="19"/>
  <c r="H127" i="19"/>
  <c r="F135" i="19"/>
  <c r="H136" i="19"/>
  <c r="H142" i="19"/>
  <c r="H151" i="19"/>
  <c r="H157" i="19"/>
  <c r="N75" i="24"/>
  <c r="N81" i="24"/>
  <c r="N58" i="24"/>
  <c r="N82" i="33"/>
  <c r="N61" i="33"/>
  <c r="N58" i="33"/>
  <c r="N32" i="33"/>
  <c r="N36" i="33"/>
  <c r="L10" i="10"/>
  <c r="L16" i="10"/>
  <c r="K197" i="3"/>
  <c r="J197" i="3"/>
  <c r="H152" i="8"/>
  <c r="H14" i="8"/>
  <c r="H166" i="8"/>
  <c r="H258" i="8"/>
  <c r="H260" i="8"/>
  <c r="H98" i="8"/>
  <c r="H171" i="8"/>
  <c r="H42" i="8"/>
  <c r="H21" i="8"/>
  <c r="H142" i="8"/>
  <c r="H148" i="8"/>
  <c r="H34" i="8"/>
  <c r="H40" i="8"/>
  <c r="H212" i="8"/>
  <c r="H121" i="8"/>
  <c r="H127" i="8"/>
  <c r="H186" i="8"/>
  <c r="H192" i="8"/>
  <c r="H230" i="8"/>
  <c r="H236" i="8"/>
  <c r="H215" i="8"/>
  <c r="H274" i="8"/>
  <c r="H280" i="8"/>
  <c r="L42" i="10"/>
  <c r="L34" i="10"/>
  <c r="L40" i="10"/>
  <c r="J65" i="8"/>
  <c r="J55" i="8"/>
  <c r="J61" i="8"/>
  <c r="L53" i="8"/>
  <c r="L54" i="8"/>
  <c r="N57" i="8"/>
  <c r="J100" i="10"/>
  <c r="J106" i="10"/>
  <c r="K71" i="2"/>
  <c r="J71" i="2"/>
  <c r="K132" i="3"/>
  <c r="J132" i="3"/>
  <c r="J77" i="8"/>
  <c r="L77" i="8"/>
  <c r="J83" i="8"/>
  <c r="L83" i="8"/>
  <c r="L121" i="19"/>
  <c r="X98" i="19"/>
  <c r="X14" i="19"/>
  <c r="X20" i="19"/>
  <c r="X29" i="19"/>
  <c r="V37" i="19"/>
  <c r="X37" i="19" s="1"/>
  <c r="X38" i="19"/>
  <c r="X44" i="19"/>
  <c r="X53" i="19"/>
  <c r="X59" i="19"/>
  <c r="X68" i="19"/>
  <c r="X74" i="19"/>
  <c r="V91" i="19"/>
  <c r="X91" i="19" s="1"/>
  <c r="X83" i="19"/>
  <c r="X89" i="19"/>
  <c r="X101" i="19"/>
  <c r="X110" i="19"/>
  <c r="X116" i="19"/>
  <c r="V133" i="19"/>
  <c r="X125" i="19"/>
  <c r="X131" i="19"/>
  <c r="X140" i="19"/>
  <c r="X146" i="19"/>
  <c r="X155" i="19"/>
  <c r="H14" i="19"/>
  <c r="H20" i="19"/>
  <c r="H29" i="19"/>
  <c r="F37" i="19"/>
  <c r="H37" i="19" s="1"/>
  <c r="H38" i="19"/>
  <c r="H44" i="19"/>
  <c r="H53" i="19"/>
  <c r="H59" i="19"/>
  <c r="H68" i="19"/>
  <c r="H74" i="19"/>
  <c r="F91" i="19"/>
  <c r="H83" i="19"/>
  <c r="H89" i="19"/>
  <c r="H98" i="19"/>
  <c r="H104" i="19"/>
  <c r="H113" i="19"/>
  <c r="F121" i="19"/>
  <c r="H122" i="19"/>
  <c r="H128" i="19"/>
  <c r="H137" i="19"/>
  <c r="H143" i="19"/>
  <c r="H152" i="19"/>
  <c r="H158" i="19"/>
  <c r="N76" i="24"/>
  <c r="N82" i="24"/>
  <c r="N53" i="24"/>
  <c r="N59" i="24"/>
  <c r="L65" i="33"/>
  <c r="N81" i="33"/>
  <c r="N80" i="33"/>
  <c r="N60" i="33"/>
  <c r="N39" i="33"/>
  <c r="N35" i="33"/>
  <c r="L11" i="10"/>
  <c r="L17" i="10"/>
  <c r="K206" i="3"/>
  <c r="J206" i="3"/>
  <c r="H131" i="8"/>
  <c r="H164" i="8"/>
  <c r="H17" i="8"/>
  <c r="H169" i="8"/>
  <c r="H261" i="8"/>
  <c r="H10" i="8"/>
  <c r="H101" i="8"/>
  <c r="H208" i="8"/>
  <c r="H143" i="8"/>
  <c r="H149" i="8"/>
  <c r="H219" i="8"/>
  <c r="H35" i="8"/>
  <c r="H41" i="8"/>
  <c r="H122" i="8"/>
  <c r="H128" i="8"/>
  <c r="H187" i="8"/>
  <c r="H195" i="8"/>
  <c r="H231" i="8"/>
  <c r="H237" i="8"/>
  <c r="H216" i="8"/>
  <c r="H275" i="8"/>
  <c r="H281" i="8"/>
  <c r="L35" i="10"/>
  <c r="L41" i="10"/>
  <c r="J56" i="8"/>
  <c r="J62" i="8"/>
  <c r="L62" i="8"/>
  <c r="L57" i="8"/>
  <c r="L65" i="8"/>
  <c r="N58" i="8"/>
  <c r="J101" i="10"/>
  <c r="J107" i="10"/>
  <c r="J78" i="8"/>
  <c r="L78" i="8"/>
  <c r="J84" i="8"/>
  <c r="L84" i="8"/>
  <c r="L79" i="19"/>
  <c r="L93" i="19"/>
  <c r="L107" i="19"/>
  <c r="L161" i="19"/>
  <c r="X15" i="19"/>
  <c r="V23" i="19"/>
  <c r="X24" i="19"/>
  <c r="X30" i="19"/>
  <c r="X39" i="19"/>
  <c r="X45" i="19"/>
  <c r="X54" i="19"/>
  <c r="X60" i="19"/>
  <c r="V77" i="19"/>
  <c r="X69" i="19"/>
  <c r="X75" i="19"/>
  <c r="X84" i="19"/>
  <c r="X90" i="19"/>
  <c r="X102" i="19"/>
  <c r="V119" i="19"/>
  <c r="X111" i="19"/>
  <c r="X117" i="19"/>
  <c r="X126" i="19"/>
  <c r="X132" i="19"/>
  <c r="X141" i="19"/>
  <c r="V149" i="19"/>
  <c r="X150" i="19"/>
  <c r="X156" i="19"/>
  <c r="H15" i="19"/>
  <c r="F23" i="19"/>
  <c r="H23" i="19" s="1"/>
  <c r="H24" i="19"/>
  <c r="H30" i="19"/>
  <c r="H39" i="19"/>
  <c r="H45" i="19"/>
  <c r="H54" i="19"/>
  <c r="H60" i="19"/>
  <c r="F77" i="19"/>
  <c r="H69" i="19"/>
  <c r="H75" i="19"/>
  <c r="H84" i="19"/>
  <c r="H90" i="19"/>
  <c r="H99" i="19"/>
  <c r="F107" i="19"/>
  <c r="H108" i="19"/>
  <c r="H114" i="19"/>
  <c r="H123" i="19"/>
  <c r="H129" i="19"/>
  <c r="H138" i="19"/>
  <c r="H144" i="19"/>
  <c r="F161" i="19"/>
  <c r="H153" i="19"/>
  <c r="H159" i="19"/>
  <c r="N77" i="24"/>
  <c r="N83" i="24"/>
  <c r="N54" i="24"/>
  <c r="N60" i="24"/>
  <c r="N77" i="33"/>
  <c r="N59" i="33"/>
  <c r="N57" i="33"/>
  <c r="N38" i="33"/>
  <c r="N34" i="33"/>
  <c r="J65" i="33"/>
  <c r="L12" i="10"/>
  <c r="L18" i="10"/>
  <c r="K203" i="3"/>
  <c r="J203" i="3"/>
  <c r="H97" i="8"/>
  <c r="H167" i="8"/>
  <c r="H99" i="8"/>
  <c r="H172" i="8"/>
  <c r="H43" i="8"/>
  <c r="H194" i="8"/>
  <c r="H13" i="8"/>
  <c r="H104" i="8"/>
  <c r="H196" i="8"/>
  <c r="H144" i="8"/>
  <c r="H150" i="8"/>
  <c r="H285" i="8"/>
  <c r="H36" i="8"/>
  <c r="H20" i="8"/>
  <c r="H123" i="8"/>
  <c r="H129" i="8"/>
  <c r="H188" i="8"/>
  <c r="H240" i="8"/>
  <c r="H232" i="8"/>
  <c r="H238" i="8"/>
  <c r="H217" i="8"/>
  <c r="H276" i="8"/>
  <c r="H282" i="8"/>
  <c r="L36" i="10"/>
  <c r="J64" i="8"/>
  <c r="J57" i="8"/>
  <c r="J63" i="8"/>
  <c r="L55" i="8"/>
  <c r="L60" i="8"/>
  <c r="L64" i="8"/>
  <c r="N53" i="8"/>
  <c r="N59" i="8"/>
  <c r="J102" i="10"/>
  <c r="J109" i="10"/>
  <c r="K126" i="3"/>
  <c r="J126" i="3"/>
  <c r="J79" i="8"/>
  <c r="L79" i="8"/>
  <c r="J85" i="8"/>
  <c r="L85" i="8"/>
  <c r="L49" i="19"/>
  <c r="L65" i="19"/>
  <c r="L51" i="19"/>
  <c r="L147" i="19"/>
  <c r="V9" i="19"/>
  <c r="X10" i="19"/>
  <c r="X16" i="19"/>
  <c r="X25" i="19"/>
  <c r="X31" i="19"/>
  <c r="X40" i="19"/>
  <c r="X46" i="19"/>
  <c r="V63" i="19"/>
  <c r="X55" i="19"/>
  <c r="X61" i="19"/>
  <c r="X70" i="19"/>
  <c r="X76" i="19"/>
  <c r="X85" i="19"/>
  <c r="V93" i="19"/>
  <c r="X94" i="19"/>
  <c r="X103" i="19"/>
  <c r="X112" i="19"/>
  <c r="X118" i="19"/>
  <c r="X127" i="19"/>
  <c r="V135" i="19"/>
  <c r="X136" i="19"/>
  <c r="X142" i="19"/>
  <c r="X151" i="19"/>
  <c r="X157" i="19"/>
  <c r="F9" i="19"/>
  <c r="H9" i="19" s="1"/>
  <c r="H10" i="19"/>
  <c r="H16" i="19"/>
  <c r="H25" i="19"/>
  <c r="H31" i="19"/>
  <c r="H40" i="19"/>
  <c r="H46" i="19"/>
  <c r="F63" i="19"/>
  <c r="H55" i="19"/>
  <c r="H61" i="19"/>
  <c r="H70" i="19"/>
  <c r="H76" i="19"/>
  <c r="H85" i="19"/>
  <c r="F93" i="19"/>
  <c r="H94" i="19"/>
  <c r="H100" i="19"/>
  <c r="H109" i="19"/>
  <c r="H115" i="19"/>
  <c r="H124" i="19"/>
  <c r="H130" i="19"/>
  <c r="F147" i="19"/>
  <c r="H139" i="19"/>
  <c r="H145" i="19"/>
  <c r="H154" i="19"/>
  <c r="H160" i="19"/>
  <c r="N78" i="24"/>
  <c r="N84" i="24"/>
  <c r="N55" i="24"/>
  <c r="N61" i="24"/>
  <c r="L43" i="33"/>
  <c r="N76" i="33"/>
  <c r="N79" i="33"/>
  <c r="N55" i="33"/>
  <c r="N56" i="33"/>
  <c r="N37" i="33"/>
  <c r="N40" i="33"/>
  <c r="L13" i="10"/>
  <c r="L19" i="10"/>
  <c r="H100" i="8"/>
  <c r="H173" i="8"/>
  <c r="H102" i="8"/>
  <c r="H211" i="8"/>
  <c r="H9" i="8"/>
  <c r="H15" i="8"/>
  <c r="H16" i="8"/>
  <c r="H107" i="8"/>
  <c r="H253" i="8"/>
  <c r="H207" i="8"/>
  <c r="H109" i="8"/>
  <c r="H145" i="8"/>
  <c r="H151" i="8"/>
  <c r="H31" i="8"/>
  <c r="H37" i="8"/>
  <c r="H108" i="8"/>
  <c r="H124" i="8"/>
  <c r="H153" i="8"/>
  <c r="H189" i="8"/>
  <c r="H233" i="8"/>
  <c r="H239" i="8"/>
  <c r="H241" i="8"/>
  <c r="H277" i="8"/>
  <c r="H283" i="8"/>
  <c r="L31" i="10"/>
  <c r="L37" i="10"/>
  <c r="J87" i="8"/>
  <c r="J58" i="8"/>
  <c r="L58" i="8"/>
  <c r="L63" i="8"/>
  <c r="N54" i="8"/>
  <c r="N60" i="8"/>
  <c r="J97" i="10"/>
  <c r="J103" i="10"/>
  <c r="J86" i="8"/>
  <c r="L86" i="8"/>
  <c r="J80" i="8"/>
  <c r="L80" i="8"/>
  <c r="L23" i="19"/>
  <c r="L77" i="19"/>
  <c r="L9" i="19"/>
  <c r="L63" i="19"/>
  <c r="L133" i="19"/>
  <c r="X11" i="19"/>
  <c r="X17" i="19"/>
  <c r="X26" i="19"/>
  <c r="X32" i="19"/>
  <c r="V49" i="19"/>
  <c r="X49" i="19" s="1"/>
  <c r="X41" i="19"/>
  <c r="X47" i="19"/>
  <c r="X56" i="19"/>
  <c r="X62" i="19"/>
  <c r="X71" i="19"/>
  <c r="V79" i="19"/>
  <c r="X79" i="19" s="1"/>
  <c r="X80" i="19"/>
  <c r="X86" i="19"/>
  <c r="V105" i="19"/>
  <c r="X97" i="19"/>
  <c r="X104" i="19"/>
  <c r="X113" i="19"/>
  <c r="V121" i="19"/>
  <c r="X122" i="19"/>
  <c r="X128" i="19"/>
  <c r="X137" i="19"/>
  <c r="X143" i="19"/>
  <c r="X152" i="19"/>
  <c r="X158" i="19"/>
  <c r="H11" i="19"/>
  <c r="H17" i="19"/>
  <c r="H26" i="19"/>
  <c r="H32" i="19"/>
  <c r="F49" i="19"/>
  <c r="H49" i="19" s="1"/>
  <c r="H41" i="19"/>
  <c r="H47" i="19"/>
  <c r="H56" i="19"/>
  <c r="H62" i="19"/>
  <c r="H71" i="19"/>
  <c r="F79" i="19"/>
  <c r="H80" i="19"/>
  <c r="H86" i="19"/>
  <c r="H95" i="19"/>
  <c r="H101" i="19"/>
  <c r="H110" i="19"/>
  <c r="H116" i="19"/>
  <c r="F133" i="19"/>
  <c r="H125" i="19"/>
  <c r="H131" i="19"/>
  <c r="H140" i="19"/>
  <c r="H146" i="19"/>
  <c r="H155" i="19"/>
  <c r="N79" i="24"/>
  <c r="N56" i="24"/>
  <c r="N62" i="24"/>
  <c r="N75" i="33"/>
  <c r="N78" i="33"/>
  <c r="N54" i="33"/>
  <c r="N62" i="33"/>
  <c r="F65" i="33"/>
  <c r="F43" i="33"/>
  <c r="H43" i="33"/>
  <c r="K117" i="16"/>
  <c r="K109" i="16"/>
  <c r="K100" i="16"/>
  <c r="K87" i="16"/>
  <c r="K20" i="16"/>
  <c r="K16" i="16"/>
  <c r="K12" i="16"/>
  <c r="K102" i="16"/>
  <c r="K38" i="16"/>
  <c r="K29" i="16"/>
  <c r="K19" i="16"/>
  <c r="K15" i="16"/>
  <c r="W14" i="16"/>
  <c r="W16" i="16"/>
  <c r="W18" i="16"/>
  <c r="Y117" i="18"/>
  <c r="Y32" i="18"/>
  <c r="Y71" i="18"/>
  <c r="Y116" i="18"/>
  <c r="N96" i="25"/>
  <c r="H87" i="33"/>
  <c r="K94" i="16"/>
  <c r="K85" i="16"/>
  <c r="K76" i="16"/>
  <c r="K68" i="16"/>
  <c r="K11" i="16"/>
  <c r="W11" i="16"/>
  <c r="K160" i="17"/>
  <c r="K152" i="17"/>
  <c r="W11" i="17"/>
  <c r="Y9" i="18"/>
  <c r="Y54" i="18"/>
  <c r="Y73" i="18"/>
  <c r="Y93" i="18"/>
  <c r="Y138" i="18"/>
  <c r="Y157" i="18"/>
  <c r="Y53" i="18"/>
  <c r="Y98" i="18"/>
  <c r="Y137" i="18"/>
  <c r="R67" i="19"/>
  <c r="R69" i="19"/>
  <c r="R85" i="19"/>
  <c r="R87" i="19"/>
  <c r="R89" i="19"/>
  <c r="Y26" i="18"/>
  <c r="Y52" i="18"/>
  <c r="Y110" i="18"/>
  <c r="Y136" i="18"/>
  <c r="R17" i="18"/>
  <c r="R9" i="18"/>
  <c r="R125" i="18"/>
  <c r="R47" i="18"/>
  <c r="R86" i="18"/>
  <c r="R56" i="18"/>
  <c r="R82" i="18"/>
  <c r="R121" i="18"/>
  <c r="R95" i="18"/>
  <c r="R112" i="18"/>
  <c r="R151" i="18"/>
  <c r="R43" i="18"/>
  <c r="R60" i="18"/>
  <c r="R16" i="18"/>
  <c r="R81" i="18"/>
  <c r="R30" i="18"/>
  <c r="R108" i="18"/>
  <c r="R67" i="18"/>
  <c r="R61" i="18"/>
  <c r="R139" i="18"/>
  <c r="R159" i="18"/>
  <c r="R99" i="18"/>
  <c r="R107" i="18"/>
  <c r="R54" i="18"/>
  <c r="R101" i="18"/>
  <c r="R100" i="18"/>
  <c r="R69" i="18"/>
  <c r="R68" i="18"/>
  <c r="R158" i="18"/>
  <c r="R93" i="18"/>
  <c r="R157" i="18"/>
  <c r="R37" i="18"/>
  <c r="R88" i="18"/>
  <c r="R140" i="18"/>
  <c r="R42" i="18"/>
  <c r="R94" i="18"/>
  <c r="R28" i="18"/>
  <c r="R144" i="18"/>
  <c r="R24" i="18"/>
  <c r="R127" i="18"/>
  <c r="R87" i="18"/>
  <c r="R152" i="18"/>
  <c r="R73" i="18"/>
  <c r="R138" i="18"/>
  <c r="R145" i="18"/>
  <c r="R154" i="18"/>
  <c r="R15" i="18"/>
  <c r="R80" i="18"/>
  <c r="R75" i="18"/>
  <c r="R153" i="18"/>
  <c r="R10" i="18"/>
  <c r="R23" i="18"/>
  <c r="R74" i="18"/>
  <c r="R126" i="18"/>
  <c r="R11" i="18"/>
  <c r="R55" i="18"/>
  <c r="R113" i="18"/>
  <c r="R29" i="18"/>
  <c r="R41" i="18"/>
  <c r="R131" i="18"/>
  <c r="R114" i="18"/>
  <c r="L87" i="33"/>
  <c r="K137" i="16"/>
  <c r="K130" i="16"/>
  <c r="K126" i="16"/>
  <c r="K66" i="16"/>
  <c r="K57" i="16"/>
  <c r="K48" i="16"/>
  <c r="K40" i="16"/>
  <c r="K139" i="16"/>
  <c r="K55" i="16"/>
  <c r="K42" i="16"/>
  <c r="K12" i="17"/>
  <c r="K139" i="17"/>
  <c r="K126" i="17"/>
  <c r="W13" i="17"/>
  <c r="W15" i="17"/>
  <c r="W17" i="17"/>
  <c r="W19" i="17"/>
  <c r="W13" i="16"/>
  <c r="Y47" i="18"/>
  <c r="Y131" i="18"/>
  <c r="Y72" i="18"/>
  <c r="Y111" i="18"/>
  <c r="Y156" i="18"/>
  <c r="R96" i="19"/>
  <c r="R97" i="19"/>
  <c r="R95" i="19"/>
  <c r="R12" i="19"/>
  <c r="R28" i="19"/>
  <c r="R30" i="19"/>
  <c r="R32" i="19"/>
  <c r="R34" i="19"/>
  <c r="R53" i="19"/>
  <c r="R55" i="19"/>
  <c r="R71" i="19"/>
  <c r="R73" i="19"/>
  <c r="R75" i="19"/>
  <c r="R80" i="19"/>
  <c r="Y45" i="18"/>
  <c r="Y65" i="18"/>
  <c r="Y129" i="18"/>
  <c r="Y149" i="18"/>
  <c r="J109" i="33"/>
  <c r="K140" i="45"/>
  <c r="K145" i="45"/>
  <c r="J73" i="18"/>
  <c r="J155" i="18"/>
  <c r="J9" i="18"/>
  <c r="J26" i="18"/>
  <c r="J103" i="18"/>
  <c r="J116" i="18"/>
  <c r="J47" i="18"/>
  <c r="J151" i="18"/>
  <c r="J142" i="18"/>
  <c r="J65" i="18"/>
  <c r="J112" i="18"/>
  <c r="J52" i="18"/>
  <c r="J39" i="18"/>
  <c r="J14" i="18"/>
  <c r="J40" i="18"/>
  <c r="J60" i="18"/>
  <c r="J27" i="18"/>
  <c r="J125" i="18"/>
  <c r="J13" i="18"/>
  <c r="J129" i="18"/>
  <c r="J150" i="18"/>
  <c r="J99" i="18"/>
  <c r="J138" i="18"/>
  <c r="J86" i="18"/>
  <c r="K139" i="43"/>
  <c r="K122" i="16"/>
  <c r="K113" i="16"/>
  <c r="K104" i="16"/>
  <c r="K96" i="16"/>
  <c r="K27" i="16"/>
  <c r="K18" i="16"/>
  <c r="K14" i="16"/>
  <c r="K111" i="16"/>
  <c r="K98" i="16"/>
  <c r="K33" i="16"/>
  <c r="K25" i="16"/>
  <c r="K17" i="16"/>
  <c r="K10" i="17"/>
  <c r="K117" i="17"/>
  <c r="K109" i="17"/>
  <c r="K100" i="17"/>
  <c r="W15" i="16"/>
  <c r="W17" i="16"/>
  <c r="W19" i="16"/>
  <c r="Y28" i="18"/>
  <c r="Y67" i="18"/>
  <c r="Y112" i="18"/>
  <c r="Y151" i="18"/>
  <c r="Y46" i="18"/>
  <c r="Y85" i="18"/>
  <c r="Y130" i="18"/>
  <c r="Y19" i="18"/>
  <c r="Y103" i="18"/>
  <c r="D57" i="12"/>
  <c r="K144" i="16"/>
  <c r="K142" i="16"/>
  <c r="K140" i="16"/>
  <c r="K83" i="16"/>
  <c r="K70" i="16"/>
  <c r="K10" i="16"/>
  <c r="K89" i="16"/>
  <c r="K81" i="16"/>
  <c r="K72" i="16"/>
  <c r="K59" i="16"/>
  <c r="K13" i="16"/>
  <c r="W12" i="16"/>
  <c r="W10" i="16"/>
  <c r="K156" i="17"/>
  <c r="W10" i="17"/>
  <c r="W12" i="17"/>
  <c r="Y41" i="18"/>
  <c r="Y86" i="18"/>
  <c r="Y125" i="18"/>
  <c r="Y66" i="18"/>
  <c r="Y79" i="18"/>
  <c r="Y150" i="18"/>
  <c r="R25" i="19"/>
  <c r="R27" i="19"/>
  <c r="R43" i="19"/>
  <c r="R45" i="19"/>
  <c r="R47" i="19"/>
  <c r="R52" i="19"/>
  <c r="R68" i="19"/>
  <c r="R84" i="19"/>
  <c r="R86" i="19"/>
  <c r="R88" i="19"/>
  <c r="R90" i="19"/>
  <c r="Y39" i="18"/>
  <c r="Y84" i="18"/>
  <c r="K140" i="44"/>
  <c r="K138" i="45"/>
  <c r="K137" i="44"/>
  <c r="K142" i="44"/>
  <c r="K132" i="16"/>
  <c r="K128" i="16"/>
  <c r="K124" i="16"/>
  <c r="K61" i="16"/>
  <c r="K53" i="16"/>
  <c r="K44" i="16"/>
  <c r="K31" i="16"/>
  <c r="K115" i="16"/>
  <c r="Y12" i="18"/>
  <c r="Y128" i="18"/>
  <c r="Y81" i="18"/>
  <c r="Y89" i="18"/>
  <c r="Y154" i="18"/>
  <c r="Y29" i="18"/>
  <c r="Y16" i="18"/>
  <c r="Y102" i="18"/>
  <c r="Y141" i="18"/>
  <c r="Y37" i="18"/>
  <c r="Y107" i="18"/>
  <c r="Y115" i="18"/>
  <c r="Y11" i="18"/>
  <c r="Y127" i="18"/>
  <c r="Y153" i="18"/>
  <c r="Y155" i="18"/>
  <c r="Y23" i="18"/>
  <c r="Y87" i="18"/>
  <c r="Y57" i="18"/>
  <c r="Y83" i="18"/>
  <c r="Y135" i="18"/>
  <c r="Y27" i="18"/>
  <c r="Y88" i="18"/>
  <c r="Y113" i="18"/>
  <c r="Y139" i="18"/>
  <c r="Y18" i="18"/>
  <c r="Y122" i="18"/>
  <c r="Y82" i="18"/>
  <c r="Y121" i="18"/>
  <c r="Y68" i="18"/>
  <c r="Y55" i="18"/>
  <c r="Y140" i="18"/>
  <c r="Y10" i="18"/>
  <c r="Y74" i="18"/>
  <c r="Y70" i="18"/>
  <c r="Y17" i="18"/>
  <c r="Y43" i="18"/>
  <c r="Y69" i="18"/>
  <c r="Y33" i="18"/>
  <c r="Y158" i="18"/>
  <c r="Y24" i="18"/>
  <c r="Y126" i="18"/>
  <c r="Y109" i="18"/>
  <c r="Y30" i="18"/>
  <c r="Y108" i="18"/>
  <c r="Y51" i="18"/>
  <c r="Y25" i="18"/>
  <c r="Y75" i="18"/>
  <c r="Y114" i="18"/>
  <c r="Y61" i="18"/>
  <c r="Y44" i="18"/>
  <c r="Y56" i="18"/>
  <c r="Y14" i="18"/>
  <c r="Y100" i="18"/>
  <c r="Y94" i="18"/>
  <c r="Y31" i="18"/>
  <c r="Y159" i="18"/>
  <c r="Y101" i="18"/>
  <c r="Y152" i="18"/>
  <c r="Y145" i="18"/>
  <c r="Y95" i="18"/>
  <c r="Y42" i="18"/>
  <c r="Y38" i="18"/>
  <c r="Y96" i="18"/>
  <c r="Y40" i="18"/>
  <c r="Y15" i="18"/>
  <c r="Y60" i="18"/>
  <c r="Y99" i="18"/>
  <c r="Y144" i="18"/>
  <c r="Y59" i="18"/>
  <c r="Y124" i="18"/>
  <c r="Y143" i="18"/>
  <c r="Y13" i="18"/>
  <c r="Y58" i="18"/>
  <c r="Y97" i="18"/>
  <c r="Y142" i="18"/>
  <c r="N52" i="25"/>
  <c r="N74" i="25"/>
  <c r="H8" i="10"/>
  <c r="E7" i="10"/>
  <c r="K45" i="2"/>
  <c r="J45" i="2"/>
  <c r="J42" i="2"/>
  <c r="K42" i="2"/>
  <c r="J44" i="2"/>
  <c r="K44" i="2"/>
  <c r="K46" i="2"/>
  <c r="J46" i="2"/>
  <c r="K43" i="2"/>
  <c r="J43" i="2"/>
  <c r="J52" i="10"/>
  <c r="G51" i="10"/>
  <c r="K18" i="2"/>
  <c r="J18" i="2"/>
  <c r="F52" i="8"/>
  <c r="F74" i="8"/>
  <c r="C249" i="8"/>
  <c r="D250" i="8" s="1"/>
  <c r="C271" i="8"/>
  <c r="D272" i="8" s="1"/>
  <c r="C227" i="8"/>
  <c r="D228" i="8" s="1"/>
  <c r="C161" i="8"/>
  <c r="D162" i="8" s="1"/>
  <c r="C95" i="8"/>
  <c r="D96" i="8" s="1"/>
  <c r="C51" i="8"/>
  <c r="D8" i="8"/>
  <c r="C183" i="8"/>
  <c r="D184" i="8" s="1"/>
  <c r="C117" i="8"/>
  <c r="D118" i="8" s="1"/>
  <c r="C205" i="8"/>
  <c r="D206" i="8" s="1"/>
  <c r="C73" i="8"/>
  <c r="D74" i="8" s="1"/>
  <c r="C29" i="8"/>
  <c r="D30" i="8" s="1"/>
  <c r="C139" i="8"/>
  <c r="D140" i="8" s="1"/>
  <c r="E29" i="10"/>
  <c r="H30" i="10"/>
  <c r="K135" i="16"/>
  <c r="J135" i="16"/>
  <c r="I135" i="16"/>
  <c r="K133" i="16"/>
  <c r="J133" i="16"/>
  <c r="I133" i="16"/>
  <c r="K107" i="16"/>
  <c r="J107" i="16"/>
  <c r="I107" i="16"/>
  <c r="K105" i="16"/>
  <c r="J105" i="16"/>
  <c r="I105" i="16"/>
  <c r="K79" i="16"/>
  <c r="J79" i="16"/>
  <c r="I79" i="16"/>
  <c r="K77" i="16"/>
  <c r="J77" i="16"/>
  <c r="I77" i="16"/>
  <c r="K51" i="16"/>
  <c r="J51" i="16"/>
  <c r="I51" i="16"/>
  <c r="K49" i="16"/>
  <c r="J49" i="16"/>
  <c r="I49" i="16"/>
  <c r="K23" i="16"/>
  <c r="J23" i="16"/>
  <c r="I23" i="16"/>
  <c r="J161" i="16"/>
  <c r="K161" i="16"/>
  <c r="I161" i="16"/>
  <c r="J149" i="16"/>
  <c r="K149" i="16"/>
  <c r="I149" i="16"/>
  <c r="K121" i="16"/>
  <c r="J121" i="16"/>
  <c r="I121" i="16"/>
  <c r="K91" i="16"/>
  <c r="J91" i="16"/>
  <c r="I91" i="16"/>
  <c r="K65" i="16"/>
  <c r="J65" i="16"/>
  <c r="I65" i="16"/>
  <c r="K35" i="16"/>
  <c r="J35" i="16"/>
  <c r="I35" i="16"/>
  <c r="K9" i="16"/>
  <c r="J9" i="16"/>
  <c r="I9" i="16"/>
  <c r="I147" i="16"/>
  <c r="K147" i="16"/>
  <c r="J147" i="16"/>
  <c r="K119" i="16"/>
  <c r="J119" i="16"/>
  <c r="I119" i="16"/>
  <c r="K93" i="16"/>
  <c r="J93" i="16"/>
  <c r="I93" i="16"/>
  <c r="K63" i="16"/>
  <c r="J63" i="16"/>
  <c r="I63" i="16"/>
  <c r="K37" i="16"/>
  <c r="J37" i="16"/>
  <c r="I37" i="16"/>
  <c r="K21" i="16"/>
  <c r="J21" i="16"/>
  <c r="I21" i="16"/>
  <c r="J198" i="3"/>
  <c r="K198" i="3"/>
  <c r="K187" i="3"/>
  <c r="J187" i="3"/>
  <c r="K201" i="3"/>
  <c r="J201" i="3"/>
  <c r="K190" i="3"/>
  <c r="J190" i="3"/>
  <c r="J204" i="3"/>
  <c r="K204" i="3"/>
  <c r="J193" i="3"/>
  <c r="K193" i="3"/>
  <c r="K207" i="3"/>
  <c r="J207" i="3"/>
  <c r="K196" i="3"/>
  <c r="J196" i="3"/>
  <c r="K70" i="2"/>
  <c r="J70" i="2"/>
  <c r="K114" i="3"/>
  <c r="J114" i="3"/>
  <c r="K125" i="3"/>
  <c r="J125" i="3"/>
  <c r="K128" i="3"/>
  <c r="J128" i="3"/>
  <c r="J117" i="3"/>
  <c r="K117" i="3"/>
  <c r="K131" i="3"/>
  <c r="J131" i="3"/>
  <c r="K120" i="3"/>
  <c r="J120" i="3"/>
  <c r="K134" i="3"/>
  <c r="J134" i="3"/>
  <c r="J123" i="3"/>
  <c r="K123" i="3"/>
  <c r="K188" i="3"/>
  <c r="J188" i="3"/>
  <c r="J199" i="3"/>
  <c r="K199" i="3"/>
  <c r="K202" i="3"/>
  <c r="J202" i="3"/>
  <c r="K191" i="3"/>
  <c r="J191" i="3"/>
  <c r="K194" i="3"/>
  <c r="J194" i="3"/>
  <c r="K205" i="3"/>
  <c r="J205" i="3"/>
  <c r="C95" i="10"/>
  <c r="D96" i="10" s="1"/>
  <c r="F96" i="10"/>
  <c r="K160" i="13"/>
  <c r="J160" i="13"/>
  <c r="I160" i="13"/>
  <c r="K132" i="13"/>
  <c r="J132" i="13"/>
  <c r="I132" i="13"/>
  <c r="K104" i="13"/>
  <c r="J104" i="13"/>
  <c r="I104" i="13"/>
  <c r="K76" i="13"/>
  <c r="J76" i="13"/>
  <c r="I76" i="13"/>
  <c r="K48" i="13"/>
  <c r="J48" i="13"/>
  <c r="I48" i="13"/>
  <c r="K146" i="13"/>
  <c r="J146" i="13"/>
  <c r="I146" i="13"/>
  <c r="K118" i="13"/>
  <c r="J118" i="13"/>
  <c r="I118" i="13"/>
  <c r="K90" i="13"/>
  <c r="J90" i="13"/>
  <c r="I90" i="13"/>
  <c r="K62" i="13"/>
  <c r="J62" i="13"/>
  <c r="I62" i="13"/>
  <c r="K34" i="13"/>
  <c r="J34" i="13"/>
  <c r="I34" i="13"/>
  <c r="K20" i="13"/>
  <c r="J20" i="13"/>
  <c r="I20" i="13"/>
  <c r="Q7" i="19"/>
  <c r="L55" i="12"/>
  <c r="K55" i="12"/>
  <c r="J55" i="12"/>
  <c r="I55" i="12"/>
  <c r="M21" i="15"/>
  <c r="L21" i="15"/>
  <c r="K21" i="15"/>
  <c r="J21" i="15"/>
  <c r="I21" i="15"/>
  <c r="M63" i="15"/>
  <c r="L63" i="15"/>
  <c r="K63" i="15"/>
  <c r="J63" i="15"/>
  <c r="I63" i="15"/>
  <c r="I105" i="15"/>
  <c r="M105" i="15"/>
  <c r="J105" i="15"/>
  <c r="L105" i="15"/>
  <c r="K105" i="15"/>
  <c r="J119" i="15"/>
  <c r="I119" i="15"/>
  <c r="K119" i="15"/>
  <c r="M119" i="15"/>
  <c r="L119" i="15"/>
  <c r="K133" i="15"/>
  <c r="J133" i="15"/>
  <c r="I133" i="15"/>
  <c r="L133" i="15"/>
  <c r="M133" i="15"/>
  <c r="L147" i="15"/>
  <c r="K147" i="15"/>
  <c r="J147" i="15"/>
  <c r="M147" i="15"/>
  <c r="I147" i="15"/>
  <c r="L49" i="15"/>
  <c r="K49" i="15"/>
  <c r="J49" i="15"/>
  <c r="I49" i="15"/>
  <c r="M49" i="15"/>
  <c r="M91" i="15"/>
  <c r="L91" i="15"/>
  <c r="I91" i="15"/>
  <c r="J91" i="15"/>
  <c r="K91" i="15"/>
  <c r="X161" i="19"/>
  <c r="X149" i="19"/>
  <c r="X147" i="19"/>
  <c r="X135" i="19"/>
  <c r="X133" i="19"/>
  <c r="X121" i="19"/>
  <c r="X119" i="19"/>
  <c r="X107" i="19"/>
  <c r="X105" i="19"/>
  <c r="Z7" i="19"/>
  <c r="T7" i="19"/>
  <c r="X23" i="19"/>
  <c r="X35" i="19"/>
  <c r="X65" i="19"/>
  <c r="X77" i="19"/>
  <c r="L53" i="12"/>
  <c r="K53" i="12"/>
  <c r="H57" i="12"/>
  <c r="J53" i="12"/>
  <c r="I53" i="12"/>
  <c r="L56" i="12"/>
  <c r="K56" i="12"/>
  <c r="J56" i="12"/>
  <c r="I56" i="12"/>
  <c r="K35" i="15"/>
  <c r="J35" i="15"/>
  <c r="I35" i="15"/>
  <c r="M35" i="15"/>
  <c r="L35" i="15"/>
  <c r="W20" i="13"/>
  <c r="V20" i="13"/>
  <c r="U20" i="13"/>
  <c r="W9" i="16"/>
  <c r="V9" i="16"/>
  <c r="U9" i="16"/>
  <c r="I161" i="17"/>
  <c r="K161" i="17"/>
  <c r="J161" i="17"/>
  <c r="K135" i="17"/>
  <c r="J135" i="17"/>
  <c r="I135" i="17"/>
  <c r="I133" i="17"/>
  <c r="K133" i="17"/>
  <c r="J133" i="17"/>
  <c r="K107" i="17"/>
  <c r="J107" i="17"/>
  <c r="I107" i="17"/>
  <c r="I105" i="17"/>
  <c r="K105" i="17"/>
  <c r="J105" i="17"/>
  <c r="I149" i="17"/>
  <c r="K149" i="17"/>
  <c r="J149" i="17"/>
  <c r="K119" i="17"/>
  <c r="J119" i="17"/>
  <c r="I119" i="17"/>
  <c r="I93" i="17"/>
  <c r="K93" i="17"/>
  <c r="J93" i="17"/>
  <c r="J91" i="17"/>
  <c r="K91" i="17"/>
  <c r="I91" i="17"/>
  <c r="J79" i="17"/>
  <c r="K79" i="17"/>
  <c r="I79" i="17"/>
  <c r="I77" i="17"/>
  <c r="K77" i="17"/>
  <c r="J77" i="17"/>
  <c r="I65" i="17"/>
  <c r="K65" i="17"/>
  <c r="J65" i="17"/>
  <c r="J63" i="17"/>
  <c r="K63" i="17"/>
  <c r="I63" i="17"/>
  <c r="J51" i="17"/>
  <c r="K51" i="17"/>
  <c r="I51" i="17"/>
  <c r="I49" i="17"/>
  <c r="K49" i="17"/>
  <c r="J49" i="17"/>
  <c r="I37" i="17"/>
  <c r="K37" i="17"/>
  <c r="J37" i="17"/>
  <c r="J35" i="17"/>
  <c r="K35" i="17"/>
  <c r="I35" i="17"/>
  <c r="J23" i="17"/>
  <c r="K23" i="17"/>
  <c r="I23" i="17"/>
  <c r="J21" i="17"/>
  <c r="K21" i="17"/>
  <c r="I21" i="17"/>
  <c r="J9" i="17"/>
  <c r="K9" i="17"/>
  <c r="I9" i="17"/>
  <c r="K147" i="17"/>
  <c r="J147" i="17"/>
  <c r="I147" i="17"/>
  <c r="I121" i="17"/>
  <c r="K121" i="17"/>
  <c r="J121" i="17"/>
  <c r="X9" i="19"/>
  <c r="X21" i="19"/>
  <c r="X51" i="19"/>
  <c r="X63" i="19"/>
  <c r="X93" i="19"/>
  <c r="J132" i="18"/>
  <c r="I132" i="18"/>
  <c r="U9" i="17"/>
  <c r="W9" i="17"/>
  <c r="V9" i="17"/>
  <c r="U21" i="17"/>
  <c r="W21" i="17"/>
  <c r="V21" i="17"/>
  <c r="J160" i="18"/>
  <c r="I160" i="18"/>
  <c r="I106" i="18"/>
  <c r="J106" i="18"/>
  <c r="J76" i="18"/>
  <c r="I76" i="18"/>
  <c r="J22" i="18"/>
  <c r="I22" i="18"/>
  <c r="J120" i="18"/>
  <c r="I120" i="18"/>
  <c r="J90" i="18"/>
  <c r="I90" i="18"/>
  <c r="J36" i="18"/>
  <c r="I36" i="18"/>
  <c r="I134" i="18"/>
  <c r="J134" i="18"/>
  <c r="J104" i="18"/>
  <c r="I104" i="18"/>
  <c r="I50" i="18"/>
  <c r="J50" i="18"/>
  <c r="J20" i="18"/>
  <c r="I20" i="18"/>
  <c r="I118" i="18"/>
  <c r="J118" i="18"/>
  <c r="J148" i="18"/>
  <c r="I148" i="18"/>
  <c r="D7" i="19"/>
  <c r="K105" i="22"/>
  <c r="L105" i="22"/>
  <c r="J105" i="22"/>
  <c r="I62" i="18"/>
  <c r="J62" i="18"/>
  <c r="J92" i="18"/>
  <c r="I92" i="18"/>
  <c r="J147" i="19"/>
  <c r="H147" i="19"/>
  <c r="J135" i="19"/>
  <c r="H135" i="19"/>
  <c r="J133" i="19"/>
  <c r="H133" i="19"/>
  <c r="J121" i="19"/>
  <c r="H121" i="19"/>
  <c r="J107" i="19"/>
  <c r="H107" i="19"/>
  <c r="J119" i="19"/>
  <c r="H119" i="19"/>
  <c r="J149" i="19"/>
  <c r="H149" i="19"/>
  <c r="J161" i="19"/>
  <c r="H161" i="19"/>
  <c r="W21" i="16"/>
  <c r="V21" i="16"/>
  <c r="U21" i="16"/>
  <c r="J78" i="18"/>
  <c r="I78" i="18"/>
  <c r="J63" i="19"/>
  <c r="H63" i="19"/>
  <c r="J65" i="19"/>
  <c r="H65" i="19"/>
  <c r="J77" i="19"/>
  <c r="H77" i="19"/>
  <c r="J79" i="19"/>
  <c r="H79" i="19"/>
  <c r="J91" i="19"/>
  <c r="H91" i="19"/>
  <c r="J93" i="19"/>
  <c r="H93" i="19"/>
  <c r="K161" i="22"/>
  <c r="J161" i="22"/>
  <c r="L161" i="22"/>
  <c r="K119" i="22"/>
  <c r="L119" i="22"/>
  <c r="J119" i="22"/>
  <c r="K77" i="22"/>
  <c r="L77" i="22"/>
  <c r="J77" i="22"/>
  <c r="K35" i="22"/>
  <c r="J35" i="22"/>
  <c r="L35" i="22"/>
  <c r="J133" i="22"/>
  <c r="L133" i="22"/>
  <c r="K133" i="22"/>
  <c r="L91" i="22"/>
  <c r="K91" i="22"/>
  <c r="J91" i="22"/>
  <c r="L49" i="22"/>
  <c r="K49" i="22"/>
  <c r="J49" i="22"/>
  <c r="K63" i="22"/>
  <c r="L63" i="22"/>
  <c r="J63" i="22"/>
  <c r="K147" i="22"/>
  <c r="L147" i="22"/>
  <c r="J147" i="22"/>
  <c r="L21" i="22"/>
  <c r="K21" i="22"/>
  <c r="J21" i="22"/>
  <c r="X8" i="18"/>
  <c r="Y8" i="18"/>
  <c r="R48" i="18"/>
  <c r="Q48" i="18"/>
  <c r="Y62" i="18"/>
  <c r="X62" i="18"/>
  <c r="Q78" i="18"/>
  <c r="R78" i="18"/>
  <c r="X92" i="18"/>
  <c r="Y92" i="18"/>
  <c r="R132" i="18"/>
  <c r="Q132" i="18"/>
  <c r="Y146" i="18"/>
  <c r="X146" i="18"/>
  <c r="R34" i="18"/>
  <c r="Q34" i="18"/>
  <c r="R64" i="18"/>
  <c r="Q64" i="18"/>
  <c r="Y78" i="18"/>
  <c r="X78" i="18"/>
  <c r="R118" i="18"/>
  <c r="Q118" i="18"/>
  <c r="Y132" i="18"/>
  <c r="X132" i="18"/>
  <c r="R148" i="18"/>
  <c r="Q148" i="18"/>
  <c r="R161" i="19"/>
  <c r="P161" i="19"/>
  <c r="R149" i="19"/>
  <c r="P149" i="19"/>
  <c r="R147" i="19"/>
  <c r="P147" i="19"/>
  <c r="R135" i="19"/>
  <c r="P135" i="19"/>
  <c r="R133" i="19"/>
  <c r="P133" i="19"/>
  <c r="R121" i="19"/>
  <c r="P121" i="19"/>
  <c r="R119" i="19"/>
  <c r="P119" i="19"/>
  <c r="R107" i="19"/>
  <c r="P107" i="19"/>
  <c r="P9" i="19"/>
  <c r="R9" i="19"/>
  <c r="P21" i="19"/>
  <c r="R21" i="19"/>
  <c r="P23" i="19"/>
  <c r="R23" i="19"/>
  <c r="P35" i="19"/>
  <c r="R35" i="19"/>
  <c r="P37" i="19"/>
  <c r="R37" i="19"/>
  <c r="P49" i="19"/>
  <c r="R49" i="19"/>
  <c r="P51" i="19"/>
  <c r="R51" i="19"/>
  <c r="P63" i="19"/>
  <c r="R63" i="19"/>
  <c r="P65" i="19"/>
  <c r="R65" i="19"/>
  <c r="P77" i="19"/>
  <c r="R77" i="19"/>
  <c r="P79" i="19"/>
  <c r="R79" i="19"/>
  <c r="P91" i="19"/>
  <c r="R91" i="19"/>
  <c r="P93" i="19"/>
  <c r="R93" i="19"/>
  <c r="R20" i="18"/>
  <c r="Q20" i="18"/>
  <c r="Y34" i="18"/>
  <c r="X34" i="18"/>
  <c r="Q50" i="18"/>
  <c r="R50" i="18"/>
  <c r="Y64" i="18"/>
  <c r="X64" i="18"/>
  <c r="R104" i="18"/>
  <c r="Q104" i="18"/>
  <c r="Y118" i="18"/>
  <c r="X118" i="18"/>
  <c r="R134" i="18"/>
  <c r="Q134" i="18"/>
  <c r="X148" i="18"/>
  <c r="Y148" i="18"/>
  <c r="G73" i="24"/>
  <c r="G29" i="24"/>
  <c r="G205" i="24"/>
  <c r="G139" i="24"/>
  <c r="G227" i="24"/>
  <c r="G161" i="24"/>
  <c r="G95" i="24"/>
  <c r="G51" i="24"/>
  <c r="G253" i="24"/>
  <c r="E7" i="24"/>
  <c r="H8" i="24" s="1"/>
  <c r="G183" i="24"/>
  <c r="G117" i="24"/>
  <c r="I106" i="21"/>
  <c r="H106" i="21"/>
  <c r="I162" i="21"/>
  <c r="H162" i="21"/>
  <c r="R22" i="21"/>
  <c r="Q22" i="21"/>
  <c r="H78" i="21"/>
  <c r="I78" i="21"/>
  <c r="H92" i="21"/>
  <c r="I92" i="21"/>
  <c r="I36" i="21"/>
  <c r="H36" i="21"/>
  <c r="H120" i="21"/>
  <c r="I120" i="21"/>
  <c r="I95" i="25"/>
  <c r="I51" i="25"/>
  <c r="G7" i="25"/>
  <c r="J8" i="25" s="1"/>
  <c r="I29" i="25"/>
  <c r="I73" i="25"/>
  <c r="L74" i="25" s="1"/>
  <c r="L30" i="25"/>
  <c r="J34" i="26"/>
  <c r="I34" i="26"/>
  <c r="K34" i="26"/>
  <c r="J62" i="26"/>
  <c r="I62" i="26"/>
  <c r="K62" i="26"/>
  <c r="J90" i="26"/>
  <c r="I90" i="26"/>
  <c r="K90" i="26"/>
  <c r="J118" i="26"/>
  <c r="I118" i="26"/>
  <c r="K118" i="26"/>
  <c r="J146" i="26"/>
  <c r="I146" i="26"/>
  <c r="K146" i="26"/>
  <c r="J146" i="27"/>
  <c r="I146" i="27"/>
  <c r="K146" i="27"/>
  <c r="I34" i="27"/>
  <c r="J34" i="27"/>
  <c r="K34" i="27"/>
  <c r="I62" i="27"/>
  <c r="J62" i="27"/>
  <c r="K62" i="27"/>
  <c r="I90" i="27"/>
  <c r="J90" i="27"/>
  <c r="K90" i="27"/>
  <c r="I118" i="27"/>
  <c r="J118" i="27"/>
  <c r="K118" i="27"/>
  <c r="K160" i="27"/>
  <c r="J160" i="27"/>
  <c r="I160" i="27"/>
  <c r="M62" i="28"/>
  <c r="L62" i="28"/>
  <c r="K62" i="28"/>
  <c r="J62" i="28"/>
  <c r="I62" i="28"/>
  <c r="M132" i="28"/>
  <c r="L132" i="28"/>
  <c r="K132" i="28"/>
  <c r="J132" i="28"/>
  <c r="I132" i="28"/>
  <c r="L48" i="28"/>
  <c r="K48" i="28"/>
  <c r="J48" i="28"/>
  <c r="I48" i="28"/>
  <c r="M48" i="28"/>
  <c r="K118" i="28"/>
  <c r="J118" i="28"/>
  <c r="I118" i="28"/>
  <c r="L118" i="28"/>
  <c r="M118" i="28"/>
  <c r="K34" i="28"/>
  <c r="J34" i="28"/>
  <c r="I34" i="28"/>
  <c r="M34" i="28"/>
  <c r="L34" i="28"/>
  <c r="J20" i="28"/>
  <c r="I20" i="28"/>
  <c r="M20" i="28"/>
  <c r="L20" i="28"/>
  <c r="K20" i="28"/>
  <c r="J104" i="28"/>
  <c r="I104" i="28"/>
  <c r="M104" i="28"/>
  <c r="L104" i="28"/>
  <c r="K104" i="28"/>
  <c r="I129" i="39"/>
  <c r="H129" i="39"/>
  <c r="G129" i="39"/>
  <c r="N16" i="43"/>
  <c r="M16" i="43"/>
  <c r="L16" i="43"/>
  <c r="K129" i="39"/>
  <c r="O129" i="39"/>
  <c r="M129" i="39"/>
  <c r="L129" i="39"/>
  <c r="N129" i="39"/>
  <c r="N146" i="43"/>
  <c r="M146" i="43"/>
  <c r="O146" i="43"/>
  <c r="L146" i="43"/>
  <c r="G146" i="43"/>
  <c r="I146" i="43"/>
  <c r="H146" i="43"/>
  <c r="K146" i="43" s="1"/>
  <c r="I16" i="43"/>
  <c r="H16" i="43"/>
  <c r="J16" i="43"/>
  <c r="T16" i="43"/>
  <c r="S16" i="43"/>
  <c r="R16" i="43"/>
  <c r="Q16" i="43"/>
  <c r="P16" i="43"/>
  <c r="I146" i="44"/>
  <c r="G146" i="44"/>
  <c r="H146" i="44"/>
  <c r="K146" i="44" s="1"/>
  <c r="O146" i="45"/>
  <c r="N146" i="45"/>
  <c r="M146" i="45"/>
  <c r="L146" i="45"/>
  <c r="I146" i="45"/>
  <c r="H146" i="45"/>
  <c r="K146" i="45" s="1"/>
  <c r="G146" i="45"/>
  <c r="L78" i="25" l="1"/>
  <c r="N78" i="25"/>
  <c r="L76" i="25"/>
  <c r="N76" i="25"/>
  <c r="L38" i="25"/>
  <c r="N38" i="25"/>
  <c r="L34" i="25"/>
  <c r="N34" i="25"/>
  <c r="L87" i="25"/>
  <c r="L58" i="25"/>
  <c r="N58" i="25"/>
  <c r="N97" i="25"/>
  <c r="N103" i="25"/>
  <c r="L86" i="25"/>
  <c r="L58" i="24"/>
  <c r="L53" i="24"/>
  <c r="L87" i="24"/>
  <c r="L78" i="24"/>
  <c r="L84" i="24"/>
  <c r="E49" i="19"/>
  <c r="E79" i="19"/>
  <c r="E147" i="19"/>
  <c r="Z16" i="19"/>
  <c r="Z70" i="19"/>
  <c r="Z127" i="19"/>
  <c r="Q11" i="19"/>
  <c r="Q20" i="19"/>
  <c r="Q75" i="19"/>
  <c r="Q53" i="19"/>
  <c r="Q16" i="19"/>
  <c r="Q42" i="19"/>
  <c r="Q61" i="19"/>
  <c r="Q87" i="19"/>
  <c r="Q25" i="19"/>
  <c r="Q44" i="19"/>
  <c r="Q70" i="19"/>
  <c r="Q89" i="19"/>
  <c r="Q99" i="19"/>
  <c r="K107" i="19"/>
  <c r="Q107" i="19" s="1"/>
  <c r="Q108" i="19"/>
  <c r="Q114" i="19"/>
  <c r="Q123" i="19"/>
  <c r="Q129" i="19"/>
  <c r="Q138" i="19"/>
  <c r="Q144" i="19"/>
  <c r="K161" i="19"/>
  <c r="Q161" i="19" s="1"/>
  <c r="Q153" i="19"/>
  <c r="Q159" i="19"/>
  <c r="H100" i="10"/>
  <c r="H106" i="10"/>
  <c r="J31" i="10"/>
  <c r="J32" i="10"/>
  <c r="F175" i="8"/>
  <c r="F142" i="8"/>
  <c r="F213" i="8"/>
  <c r="F150" i="8"/>
  <c r="F36" i="8"/>
  <c r="F209" i="8"/>
  <c r="F120" i="8"/>
  <c r="F126" i="8"/>
  <c r="F190" i="8"/>
  <c r="F216" i="8"/>
  <c r="F211" i="8"/>
  <c r="F13" i="8"/>
  <c r="F19" i="8"/>
  <c r="F99" i="8"/>
  <c r="F105" i="8"/>
  <c r="F163" i="8"/>
  <c r="F169" i="8"/>
  <c r="F231" i="8"/>
  <c r="F237" i="8"/>
  <c r="F278" i="8"/>
  <c r="F219" i="8"/>
  <c r="F254" i="8"/>
  <c r="F260" i="8"/>
  <c r="H77" i="8"/>
  <c r="H83" i="8"/>
  <c r="H60" i="8"/>
  <c r="H56" i="8"/>
  <c r="L56" i="10"/>
  <c r="L62" i="10"/>
  <c r="J15" i="10"/>
  <c r="J16" i="10"/>
  <c r="L81" i="25"/>
  <c r="N81" i="25"/>
  <c r="L79" i="25"/>
  <c r="N79" i="25"/>
  <c r="L41" i="25"/>
  <c r="L37" i="25"/>
  <c r="N37" i="25"/>
  <c r="L53" i="25"/>
  <c r="N53" i="25"/>
  <c r="L59" i="25"/>
  <c r="N59" i="25"/>
  <c r="N98" i="25"/>
  <c r="N104" i="25"/>
  <c r="L65" i="25"/>
  <c r="L61" i="24"/>
  <c r="L56" i="24"/>
  <c r="L79" i="24"/>
  <c r="L85" i="24"/>
  <c r="E35" i="19"/>
  <c r="E65" i="19"/>
  <c r="E133" i="19"/>
  <c r="Z11" i="19"/>
  <c r="Z62" i="19"/>
  <c r="Z137" i="19"/>
  <c r="Q40" i="19"/>
  <c r="Q17" i="19"/>
  <c r="Q85" i="19"/>
  <c r="Q62" i="19"/>
  <c r="Q19" i="19"/>
  <c r="Q45" i="19"/>
  <c r="Q68" i="19"/>
  <c r="Q90" i="19"/>
  <c r="Q28" i="19"/>
  <c r="Q47" i="19"/>
  <c r="Q73" i="19"/>
  <c r="Q100" i="19"/>
  <c r="Q109" i="19"/>
  <c r="Q115" i="19"/>
  <c r="Q124" i="19"/>
  <c r="Q130" i="19"/>
  <c r="K147" i="19"/>
  <c r="Q147" i="19" s="1"/>
  <c r="Q139" i="19"/>
  <c r="Q145" i="19"/>
  <c r="Q154" i="19"/>
  <c r="Q160" i="19"/>
  <c r="H101" i="10"/>
  <c r="H107" i="10"/>
  <c r="J34" i="10"/>
  <c r="J35" i="10"/>
  <c r="F145" i="8"/>
  <c r="F130" i="8"/>
  <c r="F215" i="8"/>
  <c r="F21" i="8"/>
  <c r="F210" i="8"/>
  <c r="F31" i="8"/>
  <c r="F37" i="8"/>
  <c r="F212" i="8"/>
  <c r="F121" i="8"/>
  <c r="F127" i="8"/>
  <c r="F185" i="8"/>
  <c r="F191" i="8"/>
  <c r="F218" i="8"/>
  <c r="F214" i="8"/>
  <c r="F14" i="8"/>
  <c r="F100" i="8"/>
  <c r="F106" i="8"/>
  <c r="F164" i="8"/>
  <c r="F170" i="8"/>
  <c r="F232" i="8"/>
  <c r="F238" i="8"/>
  <c r="F273" i="8"/>
  <c r="F279" i="8"/>
  <c r="F240" i="8"/>
  <c r="F255" i="8"/>
  <c r="F261" i="8"/>
  <c r="H78" i="8"/>
  <c r="H84" i="8"/>
  <c r="H63" i="8"/>
  <c r="H59" i="8"/>
  <c r="L57" i="10"/>
  <c r="L63" i="10"/>
  <c r="J18" i="10"/>
  <c r="J19" i="10"/>
  <c r="L84" i="25"/>
  <c r="N84" i="25"/>
  <c r="L82" i="25"/>
  <c r="N82" i="25"/>
  <c r="L77" i="25"/>
  <c r="N77" i="25"/>
  <c r="L40" i="25"/>
  <c r="N40" i="25"/>
  <c r="L54" i="25"/>
  <c r="N54" i="25"/>
  <c r="L60" i="25"/>
  <c r="N60" i="25"/>
  <c r="N99" i="25"/>
  <c r="N105" i="25"/>
  <c r="L54" i="24"/>
  <c r="L59" i="24"/>
  <c r="L86" i="24"/>
  <c r="L80" i="24"/>
  <c r="E21" i="19"/>
  <c r="E51" i="19"/>
  <c r="E119" i="19"/>
  <c r="E149" i="19"/>
  <c r="Z42" i="19"/>
  <c r="Z99" i="19"/>
  <c r="Z159" i="19"/>
  <c r="Q30" i="19"/>
  <c r="K35" i="19"/>
  <c r="Q35" i="19" s="1"/>
  <c r="Q27" i="19"/>
  <c r="Q14" i="19"/>
  <c r="Q72" i="19"/>
  <c r="Q26" i="19"/>
  <c r="Q48" i="19"/>
  <c r="Q71" i="19"/>
  <c r="K93" i="19"/>
  <c r="Q93" i="19" s="1"/>
  <c r="Q94" i="19"/>
  <c r="Q31" i="19"/>
  <c r="Q54" i="19"/>
  <c r="Q76" i="19"/>
  <c r="Q95" i="19"/>
  <c r="Q101" i="19"/>
  <c r="Q110" i="19"/>
  <c r="Q116" i="19"/>
  <c r="K133" i="19"/>
  <c r="Q133" i="19" s="1"/>
  <c r="Q125" i="19"/>
  <c r="Q131" i="19"/>
  <c r="Q140" i="19"/>
  <c r="Q146" i="19"/>
  <c r="Q155" i="19"/>
  <c r="H108" i="10"/>
  <c r="H102" i="10"/>
  <c r="J37" i="10"/>
  <c r="J38" i="10"/>
  <c r="J43" i="10"/>
  <c r="F148" i="8"/>
  <c r="F143" i="8"/>
  <c r="F109" i="8"/>
  <c r="F32" i="8"/>
  <c r="F38" i="8"/>
  <c r="F122" i="8"/>
  <c r="F128" i="8"/>
  <c r="F186" i="8"/>
  <c r="F192" i="8"/>
  <c r="F263" i="8"/>
  <c r="F9" i="8"/>
  <c r="F15" i="8"/>
  <c r="F101" i="8"/>
  <c r="F107" i="8"/>
  <c r="F165" i="8"/>
  <c r="F171" i="8"/>
  <c r="F233" i="8"/>
  <c r="F239" i="8"/>
  <c r="F274" i="8"/>
  <c r="F280" i="8"/>
  <c r="F256" i="8"/>
  <c r="F285" i="8"/>
  <c r="H86" i="8"/>
  <c r="H79" i="8"/>
  <c r="H85" i="8"/>
  <c r="H61" i="8"/>
  <c r="H62" i="8"/>
  <c r="L64" i="10"/>
  <c r="L58" i="10"/>
  <c r="J17" i="10"/>
  <c r="L33" i="25"/>
  <c r="N33" i="25"/>
  <c r="L85" i="25"/>
  <c r="L80" i="25"/>
  <c r="N80" i="25"/>
  <c r="L55" i="25"/>
  <c r="N55" i="25"/>
  <c r="L61" i="25"/>
  <c r="N61" i="25"/>
  <c r="N100" i="25"/>
  <c r="N106" i="25"/>
  <c r="L57" i="24"/>
  <c r="L62" i="24"/>
  <c r="L75" i="24"/>
  <c r="L81" i="24"/>
  <c r="E37" i="19"/>
  <c r="E91" i="19"/>
  <c r="E105" i="19"/>
  <c r="E135" i="19"/>
  <c r="Z43" i="19"/>
  <c r="Z100" i="19"/>
  <c r="Z154" i="19"/>
  <c r="Q59" i="19"/>
  <c r="Q46" i="19"/>
  <c r="K23" i="19"/>
  <c r="Q23" i="19" s="1"/>
  <c r="Q24" i="19"/>
  <c r="Q82" i="19"/>
  <c r="Q29" i="19"/>
  <c r="K51" i="19"/>
  <c r="Q51" i="19" s="1"/>
  <c r="Q52" i="19"/>
  <c r="Q74" i="19"/>
  <c r="Q12" i="19"/>
  <c r="Q34" i="19"/>
  <c r="Q57" i="19"/>
  <c r="K79" i="19"/>
  <c r="Q79" i="19" s="1"/>
  <c r="Q80" i="19"/>
  <c r="Q96" i="19"/>
  <c r="Q102" i="19"/>
  <c r="K119" i="19"/>
  <c r="Q119" i="19" s="1"/>
  <c r="Q111" i="19"/>
  <c r="Q117" i="19"/>
  <c r="Q126" i="19"/>
  <c r="Q132" i="19"/>
  <c r="Q141" i="19"/>
  <c r="K149" i="19"/>
  <c r="Q149" i="19" s="1"/>
  <c r="Q150" i="19"/>
  <c r="Q156" i="19"/>
  <c r="H97" i="10"/>
  <c r="H103" i="10"/>
  <c r="J40" i="10"/>
  <c r="J41" i="10"/>
  <c r="F151" i="8"/>
  <c r="F149" i="8"/>
  <c r="F146" i="8"/>
  <c r="F141" i="8"/>
  <c r="F33" i="8"/>
  <c r="F39" i="8"/>
  <c r="F193" i="8"/>
  <c r="F20" i="8"/>
  <c r="F108" i="8"/>
  <c r="F123" i="8"/>
  <c r="F129" i="8"/>
  <c r="F187" i="8"/>
  <c r="F284" i="8"/>
  <c r="F10" i="8"/>
  <c r="F16" i="8"/>
  <c r="F102" i="8"/>
  <c r="F131" i="8"/>
  <c r="F166" i="8"/>
  <c r="F172" i="8"/>
  <c r="F234" i="8"/>
  <c r="F217" i="8"/>
  <c r="F275" i="8"/>
  <c r="F281" i="8"/>
  <c r="F251" i="8"/>
  <c r="F257" i="8"/>
  <c r="H80" i="8"/>
  <c r="H58" i="8"/>
  <c r="H55" i="8"/>
  <c r="L53" i="10"/>
  <c r="L59" i="10"/>
  <c r="L65" i="10"/>
  <c r="J14" i="10"/>
  <c r="J11" i="10"/>
  <c r="J21" i="10"/>
  <c r="L64" i="25"/>
  <c r="L36" i="25"/>
  <c r="N36" i="25"/>
  <c r="L32" i="25"/>
  <c r="N32" i="25"/>
  <c r="L83" i="25"/>
  <c r="N83" i="25"/>
  <c r="L56" i="25"/>
  <c r="N56" i="25"/>
  <c r="L62" i="25"/>
  <c r="N62" i="25"/>
  <c r="N101" i="25"/>
  <c r="L60" i="24"/>
  <c r="L65" i="24"/>
  <c r="L76" i="24"/>
  <c r="L82" i="24"/>
  <c r="E23" i="19"/>
  <c r="E77" i="19"/>
  <c r="E121" i="19"/>
  <c r="Z59" i="19"/>
  <c r="Z116" i="19"/>
  <c r="Q88" i="19"/>
  <c r="Q56" i="19"/>
  <c r="Q33" i="19"/>
  <c r="K9" i="19"/>
  <c r="Q9" i="19" s="1"/>
  <c r="Q10" i="19"/>
  <c r="Q32" i="19"/>
  <c r="K63" i="19"/>
  <c r="Q63" i="19" s="1"/>
  <c r="Q55" i="19"/>
  <c r="Q81" i="19"/>
  <c r="Q15" i="19"/>
  <c r="K37" i="19"/>
  <c r="Q37" i="19" s="1"/>
  <c r="Q38" i="19"/>
  <c r="Q60" i="19"/>
  <c r="K91" i="19"/>
  <c r="Q91" i="19" s="1"/>
  <c r="Q83" i="19"/>
  <c r="K105" i="19"/>
  <c r="Q105" i="19" s="1"/>
  <c r="Q97" i="19"/>
  <c r="Q103" i="19"/>
  <c r="Q112" i="19"/>
  <c r="Q118" i="19"/>
  <c r="Q127" i="19"/>
  <c r="K135" i="19"/>
  <c r="Q135" i="19" s="1"/>
  <c r="Q136" i="19"/>
  <c r="Q142" i="19"/>
  <c r="Q151" i="19"/>
  <c r="Q157" i="19"/>
  <c r="H98" i="10"/>
  <c r="H104" i="10"/>
  <c r="J36" i="10"/>
  <c r="J39" i="10"/>
  <c r="F42" i="8"/>
  <c r="F194" i="8"/>
  <c r="F207" i="8"/>
  <c r="F144" i="8"/>
  <c r="F34" i="8"/>
  <c r="F40" i="8"/>
  <c r="F197" i="8"/>
  <c r="F124" i="8"/>
  <c r="F153" i="8"/>
  <c r="F188" i="8"/>
  <c r="F195" i="8"/>
  <c r="F11" i="8"/>
  <c r="F17" i="8"/>
  <c r="F97" i="8"/>
  <c r="F103" i="8"/>
  <c r="F152" i="8"/>
  <c r="F167" i="8"/>
  <c r="F173" i="8"/>
  <c r="F229" i="8"/>
  <c r="F235" i="8"/>
  <c r="F241" i="8"/>
  <c r="F276" i="8"/>
  <c r="F282" i="8"/>
  <c r="F252" i="8"/>
  <c r="F258" i="8"/>
  <c r="H75" i="8"/>
  <c r="H81" i="8"/>
  <c r="H54" i="8"/>
  <c r="H87" i="8"/>
  <c r="H65" i="8"/>
  <c r="L54" i="10"/>
  <c r="L60" i="10"/>
  <c r="J9" i="10"/>
  <c r="J10" i="10"/>
  <c r="L75" i="25"/>
  <c r="N75" i="25"/>
  <c r="L39" i="25"/>
  <c r="N39" i="25"/>
  <c r="L35" i="25"/>
  <c r="N35" i="25"/>
  <c r="L31" i="25"/>
  <c r="N31" i="25"/>
  <c r="L43" i="25"/>
  <c r="L57" i="25"/>
  <c r="N57" i="25"/>
  <c r="L63" i="25"/>
  <c r="N102" i="25"/>
  <c r="L42" i="25"/>
  <c r="L55" i="24"/>
  <c r="L63" i="24"/>
  <c r="L64" i="24"/>
  <c r="L77" i="24"/>
  <c r="L83" i="24"/>
  <c r="E9" i="19"/>
  <c r="E63" i="19"/>
  <c r="E93" i="19"/>
  <c r="E107" i="19"/>
  <c r="E161" i="19"/>
  <c r="Z39" i="19"/>
  <c r="Z90" i="19"/>
  <c r="Z156" i="19"/>
  <c r="K77" i="19"/>
  <c r="Q77" i="19" s="1"/>
  <c r="Q69" i="19"/>
  <c r="K65" i="19"/>
  <c r="Q65" i="19" s="1"/>
  <c r="Q66" i="19"/>
  <c r="Q43" i="19"/>
  <c r="K21" i="19"/>
  <c r="Q21" i="19" s="1"/>
  <c r="Q13" i="19"/>
  <c r="Q39" i="19"/>
  <c r="Q58" i="19"/>
  <c r="Q84" i="19"/>
  <c r="Q18" i="19"/>
  <c r="K49" i="19"/>
  <c r="Q49" i="19" s="1"/>
  <c r="Q41" i="19"/>
  <c r="Q67" i="19"/>
  <c r="Q86" i="19"/>
  <c r="Q98" i="19"/>
  <c r="Q104" i="19"/>
  <c r="Q113" i="19"/>
  <c r="K121" i="19"/>
  <c r="Q121" i="19" s="1"/>
  <c r="Q122" i="19"/>
  <c r="Q128" i="19"/>
  <c r="Q137" i="19"/>
  <c r="Q143" i="19"/>
  <c r="Q152" i="19"/>
  <c r="Q158" i="19"/>
  <c r="H109" i="10"/>
  <c r="H99" i="10"/>
  <c r="H105" i="10"/>
  <c r="J33" i="10"/>
  <c r="J42" i="10"/>
  <c r="F196" i="8"/>
  <c r="F147" i="8"/>
  <c r="F35" i="8"/>
  <c r="F41" i="8"/>
  <c r="F119" i="8"/>
  <c r="F125" i="8"/>
  <c r="F174" i="8"/>
  <c r="F189" i="8"/>
  <c r="F43" i="8"/>
  <c r="F208" i="8"/>
  <c r="F12" i="8"/>
  <c r="F18" i="8"/>
  <c r="F98" i="8"/>
  <c r="F104" i="8"/>
  <c r="F168" i="8"/>
  <c r="F230" i="8"/>
  <c r="F236" i="8"/>
  <c r="F262" i="8"/>
  <c r="F277" i="8"/>
  <c r="F283" i="8"/>
  <c r="F253" i="8"/>
  <c r="F259" i="8"/>
  <c r="H76" i="8"/>
  <c r="H82" i="8"/>
  <c r="H57" i="8"/>
  <c r="H53" i="8"/>
  <c r="H64" i="8"/>
  <c r="L55" i="10"/>
  <c r="L61" i="10"/>
  <c r="J12" i="10"/>
  <c r="J13" i="10"/>
  <c r="J20" i="10"/>
  <c r="J52" i="25"/>
  <c r="L52" i="25"/>
  <c r="L96" i="25"/>
  <c r="J30" i="25"/>
  <c r="G95" i="25"/>
  <c r="G51" i="25"/>
  <c r="E7" i="25"/>
  <c r="H8" i="25" s="1"/>
  <c r="G29" i="25"/>
  <c r="G73" i="25"/>
  <c r="E253" i="24"/>
  <c r="E183" i="24"/>
  <c r="E117" i="24"/>
  <c r="E73" i="24"/>
  <c r="E205" i="24"/>
  <c r="E139" i="24"/>
  <c r="E227" i="24"/>
  <c r="E29" i="24"/>
  <c r="C7" i="24"/>
  <c r="F8" i="24"/>
  <c r="E161" i="24"/>
  <c r="E95" i="24"/>
  <c r="E51" i="24"/>
  <c r="C7" i="19"/>
  <c r="I7" i="19" s="1"/>
  <c r="J57" i="12"/>
  <c r="I57" i="12"/>
  <c r="K57" i="12"/>
  <c r="L57" i="12"/>
  <c r="S7" i="19"/>
  <c r="Y7" i="19" s="1"/>
  <c r="U9" i="19"/>
  <c r="Z9" i="19" s="1"/>
  <c r="U21" i="19"/>
  <c r="Z21" i="19" s="1"/>
  <c r="Z13" i="19"/>
  <c r="U23" i="19"/>
  <c r="Z23" i="19" s="1"/>
  <c r="Z24" i="19"/>
  <c r="U35" i="19"/>
  <c r="Z35" i="19" s="1"/>
  <c r="U37" i="19"/>
  <c r="Z37" i="19" s="1"/>
  <c r="Z38" i="19"/>
  <c r="U49" i="19"/>
  <c r="Z49" i="19" s="1"/>
  <c r="Z41" i="19"/>
  <c r="U51" i="19"/>
  <c r="Z51" i="19" s="1"/>
  <c r="Z52" i="19"/>
  <c r="U63" i="19"/>
  <c r="Z63" i="19" s="1"/>
  <c r="Z55" i="19"/>
  <c r="U65" i="19"/>
  <c r="Z65" i="19" s="1"/>
  <c r="Z66" i="19"/>
  <c r="U77" i="19"/>
  <c r="Z77" i="19" s="1"/>
  <c r="Z69" i="19"/>
  <c r="U79" i="19"/>
  <c r="Z79" i="19" s="1"/>
  <c r="Z80" i="19"/>
  <c r="U91" i="19"/>
  <c r="Z91" i="19" s="1"/>
  <c r="Z83" i="19"/>
  <c r="U93" i="19"/>
  <c r="Z93" i="19" s="1"/>
  <c r="Z94" i="19"/>
  <c r="U105" i="19"/>
  <c r="Z105" i="19" s="1"/>
  <c r="Z97" i="19"/>
  <c r="U107" i="19"/>
  <c r="Z107" i="19" s="1"/>
  <c r="Z108" i="19"/>
  <c r="U119" i="19"/>
  <c r="Z119" i="19" s="1"/>
  <c r="Z111" i="19"/>
  <c r="U121" i="19"/>
  <c r="Z121" i="19" s="1"/>
  <c r="Z122" i="19"/>
  <c r="U133" i="19"/>
  <c r="Z133" i="19" s="1"/>
  <c r="Z125" i="19"/>
  <c r="U135" i="19"/>
  <c r="Z135" i="19" s="1"/>
  <c r="Z136" i="19"/>
  <c r="U147" i="19"/>
  <c r="Z147" i="19" s="1"/>
  <c r="Z139" i="19"/>
  <c r="U149" i="19"/>
  <c r="Z149" i="19" s="1"/>
  <c r="Z150" i="19"/>
  <c r="U161" i="19"/>
  <c r="Z161" i="19" s="1"/>
  <c r="Z153" i="19"/>
  <c r="C29" i="10"/>
  <c r="F30" i="10"/>
  <c r="D52" i="8"/>
  <c r="H52" i="10"/>
  <c r="E51" i="10"/>
  <c r="C7" i="10"/>
  <c r="F8" i="10"/>
  <c r="J59" i="10" l="1"/>
  <c r="F58" i="8"/>
  <c r="T79" i="19"/>
  <c r="J79" i="24"/>
  <c r="H9" i="24"/>
  <c r="H10" i="10"/>
  <c r="H16" i="10"/>
  <c r="J54" i="10"/>
  <c r="J60" i="10"/>
  <c r="J64" i="10"/>
  <c r="F77" i="8"/>
  <c r="F83" i="8"/>
  <c r="F53" i="8"/>
  <c r="F59" i="8"/>
  <c r="H31" i="10"/>
  <c r="H41" i="10"/>
  <c r="H43" i="10"/>
  <c r="T133" i="19"/>
  <c r="T35" i="19"/>
  <c r="T65" i="19"/>
  <c r="T147" i="19"/>
  <c r="D9" i="19"/>
  <c r="D63" i="19"/>
  <c r="D93" i="19"/>
  <c r="D147" i="19"/>
  <c r="J82" i="24"/>
  <c r="J86" i="24"/>
  <c r="J55" i="24"/>
  <c r="J61" i="24"/>
  <c r="H10" i="24"/>
  <c r="H16" i="24"/>
  <c r="L101" i="25"/>
  <c r="L103" i="25"/>
  <c r="L108" i="25"/>
  <c r="H9" i="10"/>
  <c r="F76" i="8"/>
  <c r="T49" i="19"/>
  <c r="T135" i="19"/>
  <c r="L98" i="25"/>
  <c r="H11" i="10"/>
  <c r="H17" i="10"/>
  <c r="J55" i="10"/>
  <c r="J61" i="10"/>
  <c r="F78" i="8"/>
  <c r="F84" i="8"/>
  <c r="F54" i="8"/>
  <c r="F60" i="8"/>
  <c r="H40" i="10"/>
  <c r="H37" i="10"/>
  <c r="T149" i="19"/>
  <c r="T21" i="19"/>
  <c r="T51" i="19"/>
  <c r="D49" i="19"/>
  <c r="D79" i="19"/>
  <c r="D133" i="19"/>
  <c r="J77" i="24"/>
  <c r="J85" i="24"/>
  <c r="J65" i="24"/>
  <c r="J56" i="24"/>
  <c r="J62" i="24"/>
  <c r="H11" i="24"/>
  <c r="H17" i="24"/>
  <c r="L104" i="25"/>
  <c r="L106" i="25"/>
  <c r="H15" i="10"/>
  <c r="F82" i="8"/>
  <c r="T121" i="19"/>
  <c r="T105" i="19"/>
  <c r="D23" i="19"/>
  <c r="J84" i="24"/>
  <c r="H15" i="24"/>
  <c r="L100" i="25"/>
  <c r="H21" i="10"/>
  <c r="H12" i="10"/>
  <c r="H18" i="10"/>
  <c r="J56" i="10"/>
  <c r="J62" i="10"/>
  <c r="F86" i="8"/>
  <c r="F79" i="8"/>
  <c r="F85" i="8"/>
  <c r="F55" i="8"/>
  <c r="F61" i="8"/>
  <c r="H34" i="10"/>
  <c r="H33" i="10"/>
  <c r="H42" i="10"/>
  <c r="T37" i="19"/>
  <c r="T91" i="19"/>
  <c r="D35" i="19"/>
  <c r="D65" i="19"/>
  <c r="D105" i="19"/>
  <c r="D119" i="19"/>
  <c r="D149" i="19"/>
  <c r="J80" i="24"/>
  <c r="J75" i="24"/>
  <c r="J64" i="24"/>
  <c r="J57" i="24"/>
  <c r="J63" i="24"/>
  <c r="H21" i="24"/>
  <c r="H12" i="24"/>
  <c r="H18" i="24"/>
  <c r="L107" i="25"/>
  <c r="L99" i="25"/>
  <c r="H13" i="10"/>
  <c r="H19" i="10"/>
  <c r="J57" i="10"/>
  <c r="J63" i="10"/>
  <c r="F65" i="8"/>
  <c r="F80" i="8"/>
  <c r="F64" i="8"/>
  <c r="F56" i="8"/>
  <c r="F62" i="8"/>
  <c r="H32" i="10"/>
  <c r="H36" i="10"/>
  <c r="T107" i="19"/>
  <c r="T161" i="19"/>
  <c r="T23" i="19"/>
  <c r="T77" i="19"/>
  <c r="D21" i="19"/>
  <c r="D51" i="19"/>
  <c r="D135" i="19"/>
  <c r="J83" i="24"/>
  <c r="J78" i="24"/>
  <c r="J87" i="24"/>
  <c r="J58" i="24"/>
  <c r="H20" i="24"/>
  <c r="H13" i="24"/>
  <c r="H19" i="24"/>
  <c r="L102" i="25"/>
  <c r="J53" i="10"/>
  <c r="H38" i="10"/>
  <c r="D77" i="19"/>
  <c r="D107" i="19"/>
  <c r="D161" i="19"/>
  <c r="J54" i="24"/>
  <c r="J60" i="24"/>
  <c r="L109" i="25"/>
  <c r="H20" i="10"/>
  <c r="H14" i="10"/>
  <c r="J58" i="10"/>
  <c r="J65" i="10"/>
  <c r="F75" i="8"/>
  <c r="F81" i="8"/>
  <c r="F87" i="8"/>
  <c r="F57" i="8"/>
  <c r="F63" i="8"/>
  <c r="H35" i="10"/>
  <c r="H39" i="10"/>
  <c r="T119" i="19"/>
  <c r="T9" i="19"/>
  <c r="T63" i="19"/>
  <c r="T93" i="19"/>
  <c r="D37" i="19"/>
  <c r="D91" i="19"/>
  <c r="D121" i="19"/>
  <c r="J76" i="24"/>
  <c r="J81" i="24"/>
  <c r="J53" i="24"/>
  <c r="J59" i="24"/>
  <c r="H14" i="24"/>
  <c r="L97" i="25"/>
  <c r="L105" i="25"/>
  <c r="Z141" i="19"/>
  <c r="Z84" i="19"/>
  <c r="Z30" i="19"/>
  <c r="Z110" i="19"/>
  <c r="Z53" i="19"/>
  <c r="Z145" i="19"/>
  <c r="Z88" i="19"/>
  <c r="Z34" i="19"/>
  <c r="Z144" i="19"/>
  <c r="Z87" i="19"/>
  <c r="Z33" i="19"/>
  <c r="Z128" i="19"/>
  <c r="Z56" i="19"/>
  <c r="Z96" i="19"/>
  <c r="Z118" i="19"/>
  <c r="Z61" i="19"/>
  <c r="Z132" i="19"/>
  <c r="Z75" i="19"/>
  <c r="Z15" i="19"/>
  <c r="Z155" i="19"/>
  <c r="Z101" i="19"/>
  <c r="Z44" i="19"/>
  <c r="Z130" i="19"/>
  <c r="Z82" i="19"/>
  <c r="Z28" i="19"/>
  <c r="Z138" i="19"/>
  <c r="Z81" i="19"/>
  <c r="Z18" i="19"/>
  <c r="Z113" i="19"/>
  <c r="Z47" i="19"/>
  <c r="Z112" i="19"/>
  <c r="Z46" i="19"/>
  <c r="J74" i="25"/>
  <c r="Z126" i="19"/>
  <c r="Z60" i="19"/>
  <c r="Z146" i="19"/>
  <c r="Z89" i="19"/>
  <c r="Z29" i="19"/>
  <c r="Z124" i="19"/>
  <c r="Z73" i="19"/>
  <c r="Z19" i="19"/>
  <c r="Z129" i="19"/>
  <c r="Z72" i="19"/>
  <c r="Z12" i="19"/>
  <c r="Z158" i="19"/>
  <c r="Z104" i="19"/>
  <c r="Z32" i="19"/>
  <c r="Z157" i="19"/>
  <c r="Z103" i="19"/>
  <c r="Z40" i="19"/>
  <c r="Z27" i="19"/>
  <c r="Z10" i="19"/>
  <c r="Z117" i="19"/>
  <c r="Z54" i="19"/>
  <c r="Z140" i="19"/>
  <c r="Z74" i="19"/>
  <c r="Z20" i="19"/>
  <c r="Z115" i="19"/>
  <c r="Z67" i="19"/>
  <c r="Z98" i="19"/>
  <c r="Z123" i="19"/>
  <c r="Z57" i="19"/>
  <c r="Z95" i="19"/>
  <c r="Z152" i="19"/>
  <c r="Z86" i="19"/>
  <c r="Z26" i="19"/>
  <c r="Z151" i="19"/>
  <c r="Z85" i="19"/>
  <c r="Z31" i="19"/>
  <c r="J96" i="25"/>
  <c r="Z102" i="19"/>
  <c r="Z45" i="19"/>
  <c r="Z131" i="19"/>
  <c r="Z68" i="19"/>
  <c r="Z14" i="19"/>
  <c r="Z160" i="19"/>
  <c r="Z109" i="19"/>
  <c r="Z58" i="19"/>
  <c r="Z114" i="19"/>
  <c r="Z48" i="19"/>
  <c r="Z143" i="19"/>
  <c r="Z71" i="19"/>
  <c r="Z17" i="19"/>
  <c r="Z142" i="19"/>
  <c r="Z76" i="19"/>
  <c r="Z25" i="19"/>
  <c r="D8" i="10"/>
  <c r="C51" i="10"/>
  <c r="D52" i="10" s="1"/>
  <c r="F52" i="10"/>
  <c r="D30" i="10"/>
  <c r="C253" i="24"/>
  <c r="D254" i="24" s="1"/>
  <c r="C183" i="24"/>
  <c r="D184" i="24" s="1"/>
  <c r="C117" i="24"/>
  <c r="D118" i="24" s="1"/>
  <c r="C73" i="24"/>
  <c r="D74" i="24" s="1"/>
  <c r="C29" i="24"/>
  <c r="D30" i="24" s="1"/>
  <c r="C205" i="24"/>
  <c r="D206" i="24" s="1"/>
  <c r="C139" i="24"/>
  <c r="D140" i="24" s="1"/>
  <c r="C227" i="24"/>
  <c r="D228" i="24" s="1"/>
  <c r="D8" i="24"/>
  <c r="C51" i="24"/>
  <c r="C161" i="24"/>
  <c r="D162" i="24" s="1"/>
  <c r="C95" i="24"/>
  <c r="D96" i="24" s="1"/>
  <c r="E73" i="25"/>
  <c r="E29" i="25"/>
  <c r="H30" i="25" s="1"/>
  <c r="E95" i="25"/>
  <c r="H96" i="25" s="1"/>
  <c r="E51" i="25"/>
  <c r="H52" i="25" s="1"/>
  <c r="C7" i="25"/>
  <c r="F8" i="25" s="1"/>
  <c r="F263" i="24" l="1"/>
  <c r="H263" i="24"/>
  <c r="F121" i="24"/>
  <c r="H121" i="24"/>
  <c r="F150" i="24"/>
  <c r="H150" i="24"/>
  <c r="J109" i="25"/>
  <c r="J101" i="25"/>
  <c r="J107" i="25"/>
  <c r="F257" i="24"/>
  <c r="H257" i="24"/>
  <c r="F265" i="24"/>
  <c r="H265" i="24"/>
  <c r="F189" i="24"/>
  <c r="H189" i="24"/>
  <c r="F194" i="24"/>
  <c r="H194" i="24"/>
  <c r="F120" i="24"/>
  <c r="H120" i="24"/>
  <c r="F125" i="24"/>
  <c r="H125" i="24"/>
  <c r="H76" i="24"/>
  <c r="H82" i="24"/>
  <c r="F216" i="24"/>
  <c r="H216" i="24"/>
  <c r="F218" i="24"/>
  <c r="H218" i="24"/>
  <c r="F152" i="24"/>
  <c r="H152" i="24"/>
  <c r="F146" i="24"/>
  <c r="H146" i="24"/>
  <c r="F229" i="24"/>
  <c r="H229" i="24"/>
  <c r="F241" i="24"/>
  <c r="H241" i="24"/>
  <c r="F240" i="24"/>
  <c r="H240" i="24"/>
  <c r="F34" i="24"/>
  <c r="H34" i="24"/>
  <c r="F40" i="24"/>
  <c r="H40" i="24"/>
  <c r="F20" i="24"/>
  <c r="F11" i="24"/>
  <c r="F17" i="24"/>
  <c r="F21" i="24"/>
  <c r="F164" i="24"/>
  <c r="H164" i="24"/>
  <c r="F170" i="24"/>
  <c r="H170" i="24"/>
  <c r="F97" i="24"/>
  <c r="H97" i="24"/>
  <c r="F103" i="24"/>
  <c r="H103" i="24"/>
  <c r="H87" i="24"/>
  <c r="H57" i="24"/>
  <c r="H63" i="24"/>
  <c r="I11" i="19"/>
  <c r="I17" i="19"/>
  <c r="I26" i="19"/>
  <c r="I32" i="19"/>
  <c r="C49" i="19"/>
  <c r="I49" i="19" s="1"/>
  <c r="I41" i="19"/>
  <c r="I47" i="19"/>
  <c r="I56" i="19"/>
  <c r="I62" i="19"/>
  <c r="I71" i="19"/>
  <c r="C79" i="19"/>
  <c r="I79" i="19" s="1"/>
  <c r="I80" i="19"/>
  <c r="I86" i="19"/>
  <c r="I95" i="19"/>
  <c r="I104" i="19"/>
  <c r="I113" i="19"/>
  <c r="C121" i="19"/>
  <c r="I121" i="19" s="1"/>
  <c r="I122" i="19"/>
  <c r="I128" i="19"/>
  <c r="I137" i="19"/>
  <c r="I143" i="19"/>
  <c r="I152" i="19"/>
  <c r="I158" i="19"/>
  <c r="Y109" i="19"/>
  <c r="Y128" i="19"/>
  <c r="Y154" i="19"/>
  <c r="S21" i="19"/>
  <c r="Y21" i="19" s="1"/>
  <c r="Y13" i="19"/>
  <c r="Y19" i="19"/>
  <c r="Y28" i="19"/>
  <c r="Y34" i="19"/>
  <c r="Y43" i="19"/>
  <c r="S51" i="19"/>
  <c r="Y51" i="19" s="1"/>
  <c r="Y52" i="19"/>
  <c r="Y58" i="19"/>
  <c r="Y67" i="19"/>
  <c r="Y73" i="19"/>
  <c r="Y82" i="19"/>
  <c r="Y88" i="19"/>
  <c r="Y101" i="19"/>
  <c r="Y126" i="19"/>
  <c r="Y145" i="19"/>
  <c r="Y104" i="19"/>
  <c r="Y127" i="19"/>
  <c r="S149" i="19"/>
  <c r="Y149" i="19" s="1"/>
  <c r="Y150" i="19"/>
  <c r="F87" i="10"/>
  <c r="F100" i="10"/>
  <c r="F106" i="10"/>
  <c r="F36" i="10"/>
  <c r="F80" i="10"/>
  <c r="F54" i="10"/>
  <c r="H54" i="10"/>
  <c r="F60" i="10"/>
  <c r="H60" i="10"/>
  <c r="F9" i="10"/>
  <c r="F15" i="10"/>
  <c r="F255" i="24"/>
  <c r="H255" i="24"/>
  <c r="H80" i="24"/>
  <c r="J102" i="25"/>
  <c r="F261" i="24"/>
  <c r="H261" i="24"/>
  <c r="F258" i="24"/>
  <c r="H258" i="24"/>
  <c r="F267" i="24"/>
  <c r="H267" i="24"/>
  <c r="F192" i="24"/>
  <c r="H192" i="24"/>
  <c r="F197" i="24"/>
  <c r="H197" i="24"/>
  <c r="F123" i="24"/>
  <c r="H123" i="24"/>
  <c r="F128" i="24"/>
  <c r="H128" i="24"/>
  <c r="H77" i="24"/>
  <c r="H83" i="24"/>
  <c r="F208" i="24"/>
  <c r="H208" i="24"/>
  <c r="F219" i="24"/>
  <c r="H219" i="24"/>
  <c r="F141" i="24"/>
  <c r="H141" i="24"/>
  <c r="F147" i="24"/>
  <c r="H147" i="24"/>
  <c r="F234" i="24"/>
  <c r="H234" i="24"/>
  <c r="F238" i="24"/>
  <c r="H238" i="24"/>
  <c r="F43" i="24"/>
  <c r="H43" i="24"/>
  <c r="F35" i="24"/>
  <c r="H35" i="24"/>
  <c r="F41" i="24"/>
  <c r="H41" i="24"/>
  <c r="F12" i="24"/>
  <c r="F18" i="24"/>
  <c r="F165" i="24"/>
  <c r="H165" i="24"/>
  <c r="F171" i="24"/>
  <c r="H171" i="24"/>
  <c r="F98" i="24"/>
  <c r="H98" i="24"/>
  <c r="F104" i="24"/>
  <c r="H104" i="24"/>
  <c r="H64" i="24"/>
  <c r="H58" i="24"/>
  <c r="H65" i="24"/>
  <c r="I12" i="19"/>
  <c r="I18" i="19"/>
  <c r="C35" i="19"/>
  <c r="I35" i="19" s="1"/>
  <c r="I27" i="19"/>
  <c r="I33" i="19"/>
  <c r="I42" i="19"/>
  <c r="I48" i="19"/>
  <c r="I57" i="19"/>
  <c r="C65" i="19"/>
  <c r="I65" i="19" s="1"/>
  <c r="I66" i="19"/>
  <c r="I72" i="19"/>
  <c r="I81" i="19"/>
  <c r="I87" i="19"/>
  <c r="C105" i="19"/>
  <c r="I105" i="19" s="1"/>
  <c r="I97" i="19"/>
  <c r="C107" i="19"/>
  <c r="I107" i="19" s="1"/>
  <c r="I108" i="19"/>
  <c r="I114" i="19"/>
  <c r="I123" i="19"/>
  <c r="I129" i="19"/>
  <c r="I138" i="19"/>
  <c r="I144" i="19"/>
  <c r="C161" i="19"/>
  <c r="I161" i="19" s="1"/>
  <c r="I153" i="19"/>
  <c r="I159" i="19"/>
  <c r="Y112" i="19"/>
  <c r="Y131" i="19"/>
  <c r="Y157" i="19"/>
  <c r="Y14" i="19"/>
  <c r="Y20" i="19"/>
  <c r="Y29" i="19"/>
  <c r="S37" i="19"/>
  <c r="Y37" i="19" s="1"/>
  <c r="Y38" i="19"/>
  <c r="Y44" i="19"/>
  <c r="Y53" i="19"/>
  <c r="Y59" i="19"/>
  <c r="Y68" i="19"/>
  <c r="Y74" i="19"/>
  <c r="S91" i="19"/>
  <c r="Y91" i="19" s="1"/>
  <c r="Y83" i="19"/>
  <c r="Y89" i="19"/>
  <c r="Y103" i="19"/>
  <c r="Y129" i="19"/>
  <c r="Y152" i="19"/>
  <c r="S107" i="19"/>
  <c r="Y107" i="19" s="1"/>
  <c r="Y108" i="19"/>
  <c r="Y130" i="19"/>
  <c r="S161" i="19"/>
  <c r="Y161" i="19" s="1"/>
  <c r="Y153" i="19"/>
  <c r="F101" i="10"/>
  <c r="F107" i="10"/>
  <c r="F31" i="10"/>
  <c r="F37" i="10"/>
  <c r="F75" i="10"/>
  <c r="F81" i="10"/>
  <c r="F55" i="10"/>
  <c r="H55" i="10"/>
  <c r="F61" i="10"/>
  <c r="H61" i="10"/>
  <c r="F10" i="10"/>
  <c r="F16" i="10"/>
  <c r="J99" i="25"/>
  <c r="F119" i="24"/>
  <c r="H119" i="24"/>
  <c r="J97" i="25"/>
  <c r="J103" i="25"/>
  <c r="F259" i="24"/>
  <c r="H259" i="24"/>
  <c r="F262" i="24"/>
  <c r="H262" i="24"/>
  <c r="F193" i="24"/>
  <c r="H193" i="24"/>
  <c r="F195" i="24"/>
  <c r="H195" i="24"/>
  <c r="F196" i="24"/>
  <c r="H196" i="24"/>
  <c r="F126" i="24"/>
  <c r="H126" i="24"/>
  <c r="F131" i="24"/>
  <c r="H131" i="24"/>
  <c r="H78" i="24"/>
  <c r="H84" i="24"/>
  <c r="F211" i="24"/>
  <c r="H211" i="24"/>
  <c r="F209" i="24"/>
  <c r="H209" i="24"/>
  <c r="F142" i="24"/>
  <c r="H142" i="24"/>
  <c r="F148" i="24"/>
  <c r="H148" i="24"/>
  <c r="F232" i="24"/>
  <c r="H232" i="24"/>
  <c r="F231" i="24"/>
  <c r="H231" i="24"/>
  <c r="F42" i="24"/>
  <c r="H42" i="24"/>
  <c r="F36" i="24"/>
  <c r="H36" i="24"/>
  <c r="F13" i="24"/>
  <c r="F19" i="24"/>
  <c r="F166" i="24"/>
  <c r="H166" i="24"/>
  <c r="F172" i="24"/>
  <c r="H172" i="24"/>
  <c r="F99" i="24"/>
  <c r="H99" i="24"/>
  <c r="F105" i="24"/>
  <c r="H105" i="24"/>
  <c r="H53" i="24"/>
  <c r="H59" i="24"/>
  <c r="I96" i="19"/>
  <c r="C21" i="19"/>
  <c r="I21" i="19" s="1"/>
  <c r="I13" i="19"/>
  <c r="I19" i="19"/>
  <c r="I28" i="19"/>
  <c r="I34" i="19"/>
  <c r="I43" i="19"/>
  <c r="C51" i="19"/>
  <c r="I51" i="19" s="1"/>
  <c r="I52" i="19"/>
  <c r="I58" i="19"/>
  <c r="I67" i="19"/>
  <c r="I73" i="19"/>
  <c r="I82" i="19"/>
  <c r="I88" i="19"/>
  <c r="I100" i="19"/>
  <c r="I109" i="19"/>
  <c r="I115" i="19"/>
  <c r="I124" i="19"/>
  <c r="I130" i="19"/>
  <c r="C147" i="19"/>
  <c r="I147" i="19" s="1"/>
  <c r="I139" i="19"/>
  <c r="I145" i="19"/>
  <c r="I154" i="19"/>
  <c r="I160" i="19"/>
  <c r="Y115" i="19"/>
  <c r="Y138" i="19"/>
  <c r="Y160" i="19"/>
  <c r="Y15" i="19"/>
  <c r="S23" i="19"/>
  <c r="Y23" i="19" s="1"/>
  <c r="Y24" i="19"/>
  <c r="Y30" i="19"/>
  <c r="Y39" i="19"/>
  <c r="Y45" i="19"/>
  <c r="Y54" i="19"/>
  <c r="Y60" i="19"/>
  <c r="S77" i="19"/>
  <c r="Y77" i="19" s="1"/>
  <c r="Y69" i="19"/>
  <c r="Y75" i="19"/>
  <c r="Y84" i="19"/>
  <c r="Y90" i="19"/>
  <c r="Y110" i="19"/>
  <c r="Y132" i="19"/>
  <c r="Y155" i="19"/>
  <c r="S119" i="19"/>
  <c r="Y119" i="19" s="1"/>
  <c r="Y111" i="19"/>
  <c r="Y137" i="19"/>
  <c r="Y156" i="19"/>
  <c r="F43" i="10"/>
  <c r="F102" i="10"/>
  <c r="F32" i="10"/>
  <c r="F38" i="10"/>
  <c r="F76" i="10"/>
  <c r="F82" i="10"/>
  <c r="F65" i="10"/>
  <c r="H65" i="10"/>
  <c r="F56" i="10"/>
  <c r="H56" i="10"/>
  <c r="F62" i="10"/>
  <c r="H62" i="10"/>
  <c r="F11" i="10"/>
  <c r="F17" i="10"/>
  <c r="F210" i="24"/>
  <c r="H210" i="24"/>
  <c r="J108" i="25"/>
  <c r="J98" i="25"/>
  <c r="J104" i="25"/>
  <c r="F260" i="24"/>
  <c r="H260" i="24"/>
  <c r="F266" i="24"/>
  <c r="H266" i="24"/>
  <c r="F187" i="24"/>
  <c r="H187" i="24"/>
  <c r="F185" i="24"/>
  <c r="H185" i="24"/>
  <c r="F127" i="24"/>
  <c r="H127" i="24"/>
  <c r="F129" i="24"/>
  <c r="H129" i="24"/>
  <c r="F130" i="24"/>
  <c r="H130" i="24"/>
  <c r="H79" i="24"/>
  <c r="H85" i="24"/>
  <c r="F214" i="24"/>
  <c r="H214" i="24"/>
  <c r="F212" i="24"/>
  <c r="H212" i="24"/>
  <c r="F143" i="24"/>
  <c r="H143" i="24"/>
  <c r="F149" i="24"/>
  <c r="H149" i="24"/>
  <c r="F235" i="24"/>
  <c r="H235" i="24"/>
  <c r="F233" i="24"/>
  <c r="H233" i="24"/>
  <c r="F31" i="24"/>
  <c r="H31" i="24"/>
  <c r="F37" i="24"/>
  <c r="H37" i="24"/>
  <c r="F14" i="24"/>
  <c r="F167" i="24"/>
  <c r="H167" i="24"/>
  <c r="F173" i="24"/>
  <c r="H173" i="24"/>
  <c r="F100" i="24"/>
  <c r="H100" i="24"/>
  <c r="F106" i="24"/>
  <c r="H106" i="24"/>
  <c r="H54" i="24"/>
  <c r="H60" i="24"/>
  <c r="I99" i="19"/>
  <c r="I14" i="19"/>
  <c r="I20" i="19"/>
  <c r="I29" i="19"/>
  <c r="C37" i="19"/>
  <c r="I37" i="19" s="1"/>
  <c r="I38" i="19"/>
  <c r="I44" i="19"/>
  <c r="I53" i="19"/>
  <c r="I59" i="19"/>
  <c r="I68" i="19"/>
  <c r="I74" i="19"/>
  <c r="C91" i="19"/>
  <c r="I91" i="19" s="1"/>
  <c r="I83" i="19"/>
  <c r="I89" i="19"/>
  <c r="I101" i="19"/>
  <c r="I110" i="19"/>
  <c r="I116" i="19"/>
  <c r="C133" i="19"/>
  <c r="I133" i="19" s="1"/>
  <c r="I125" i="19"/>
  <c r="I131" i="19"/>
  <c r="I140" i="19"/>
  <c r="I146" i="19"/>
  <c r="I155" i="19"/>
  <c r="S105" i="19"/>
  <c r="Y105" i="19" s="1"/>
  <c r="Y97" i="19"/>
  <c r="Y118" i="19"/>
  <c r="Y141" i="19"/>
  <c r="S9" i="19"/>
  <c r="Y9" i="19" s="1"/>
  <c r="Y10" i="19"/>
  <c r="Y16" i="19"/>
  <c r="Y25" i="19"/>
  <c r="Y31" i="19"/>
  <c r="Y40" i="19"/>
  <c r="Y46" i="19"/>
  <c r="S63" i="19"/>
  <c r="Y63" i="19" s="1"/>
  <c r="Y55" i="19"/>
  <c r="Y61" i="19"/>
  <c r="Y70" i="19"/>
  <c r="Y76" i="19"/>
  <c r="Y85" i="19"/>
  <c r="S93" i="19"/>
  <c r="Y93" i="19" s="1"/>
  <c r="Y94" i="19"/>
  <c r="Y113" i="19"/>
  <c r="S135" i="19"/>
  <c r="Y135" i="19" s="1"/>
  <c r="Y136" i="19"/>
  <c r="Y158" i="19"/>
  <c r="Y114" i="19"/>
  <c r="Y140" i="19"/>
  <c r="Y159" i="19"/>
  <c r="F97" i="10"/>
  <c r="F103" i="10"/>
  <c r="F33" i="10"/>
  <c r="F39" i="10"/>
  <c r="F77" i="10"/>
  <c r="F83" i="10"/>
  <c r="F57" i="10"/>
  <c r="H57" i="10"/>
  <c r="F63" i="10"/>
  <c r="H63" i="10"/>
  <c r="F12" i="10"/>
  <c r="F18" i="10"/>
  <c r="F188" i="24"/>
  <c r="H188" i="24"/>
  <c r="F217" i="24"/>
  <c r="H217" i="24"/>
  <c r="F215" i="24"/>
  <c r="H215" i="24"/>
  <c r="F230" i="24"/>
  <c r="H230" i="24"/>
  <c r="F236" i="24"/>
  <c r="H236" i="24"/>
  <c r="F32" i="24"/>
  <c r="H32" i="24"/>
  <c r="F38" i="24"/>
  <c r="H38" i="24"/>
  <c r="F9" i="24"/>
  <c r="F15" i="24"/>
  <c r="F174" i="24"/>
  <c r="H174" i="24"/>
  <c r="F168" i="24"/>
  <c r="H168" i="24"/>
  <c r="F175" i="24"/>
  <c r="H175" i="24"/>
  <c r="F101" i="24"/>
  <c r="H101" i="24"/>
  <c r="F107" i="24"/>
  <c r="H107" i="24"/>
  <c r="H55" i="24"/>
  <c r="H61" i="24"/>
  <c r="I98" i="19"/>
  <c r="I15" i="19"/>
  <c r="C23" i="19"/>
  <c r="I23" i="19" s="1"/>
  <c r="I24" i="19"/>
  <c r="I30" i="19"/>
  <c r="I39" i="19"/>
  <c r="I45" i="19"/>
  <c r="I54" i="19"/>
  <c r="I60" i="19"/>
  <c r="C77" i="19"/>
  <c r="I77" i="19" s="1"/>
  <c r="I69" i="19"/>
  <c r="I75" i="19"/>
  <c r="I84" i="19"/>
  <c r="I90" i="19"/>
  <c r="I102" i="19"/>
  <c r="C119" i="19"/>
  <c r="I119" i="19" s="1"/>
  <c r="I111" i="19"/>
  <c r="I117" i="19"/>
  <c r="I126" i="19"/>
  <c r="I132" i="19"/>
  <c r="I141" i="19"/>
  <c r="C149" i="19"/>
  <c r="I149" i="19" s="1"/>
  <c r="I150" i="19"/>
  <c r="I156" i="19"/>
  <c r="Y98" i="19"/>
  <c r="S121" i="19"/>
  <c r="Y121" i="19" s="1"/>
  <c r="Y122" i="19"/>
  <c r="Y144" i="19"/>
  <c r="Y11" i="19"/>
  <c r="Y17" i="19"/>
  <c r="Y26" i="19"/>
  <c r="Y32" i="19"/>
  <c r="S49" i="19"/>
  <c r="Y49" i="19" s="1"/>
  <c r="Y41" i="19"/>
  <c r="Y47" i="19"/>
  <c r="Y56" i="19"/>
  <c r="Y62" i="19"/>
  <c r="Y71" i="19"/>
  <c r="S79" i="19"/>
  <c r="Y79" i="19" s="1"/>
  <c r="Y80" i="19"/>
  <c r="Y86" i="19"/>
  <c r="Y99" i="19"/>
  <c r="Y116" i="19"/>
  <c r="S147" i="19"/>
  <c r="Y147" i="19" s="1"/>
  <c r="Y139" i="19"/>
  <c r="Y96" i="19"/>
  <c r="Y117" i="19"/>
  <c r="Y143" i="19"/>
  <c r="F108" i="10"/>
  <c r="F86" i="10"/>
  <c r="F42" i="10"/>
  <c r="F98" i="10"/>
  <c r="F104" i="10"/>
  <c r="F34" i="10"/>
  <c r="F40" i="10"/>
  <c r="F78" i="10"/>
  <c r="F84" i="10"/>
  <c r="F64" i="10"/>
  <c r="H64" i="10"/>
  <c r="F58" i="10"/>
  <c r="H58" i="10"/>
  <c r="F20" i="10"/>
  <c r="F13" i="10"/>
  <c r="F19" i="10"/>
  <c r="J105" i="25"/>
  <c r="F190" i="24"/>
  <c r="H190" i="24"/>
  <c r="H86" i="24"/>
  <c r="F144" i="24"/>
  <c r="H144" i="24"/>
  <c r="J100" i="25"/>
  <c r="J106" i="25"/>
  <c r="F256" i="24"/>
  <c r="H256" i="24"/>
  <c r="F264" i="24"/>
  <c r="H264" i="24"/>
  <c r="F186" i="24"/>
  <c r="H186" i="24"/>
  <c r="F191" i="24"/>
  <c r="H191" i="24"/>
  <c r="F124" i="24"/>
  <c r="H124" i="24"/>
  <c r="F122" i="24"/>
  <c r="H122" i="24"/>
  <c r="H75" i="24"/>
  <c r="H81" i="24"/>
  <c r="F213" i="24"/>
  <c r="H213" i="24"/>
  <c r="F207" i="24"/>
  <c r="H207" i="24"/>
  <c r="F153" i="24"/>
  <c r="H153" i="24"/>
  <c r="F145" i="24"/>
  <c r="H145" i="24"/>
  <c r="F151" i="24"/>
  <c r="H151" i="24"/>
  <c r="F237" i="24"/>
  <c r="H237" i="24"/>
  <c r="F239" i="24"/>
  <c r="H239" i="24"/>
  <c r="F33" i="24"/>
  <c r="H33" i="24"/>
  <c r="F39" i="24"/>
  <c r="H39" i="24"/>
  <c r="F10" i="24"/>
  <c r="F16" i="24"/>
  <c r="F163" i="24"/>
  <c r="H163" i="24"/>
  <c r="F169" i="24"/>
  <c r="H169" i="24"/>
  <c r="F108" i="24"/>
  <c r="H108" i="24"/>
  <c r="F102" i="24"/>
  <c r="H102" i="24"/>
  <c r="F109" i="24"/>
  <c r="H109" i="24"/>
  <c r="H56" i="24"/>
  <c r="H62" i="24"/>
  <c r="C9" i="19"/>
  <c r="I9" i="19" s="1"/>
  <c r="I10" i="19"/>
  <c r="I16" i="19"/>
  <c r="I25" i="19"/>
  <c r="I31" i="19"/>
  <c r="I40" i="19"/>
  <c r="I46" i="19"/>
  <c r="C63" i="19"/>
  <c r="I63" i="19" s="1"/>
  <c r="I55" i="19"/>
  <c r="I61" i="19"/>
  <c r="I70" i="19"/>
  <c r="I76" i="19"/>
  <c r="I85" i="19"/>
  <c r="C93" i="19"/>
  <c r="I93" i="19" s="1"/>
  <c r="I94" i="19"/>
  <c r="I103" i="19"/>
  <c r="I112" i="19"/>
  <c r="I118" i="19"/>
  <c r="I127" i="19"/>
  <c r="C135" i="19"/>
  <c r="I135" i="19" s="1"/>
  <c r="I136" i="19"/>
  <c r="I142" i="19"/>
  <c r="I151" i="19"/>
  <c r="I157" i="19"/>
  <c r="Y102" i="19"/>
  <c r="S133" i="19"/>
  <c r="Y133" i="19" s="1"/>
  <c r="Y125" i="19"/>
  <c r="Y151" i="19"/>
  <c r="Y12" i="19"/>
  <c r="Y18" i="19"/>
  <c r="S35" i="19"/>
  <c r="Y35" i="19" s="1"/>
  <c r="Y27" i="19"/>
  <c r="Y33" i="19"/>
  <c r="Y42" i="19"/>
  <c r="Y48" i="19"/>
  <c r="Y57" i="19"/>
  <c r="S65" i="19"/>
  <c r="Y65" i="19" s="1"/>
  <c r="Y66" i="19"/>
  <c r="Y72" i="19"/>
  <c r="Y81" i="19"/>
  <c r="Y87" i="19"/>
  <c r="Y100" i="19"/>
  <c r="Y123" i="19"/>
  <c r="Y142" i="19"/>
  <c r="Y95" i="19"/>
  <c r="Y124" i="19"/>
  <c r="Y146" i="19"/>
  <c r="F99" i="10"/>
  <c r="F105" i="10"/>
  <c r="F109" i="10"/>
  <c r="F35" i="10"/>
  <c r="F41" i="10"/>
  <c r="F79" i="10"/>
  <c r="F85" i="10"/>
  <c r="F53" i="10"/>
  <c r="H53" i="10"/>
  <c r="F59" i="10"/>
  <c r="H59" i="10"/>
  <c r="F14" i="10"/>
  <c r="F21" i="10"/>
  <c r="F96" i="25"/>
  <c r="F74" i="25"/>
  <c r="H74" i="25"/>
  <c r="C73" i="25"/>
  <c r="D74" i="25" s="1"/>
  <c r="C95" i="25"/>
  <c r="D96" i="25" s="1"/>
  <c r="C29" i="25"/>
  <c r="D8" i="25"/>
  <c r="C51" i="25"/>
  <c r="D52" i="25" s="1"/>
  <c r="F30" i="25"/>
  <c r="D52" i="24"/>
  <c r="F59" i="24" l="1"/>
  <c r="F55" i="24"/>
  <c r="F80" i="24"/>
  <c r="F64" i="24"/>
  <c r="H100" i="25"/>
  <c r="H106" i="25"/>
  <c r="F62" i="24"/>
  <c r="F58" i="24"/>
  <c r="F75" i="24"/>
  <c r="F81" i="24"/>
  <c r="F87" i="24"/>
  <c r="H101" i="25"/>
  <c r="H107" i="25"/>
  <c r="F57" i="24"/>
  <c r="F61" i="24"/>
  <c r="F76" i="24"/>
  <c r="F82" i="24"/>
  <c r="H108" i="25"/>
  <c r="H102" i="25"/>
  <c r="F60" i="24"/>
  <c r="F86" i="24"/>
  <c r="F77" i="24"/>
  <c r="F83" i="24"/>
  <c r="H97" i="25"/>
  <c r="H103" i="25"/>
  <c r="H109" i="25"/>
  <c r="F54" i="24"/>
  <c r="F53" i="24"/>
  <c r="F65" i="24"/>
  <c r="F78" i="24"/>
  <c r="F84" i="24"/>
  <c r="H98" i="25"/>
  <c r="H104" i="25"/>
  <c r="F63" i="24"/>
  <c r="F56" i="24"/>
  <c r="F79" i="24"/>
  <c r="F85" i="24"/>
  <c r="H99" i="25"/>
  <c r="H105" i="25"/>
  <c r="F52" i="25"/>
  <c r="D30" i="25"/>
  <c r="F62" i="25" l="1"/>
  <c r="F40" i="25"/>
  <c r="F58" i="25"/>
  <c r="F100" i="25"/>
  <c r="F53" i="25"/>
  <c r="F98" i="25"/>
  <c r="F65" i="25"/>
  <c r="F36" i="25"/>
  <c r="F75" i="25"/>
  <c r="F81" i="25"/>
  <c r="F108" i="25"/>
  <c r="F55" i="25"/>
  <c r="F63" i="25"/>
  <c r="F42" i="25"/>
  <c r="F60" i="25"/>
  <c r="F103" i="25"/>
  <c r="F56" i="25"/>
  <c r="F101" i="25"/>
  <c r="F109" i="25"/>
  <c r="F37" i="25"/>
  <c r="F76" i="25"/>
  <c r="F82" i="25"/>
  <c r="F54" i="25"/>
  <c r="F61" i="25"/>
  <c r="F106" i="25"/>
  <c r="F59" i="25"/>
  <c r="F104" i="25"/>
  <c r="F32" i="25"/>
  <c r="F38" i="25"/>
  <c r="F77" i="25"/>
  <c r="F83" i="25"/>
  <c r="F43" i="25"/>
  <c r="F107" i="25"/>
  <c r="F33" i="25"/>
  <c r="F39" i="25"/>
  <c r="F78" i="25"/>
  <c r="F84" i="25"/>
  <c r="F31" i="25"/>
  <c r="F102" i="25"/>
  <c r="F87" i="25"/>
  <c r="F79" i="25"/>
  <c r="F85" i="25"/>
  <c r="F99" i="25"/>
  <c r="F34" i="25"/>
  <c r="F57" i="25"/>
  <c r="F97" i="25"/>
  <c r="F105" i="25"/>
  <c r="F86" i="25"/>
  <c r="F35" i="25"/>
  <c r="F41" i="25"/>
  <c r="F80" i="25"/>
  <c r="F64" i="25"/>
</calcChain>
</file>

<file path=xl/sharedStrings.xml><?xml version="1.0" encoding="utf-8"?>
<sst xmlns="http://schemas.openxmlformats.org/spreadsheetml/2006/main" count="5683" uniqueCount="322">
  <si>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</si>
  <si>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</si>
  <si>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</si>
  <si>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</si>
  <si>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</si>
  <si>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</si>
  <si>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</si>
  <si>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</si>
  <si>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</si>
  <si>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</si>
  <si>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</si>
  <si>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</si>
  <si>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</si>
  <si>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</si>
  <si>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</si>
  <si>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</si>
  <si>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</si>
  <si>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</si>
  <si>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</si>
  <si>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</si>
  <si>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</si>
  <si>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</si>
  <si>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</si>
  <si>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</si>
  <si>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</si>
  <si>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</si>
  <si>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</si>
  <si>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</si>
  <si>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</si>
  <si>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</si>
  <si>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</si>
  <si>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</si>
  <si>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</si>
  <si>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</si>
  <si>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</si>
  <si>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</si>
  <si>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</si>
  <si>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</si>
  <si>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</si>
  <si>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</si>
  <si>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</si>
  <si>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</si>
  <si>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</si>
  <si>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</si>
  <si>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</si>
  <si>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</si>
  <si>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</si>
  <si>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</si>
  <si>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</si>
  <si>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</si>
  <si>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</si>
  <si>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</si>
  <si>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</si>
  <si>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</si>
  <si>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</si>
  <si>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</si>
  <si>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</si>
  <si>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</si>
  <si>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</si>
  <si>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</si>
  <si>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</si>
  <si>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</si>
  <si>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</si>
  <si>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</si>
  <si>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</si>
  <si>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</si>
  <si>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</si>
  <si>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</si>
  <si>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</si>
  <si>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</si>
  <si>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</si>
  <si>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</si>
  <si>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</si>
  <si>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</si>
  <si>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</si>
  <si>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</si>
  <si>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</si>
  <si>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</si>
  <si>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</si>
  <si>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</si>
  <si>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</si>
  <si>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</si>
  <si>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</si>
  <si>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</si>
  <si>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</si>
  <si>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</si>
  <si>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</si>
  <si>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</si>
  <si>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</si>
  <si>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</si>
  <si>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</si>
  <si>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</si>
  <si>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</si>
  <si>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</si>
  <si>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</si>
  <si>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</si>
  <si>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</si>
  <si>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</si>
  <si>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</si>
  <si>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</si>
  <si>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</si>
  <si>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</si>
  <si>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</si>
  <si>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</si>
  <si>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</si>
  <si>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</si>
  <si>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</si>
  <si>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</si>
  <si>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</si>
  <si>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</si>
  <si>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</si>
  <si>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</si>
  <si>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</si>
  <si>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</si>
  <si>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</si>
  <si>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</si>
  <si>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</si>
  <si>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</si>
  <si>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</si>
  <si>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</si>
  <si>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</si>
  <si>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</si>
  <si>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</si>
  <si>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</si>
  <si>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</si>
  <si>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</si>
  <si>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</si>
  <si>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</si>
  <si>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</si>
  <si>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</si>
  <si>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</si>
  <si>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</si>
  <si>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</si>
  <si>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</si>
  <si>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</si>
  <si>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</si>
  <si>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</si>
  <si>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</si>
  <si>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</si>
  <si>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</si>
  <si>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</si>
  <si>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</si>
  <si>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</si>
  <si>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</si>
  <si>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</si>
  <si>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</si>
  <si>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</si>
  <si>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</si>
  <si>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</si>
  <si>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</si>
  <si>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</si>
  <si>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</si>
  <si>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</si>
  <si>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</si>
  <si>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</si>
  <si>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</si>
  <si>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</si>
  <si>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</si>
  <si>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</si>
  <si>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</si>
  <si>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</si>
  <si>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</si>
  <si>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</si>
  <si>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</si>
  <si>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</si>
  <si>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</si>
  <si>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</si>
  <si>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</si>
  <si>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</si>
  <si>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</si>
  <si>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</si>
  <si>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</si>
  <si>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</si>
  <si>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</si>
  <si>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</si>
  <si>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</si>
  <si>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</si>
  <si>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</si>
  <si>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</si>
  <si>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</si>
  <si>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</si>
  <si>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</si>
  <si>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</si>
  <si>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</si>
  <si>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</si>
  <si>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</si>
  <si>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</si>
  <si>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</si>
  <si>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</si>
  <si>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</si>
  <si>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</si>
  <si>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</si>
  <si>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</si>
  <si>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</si>
  <si>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</si>
  <si>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</si>
  <si>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</si>
  <si>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</si>
  <si>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</si>
  <si>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</si>
  <si>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</si>
  <si>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</si>
  <si>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</si>
  <si>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</si>
  <si>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</si>
  <si>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</si>
  <si>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</si>
  <si>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</si>
  <si>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</si>
  <si>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</si>
  <si>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</si>
  <si>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</si>
  <si>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</si>
  <si>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octubre 2025</t>
  </si>
  <si>
    <t>Resumen indicadores Arona</t>
  </si>
  <si>
    <t>Evolución mensual de viajeros entrados en Arona según lugar de residencia</t>
  </si>
  <si>
    <t>Evolución mensual de viajeros entrados en Arona según categoría del establecimiento</t>
  </si>
  <si>
    <t>Evolución anual de viajeros entrados en Arona según categoría del establecimiento</t>
  </si>
  <si>
    <t>Evolución mensual de pernoctaciones en Arona según lugar de residencia</t>
  </si>
  <si>
    <t>Evolución mensual de pernoctaciones en Arona según categoría del establecimiento</t>
  </si>
  <si>
    <t>Evolución mensual de estancia media en Arona según lugar de residencia</t>
  </si>
  <si>
    <t>Evolución mensual de estancia media en Arona según categoría del establecimiento</t>
  </si>
  <si>
    <t>Evolución mensual de tasa de ocupación en Arona según categoría del establecimiento</t>
  </si>
  <si>
    <t>Viajeros españoles entrados en los hoteles y apartamentos de Arona según lugar de residencia - acumulado</t>
  </si>
  <si>
    <t>Viajeros españoles entrados en los hoteles y apartamentos de Arona por tipología y categoría de alojamiento - acumulado</t>
  </si>
  <si>
    <t>Viajeros peninsulares entrados en los hoteles y apartamentos de Arona por tipología y categoría de alojamiento - acumulado</t>
  </si>
  <si>
    <t>Viajeros canarios entrados en los hoteles y apartamentos de Arona por tipología y categoría de alojamiento - acumulado</t>
  </si>
  <si>
    <t>Resumen de indicadores turísticos de Tenerife-Arona</t>
  </si>
  <si>
    <t>octubre 2021</t>
  </si>
  <si>
    <t>octubre 2022</t>
  </si>
  <si>
    <t>octubre 2023</t>
  </si>
  <si>
    <t>octubre 2024</t>
  </si>
  <si>
    <t>octubre 2025</t>
  </si>
  <si>
    <t>acumulado a octubre 2021</t>
  </si>
  <si>
    <t>acumulado a octubre 2022</t>
  </si>
  <si>
    <t>acumulado a octubre 2023</t>
  </si>
  <si>
    <t>acumulado a octubre 2024</t>
  </si>
  <si>
    <t>acumulado a octubre 2025</t>
  </si>
  <si>
    <t>Viajeros  entrados en los establecimientos alojativos de Arona 
(hotel + apartamento)</t>
  </si>
  <si>
    <t>Viajeros españoles entrados en los establecimientos alojativos de Arona 
(hotel + apartamento)</t>
  </si>
  <si>
    <t>Viajeros peninsulares entrados en los establecimientos alojativos de Arona 
(hotel + apartamento)</t>
  </si>
  <si>
    <t>Viajeros canarios entrados en los establecimientos alojativos de Arona 
(hotel + apartamento)</t>
  </si>
  <si>
    <t>Viajeros extranjeros entrados en los establecimientos alojativos de Arona 
(hotel + apartamento)</t>
  </si>
  <si>
    <t>Viajeros británicos entrados en los establecimientos alojativos de Arona 
(hotel + apartamento)</t>
  </si>
  <si>
    <t>Viajeros alemanes entrados en los establecimientos alojativos de Arona 
(hotel + apartamento)</t>
  </si>
  <si>
    <t>Viajeros franceses entrados en los establecimientos alojativos de Arona 
(hotel + apartamento)</t>
  </si>
  <si>
    <t>Viajeros belgas entrados en los establecimientos alojativos de Arona 
(hotel + apartamento)</t>
  </si>
  <si>
    <t>Viajeros holandeses entrados en los establecimientos alojativos de Arona 
(hotel + apartamento)</t>
  </si>
  <si>
    <t>Viajeros daneses entrados en los establecimientos alojativos de Arona 
(hotel + apartamento)</t>
  </si>
  <si>
    <t>Viajeros suecos entrados en los establecimientos alojativos de Arona 
(hotel + apartamento)</t>
  </si>
  <si>
    <t>var 23/22</t>
  </si>
  <si>
    <t>var 24/23</t>
  </si>
  <si>
    <t>-</t>
  </si>
  <si>
    <t>Viajeros entrados en los establecimientos alojativos de Arona 
(hotel + apartamento)</t>
  </si>
  <si>
    <t>Viajeros entrados en los hoteles de Arona</t>
  </si>
  <si>
    <t>Viajeros entrados en los hoteles de 4, 5 estrellas Arona</t>
  </si>
  <si>
    <t>Viajeros entrados en los hoteles de 1, 2, 3 estrellas Arona</t>
  </si>
  <si>
    <t>Viajeros entrados en los apartamentos de Arona</t>
  </si>
  <si>
    <t>Evolución de viajeros entrados en los establecimientos alojativos de Arona 
(hotel + apartamento)</t>
  </si>
  <si>
    <t>Evolución de viajeros entrados en los hoteles de Arona</t>
  </si>
  <si>
    <t>Evolución de viajeros entrados en los hoteles de 4, 5 estrellas de Arona</t>
  </si>
  <si>
    <t>Evolución de viajeros entrados en los apartamentos de Arona</t>
  </si>
  <si>
    <t>acumulado a octubre 2020</t>
  </si>
  <si>
    <t>octubre 2020</t>
  </si>
  <si>
    <t>Viajeros entrados en los establecimientos alojativos de Arona según lugar de residencia (hotel + apartamento)</t>
  </si>
  <si>
    <t>acumulado octubre 2020</t>
  </si>
  <si>
    <t>acumulado octubre 2021</t>
  </si>
  <si>
    <t>acumulado octubre 2022</t>
  </si>
  <si>
    <t>acumulado octubre 2023</t>
  </si>
  <si>
    <t>acumulado octubre 2024</t>
  </si>
  <si>
    <t>acumulado octubre 2025</t>
  </si>
  <si>
    <t>Viajeros entrados en los hoteles de Arona según lugar de residencia (hotel + apartamento)</t>
  </si>
  <si>
    <t>Viajeros entrados en los apartamentos de Arona según lugar de residencia (hotel + apartamento)</t>
  </si>
  <si>
    <t>Viajeros alojados en los establecimientos alojativos de Arona según lugar de residencia (hotel + apartamento)</t>
  </si>
  <si>
    <t>acumulado octubre 2019</t>
  </si>
  <si>
    <t>Pernoctaciones realizadas por los turistas en los establecimientos alojativos de Arona (hotel + apartamento)</t>
  </si>
  <si>
    <t>Pernoctaciones realizadas por los turistas españoles en los establecimientos alojativos de Arona (hotel + apartamento)</t>
  </si>
  <si>
    <t>var 25/24</t>
  </si>
  <si>
    <t>Pernoctaciones realizadas por los procedentes de Península en los establecimientos alojativos de Arona (hotel + apartamento)</t>
  </si>
  <si>
    <t>Pernoctaciones realizadas por los procedentes de Canarias en los establecimientos alojativos de Arona (hotel + apartamento)</t>
  </si>
  <si>
    <t>Pernoctaciones realizadas por los procedentes de Total residentes en el extranjero en los establecimientos alojativos de Arona (hotel + apartamento)</t>
  </si>
  <si>
    <t>Pernoctaciones realizadas por los procedentes de Reino Unido en los establecimientos alojativos de Arona (hotel + apartamento)</t>
  </si>
  <si>
    <t>Pernoctaciones realizadas por los procedentes de Alemania en los establecimientos alojativos de Arona (hotel + apartamento)</t>
  </si>
  <si>
    <t>Pernoctaciones realizadas por los procedentes de Francia en los establecimientos alojativos de Arona (hotel + apartamento)</t>
  </si>
  <si>
    <t>Pernoctaciones realizadas por los procedentes de Bélgica en los establecimientos alojativos de Arona (hotel + apartamento)</t>
  </si>
  <si>
    <t>Pernoctaciones realizadas por los procedentes de Países Bajos en los establecimientos alojativos de Arona (hotel + apartamento)</t>
  </si>
  <si>
    <t>Pernoctaciones realizadas por los procedentes de Dinamarca en los establecimientos alojativos de Arona (hotel + apartamento)</t>
  </si>
  <si>
    <t>Pernoctaciones realizadas por los procedentes de Suecia en los establecimientos alojativos de Arona (hotel + apartamento)</t>
  </si>
  <si>
    <t>Pernoctaciones realizadas por los turistas en los hoteles de Arona</t>
  </si>
  <si>
    <t>Pernoctaciones realizadas por los turistas en los hoteles de 4 y 5 estrellas de Arona</t>
  </si>
  <si>
    <t>Pernoctaciones realizadas por los turistas en los hoteles de 1, 2, 3 estrellas de Arona</t>
  </si>
  <si>
    <t>Pernoctaciones realizadas por los turistas en los apartamentos de Arona</t>
  </si>
  <si>
    <t>Estancia Media en los establecimientos alojativos de Arona
(hotel + apartamento)</t>
  </si>
  <si>
    <t>Estancia media de los viajeros españoles entrados en los establecimientos alojativos de Arona (hotel + apartamento)</t>
  </si>
  <si>
    <t>Estancia media de los viajeros peninsulares entrados en los establecimientos alojativos de Arona (hotel + apartamento)</t>
  </si>
  <si>
    <t>Estancia media de los viajeros canarios entrados en los establecimientos alojativos de Arona (hotel + apartamento)</t>
  </si>
  <si>
    <t>Estancia media de los viajeros extranjeros entrados en los establecimientos alojativos de Arona (hotel + apartamento)</t>
  </si>
  <si>
    <t>Estancia media de los viajeros británicos entrados en los establecimientos alojativos de Arona (hotel + apartamento)</t>
  </si>
  <si>
    <t>Estancia media de los viajeros alemanes entrados en los establecimientos alojativos de Arona (hotel + apartamento)</t>
  </si>
  <si>
    <t>Estancia media de los viajeros franceses entrados en los establecimientos alojativos de Arona (hotel + apartamento)</t>
  </si>
  <si>
    <t>Estancia media de los viajeros belgas entrados en los establecimientos alojativos de Arona (hotel + apartamento)</t>
  </si>
  <si>
    <t>Estancia media de los viajeros holandeses entrados en los establecimientos alojativos de Arona (hotel + apartamento)</t>
  </si>
  <si>
    <t>Estancia media de los viajeros daneses entrados en los establecimientos alojativos de Arona (hotel + apartamento)</t>
  </si>
  <si>
    <t>Estancia media de los viajeros suecos entrados en los establecimientos alojativos de Arona (hotel + apartamento)</t>
  </si>
  <si>
    <t>Estancia Media en los hoteles de Arona</t>
  </si>
  <si>
    <t>Estancia Media en los hoteles de 4, 5 estrellas de Arona</t>
  </si>
  <si>
    <t>Estancia Media en los hoteles de 1, 2, 3 Estrellas de Arona</t>
  </si>
  <si>
    <t>Estancia Media en los apartamentos de Arona</t>
  </si>
  <si>
    <t>Tasa de ocupación por plaza en los establecimientos alojativos de Arona
(hotel + apartamento)</t>
  </si>
  <si>
    <t>Tasa de ocupación por plaza en los hoteles de Arona</t>
  </si>
  <si>
    <t>Tasa de ocupación por plaza en los hoteles de 4, 5 Estrellas de Arona</t>
  </si>
  <si>
    <t>Tasa de ocupación por plaza en los hoteles de 1, 2, 3 Estrellas de Arona</t>
  </si>
  <si>
    <t>Tasa de ocupación por plaza en los apartamentos de Arona</t>
  </si>
  <si>
    <t>Distribución de viajeros españoles entrados en hoteles y apartamentos de Arona  por lugar de residencia</t>
  </si>
  <si>
    <t>Viajeros españoles entrados en los hoteles y apartamentos de Arona según lugar de residencia</t>
  </si>
  <si>
    <t>Viajeros españoles entrados en los hoteles y apartamentos de Arona por tipología y categoría de alojamiento</t>
  </si>
  <si>
    <t>Viajeros peninsulares entrados en los hoteles y apartamentos de Arona por tipología y categoría de alojamiento</t>
  </si>
  <si>
    <t>Viajeros canarios entrados en los hoteles y apartamentos de Arona por tipología y categoría de alojamiento</t>
  </si>
  <si>
    <t>Evolución de viajeros españoles entrados en los establecimientos alojativos de Arona
(hotel + apartamento)</t>
  </si>
  <si>
    <t>Evolución de viajeros peninsulares entrados en los establecimientos alojativos de Arona
(hotel + apartamento)</t>
  </si>
  <si>
    <t>Evolución de viajeros canarios entrados en los establecimientos alojativos de Arona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</si>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</sst>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8" fillId="0" borderId="3" xfId="0" applyFont="1" applyBorder="1" applyAlignment="1">
      <alignment horizontal="left" vertical="center" wrapText="1" readingOrder="1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11" fillId="4" borderId="8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 applyAlignment="1">
      <alignment horizontal="left" vertical="center"/>
    </xf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 applyAlignment="1">
      <alignment horizontal="left" vertical="center"/>
    </xf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0" fontId="7" fillId="4" borderId="7" xfId="0" applyFont="1" applyFill="1" applyBorder="1" applyAlignment="1">
      <alignment horizontal="left" vertical="center" wrapText="1"/>
    </xf>
    <xf numFmtId="4" fontId="7" fillId="4" borderId="7" xfId="0" applyNumberFormat="1" applyFont="1" applyFill="1" applyBorder="1"/>
    <xf numFmtId="0" fontId="7" fillId="4" borderId="0" xfId="0" applyFont="1" applyFill="1" applyAlignment="1">
      <alignment horizontal="left" vertical="center" wrapText="1"/>
    </xf>
    <xf numFmtId="4" fontId="7" fillId="4" borderId="0" xfId="0" applyNumberFormat="1" applyFont="1" applyFill="1"/>
    <xf numFmtId="0" fontId="7" fillId="4" borderId="9" xfId="0" applyFont="1" applyFill="1" applyBorder="1" applyAlignment="1">
      <alignment horizontal="left" vertical="center" wrapText="1"/>
    </xf>
    <xf numFmtId="164" fontId="7" fillId="4" borderId="9" xfId="1" applyNumberFormat="1" applyFont="1" applyFill="1" applyBorder="1"/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4" borderId="10" xfId="0" applyFont="1" applyFill="1" applyBorder="1" applyAlignment="1">
      <alignment horizontal="center" vertical="center" textRotation="90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/>
    </xf>
    <xf numFmtId="0" fontId="0" fillId="0" borderId="11" xfId="0" applyBorder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7" fillId="4" borderId="0" xfId="0" applyFont="1" applyFill="1" applyAlignment="1">
      <alignment horizontal="left" vertical="center" wrapText="1"/>
    </xf>
    <xf numFmtId="164" fontId="13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0" fontId="7" fillId="0" borderId="12" xfId="0" applyFont="1" applyBorder="1" applyAlignment="1">
      <alignment horizontal="center" vertical="center"/>
    </xf>
    <xf numFmtId="4" fontId="7" fillId="2" borderId="7" xfId="0" applyNumberFormat="1" applyFont="1" applyFill="1" applyBorder="1"/>
    <xf numFmtId="0" fontId="7" fillId="0" borderId="13" xfId="0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0" fontId="7" fillId="0" borderId="14" xfId="0" applyFont="1" applyBorder="1" applyAlignment="1">
      <alignment horizontal="center" vertical="center"/>
    </xf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17" fontId="7" fillId="3" borderId="0" xfId="0" applyNumberFormat="1" applyFont="1" applyFill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15" fillId="3" borderId="25" xfId="0" applyFont="1" applyFill="1" applyBorder="1" applyAlignment="1">
      <alignment horizontal="center" vertical="center" wrapText="1"/>
    </xf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24" xfId="0" applyFont="1" applyBorder="1" applyAlignment="1">
      <alignment horizontal="left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0" fontId="12" fillId="0" borderId="0" xfId="0" applyFont="1" applyAlignment="1">
      <alignment horizontal="left"/>
    </xf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0" fontId="12" fillId="0" borderId="63" xfId="0" applyFont="1" applyBorder="1" applyAlignment="1">
      <alignment horizontal="left" wrapText="1"/>
    </xf>
    <xf numFmtId="3" fontId="7" fillId="4" borderId="8" xfId="1" applyNumberFormat="1" applyFont="1" applyFill="1" applyBorder="1"/>
    <xf numFmtId="3" fontId="15" fillId="4" borderId="8" xfId="1" applyNumberFormat="1" applyFont="1" applyFill="1" applyBorder="1"/>
  </cellXfs>
  <cellStyles count="5">
    <cellStyle name="Hipervínculo" xfId="2" builtinId="8"/>
    <cellStyle name="Normal" xfId="0" builtinId="0"/>
    <cellStyle name="Normal 2 2" xfId="4" xr:uid="{B090AC70-9A13-4C2A-A170-88099BF5806E}"/>
    <cellStyle name="Normal 2 6" xfId="3" xr:uid="{D5002996-A599-4904-BD19-BF85C34FC7A4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57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58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59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0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1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2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4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6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7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68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69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0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7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8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8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1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2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3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4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1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0.xml"/><Relationship Id="rId1" Type="http://schemas.openxmlformats.org/officeDocument/2006/relationships/themeOverride" Target="../theme/themeOverride69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2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2.xml"/><Relationship Id="rId1" Type="http://schemas.openxmlformats.org/officeDocument/2006/relationships/themeOverride" Target="../theme/themeOverride70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6.xml"/><Relationship Id="rId1" Type="http://schemas.openxmlformats.org/officeDocument/2006/relationships/themeOverride" Target="../theme/themeOverride71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0.xml"/><Relationship Id="rId1" Type="http://schemas.openxmlformats.org/officeDocument/2006/relationships/themeOverride" Target="../theme/themeOverride72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75.xml"/><Relationship Id="rId1" Type="http://schemas.microsoft.com/office/2011/relationships/chartStyle" Target="style75.xml"/><Relationship Id="rId4" Type="http://schemas.openxmlformats.org/officeDocument/2006/relationships/chartUserShapes" Target="../drawings/drawing133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76.xml"/><Relationship Id="rId1" Type="http://schemas.microsoft.com/office/2011/relationships/chartStyle" Target="style76.xml"/><Relationship Id="rId4" Type="http://schemas.openxmlformats.org/officeDocument/2006/relationships/chartUserShapes" Target="../drawings/drawing135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77.xml"/><Relationship Id="rId1" Type="http://schemas.microsoft.com/office/2011/relationships/chartStyle" Target="style77.xml"/><Relationship Id="rId4" Type="http://schemas.openxmlformats.org/officeDocument/2006/relationships/chartUserShapes" Target="../drawings/drawing13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0DF-4DAB-AD82-746E4F33EBAC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102127</c:v>
                </c:pt>
                <c:pt idx="1">
                  <c:v>102173</c:v>
                </c:pt>
                <c:pt idx="2">
                  <c:v>114283</c:v>
                </c:pt>
                <c:pt idx="3">
                  <c:v>112901</c:v>
                </c:pt>
                <c:pt idx="4">
                  <c:v>96632</c:v>
                </c:pt>
                <c:pt idx="5">
                  <c:v>109784</c:v>
                </c:pt>
                <c:pt idx="6">
                  <c:v>112830</c:v>
                </c:pt>
                <c:pt idx="7">
                  <c:v>116797</c:v>
                </c:pt>
                <c:pt idx="8">
                  <c:v>107312</c:v>
                </c:pt>
                <c:pt idx="9">
                  <c:v>119521</c:v>
                </c:pt>
                <c:pt idx="10">
                  <c:v>113999</c:v>
                </c:pt>
                <c:pt idx="11">
                  <c:v>111619</c:v>
                </c:pt>
                <c:pt idx="12">
                  <c:v>1319978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DF-4DAB-AD82-746E4F33EBAC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0DF-4DAB-AD82-746E4F33EBA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102161</c:v>
                </c:pt>
                <c:pt idx="1">
                  <c:v>112246</c:v>
                </c:pt>
                <c:pt idx="2">
                  <c:v>122937</c:v>
                </c:pt>
                <c:pt idx="3">
                  <c:v>113542</c:v>
                </c:pt>
                <c:pt idx="4">
                  <c:v>110622</c:v>
                </c:pt>
                <c:pt idx="5">
                  <c:v>113390</c:v>
                </c:pt>
                <c:pt idx="6">
                  <c:v>121148</c:v>
                </c:pt>
                <c:pt idx="7">
                  <c:v>126181</c:v>
                </c:pt>
                <c:pt idx="8">
                  <c:v>111150</c:v>
                </c:pt>
                <c:pt idx="9">
                  <c:v>125080</c:v>
                </c:pt>
                <c:pt idx="10">
                  <c:v>113916</c:v>
                </c:pt>
                <c:pt idx="11">
                  <c:v>115450</c:v>
                </c:pt>
                <c:pt idx="12">
                  <c:v>1387823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DF-4DAB-AD82-746E4F33EBAC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0DF-4DAB-AD82-746E4F33EBA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0DF-4DAB-AD82-746E4F33EBA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108758</c:v>
                </c:pt>
                <c:pt idx="1">
                  <c:v>115019</c:v>
                </c:pt>
                <c:pt idx="2">
                  <c:v>123198</c:v>
                </c:pt>
                <c:pt idx="3">
                  <c:v>115519</c:v>
                </c:pt>
                <c:pt idx="4">
                  <c:v>116586</c:v>
                </c:pt>
                <c:pt idx="5">
                  <c:v>117164</c:v>
                </c:pt>
                <c:pt idx="6">
                  <c:v>126014</c:v>
                </c:pt>
                <c:pt idx="7">
                  <c:v>123588</c:v>
                </c:pt>
                <c:pt idx="8">
                  <c:v>115871</c:v>
                </c:pt>
                <c:pt idx="9">
                  <c:v>130415</c:v>
                </c:pt>
                <c:pt idx="12">
                  <c:v>1192132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DF-4DAB-AD82-746E4F33E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0DF-4DAB-AD82-746E4F33EBA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102767</c:v>
                      </c:pt>
                      <c:pt idx="1">
                        <c:v>105310</c:v>
                      </c:pt>
                      <c:pt idx="2">
                        <c:v>41200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30803</c:v>
                      </c:pt>
                      <c:pt idx="8">
                        <c:v>18180</c:v>
                      </c:pt>
                      <c:pt idx="9">
                        <c:v>21674</c:v>
                      </c:pt>
                      <c:pt idx="10">
                        <c:v>16498</c:v>
                      </c:pt>
                      <c:pt idx="11">
                        <c:v>17398</c:v>
                      </c:pt>
                      <c:pt idx="12">
                        <c:v>375345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0DF-4DAB-AD82-746E4F33EBA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0DF-4DAB-AD82-746E4F33EBA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0DF-4DAB-AD82-746E4F33EBA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0DF-4DAB-AD82-746E4F33EBA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0DF-4DAB-AD82-746E4F33EBA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0DF-4DAB-AD82-746E4F33EBA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0DF-4DAB-AD82-746E4F33EBA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0DF-4DAB-AD82-746E4F33EBA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0DF-4DAB-AD82-746E4F33EBA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0DF-4DAB-AD82-746E4F33EBA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0DF-4DAB-AD82-746E4F33EBA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0DF-4DAB-AD82-746E4F33EBA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0DF-4DAB-AD82-746E4F33EBA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0DF-4DAB-AD82-746E4F33EBAC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6.4574544101956732E-2</c:v>
                </c:pt>
                <c:pt idx="1">
                  <c:v>2.4704666536001341E-2</c:v>
                </c:pt>
                <c:pt idx="2">
                  <c:v>2.1230386295418846E-3</c:v>
                </c:pt>
                <c:pt idx="3">
                  <c:v>1.7412058973771849E-2</c:v>
                </c:pt>
                <c:pt idx="4">
                  <c:v>5.3913326463090439E-2</c:v>
                </c:pt>
                <c:pt idx="5">
                  <c:v>3.3283358320839618E-2</c:v>
                </c:pt>
                <c:pt idx="6">
                  <c:v>4.0165747680523056E-2</c:v>
                </c:pt>
                <c:pt idx="7">
                  <c:v>-2.0549845063836836E-2</c:v>
                </c:pt>
                <c:pt idx="8">
                  <c:v>4.2474134053081425E-2</c:v>
                </c:pt>
                <c:pt idx="9">
                  <c:v>4.2652702270546961E-2</c:v>
                </c:pt>
                <c:pt idx="12">
                  <c:v>2.906883898150725E-2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0DF-4DAB-AD82-746E4F33E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73-42FB-8B5C-CB57305978DE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4245</c:v>
                </c:pt>
                <c:pt idx="1">
                  <c:v>4506</c:v>
                </c:pt>
                <c:pt idx="2">
                  <c:v>3660</c:v>
                </c:pt>
                <c:pt idx="3">
                  <c:v>5451</c:v>
                </c:pt>
                <c:pt idx="4">
                  <c:v>3597</c:v>
                </c:pt>
                <c:pt idx="5">
                  <c:v>3985</c:v>
                </c:pt>
                <c:pt idx="6">
                  <c:v>4636</c:v>
                </c:pt>
                <c:pt idx="7">
                  <c:v>6242</c:v>
                </c:pt>
                <c:pt idx="8">
                  <c:v>5095</c:v>
                </c:pt>
                <c:pt idx="9">
                  <c:v>5150</c:v>
                </c:pt>
                <c:pt idx="10">
                  <c:v>4206</c:v>
                </c:pt>
                <c:pt idx="11">
                  <c:v>4705</c:v>
                </c:pt>
                <c:pt idx="12">
                  <c:v>55478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73-42FB-8B5C-CB57305978DE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373-42FB-8B5C-CB57305978D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4309</c:v>
                </c:pt>
                <c:pt idx="1">
                  <c:v>4862</c:v>
                </c:pt>
                <c:pt idx="2">
                  <c:v>3687</c:v>
                </c:pt>
                <c:pt idx="3">
                  <c:v>5828</c:v>
                </c:pt>
                <c:pt idx="4">
                  <c:v>4917</c:v>
                </c:pt>
                <c:pt idx="5">
                  <c:v>3969</c:v>
                </c:pt>
                <c:pt idx="6">
                  <c:v>5583</c:v>
                </c:pt>
                <c:pt idx="7">
                  <c:v>5700</c:v>
                </c:pt>
                <c:pt idx="8">
                  <c:v>4458</c:v>
                </c:pt>
                <c:pt idx="9">
                  <c:v>5940</c:v>
                </c:pt>
                <c:pt idx="10">
                  <c:v>4195</c:v>
                </c:pt>
                <c:pt idx="11">
                  <c:v>4450</c:v>
                </c:pt>
                <c:pt idx="12">
                  <c:v>57898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73-42FB-8B5C-CB57305978DE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73-42FB-8B5C-CB57305978D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73-42FB-8B5C-CB57305978D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3827</c:v>
                </c:pt>
                <c:pt idx="1">
                  <c:v>4791</c:v>
                </c:pt>
                <c:pt idx="2">
                  <c:v>4448</c:v>
                </c:pt>
                <c:pt idx="3">
                  <c:v>4484</c:v>
                </c:pt>
                <c:pt idx="4">
                  <c:v>3588</c:v>
                </c:pt>
                <c:pt idx="5">
                  <c:v>3539</c:v>
                </c:pt>
                <c:pt idx="6">
                  <c:v>5587</c:v>
                </c:pt>
                <c:pt idx="7">
                  <c:v>5462</c:v>
                </c:pt>
                <c:pt idx="8">
                  <c:v>4443</c:v>
                </c:pt>
                <c:pt idx="9">
                  <c:v>4897</c:v>
                </c:pt>
                <c:pt idx="12">
                  <c:v>45066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73-42FB-8B5C-CB5730597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373-42FB-8B5C-CB57305978D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4476</c:v>
                      </c:pt>
                      <c:pt idx="1">
                        <c:v>4291</c:v>
                      </c:pt>
                      <c:pt idx="2">
                        <c:v>1680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1495</c:v>
                      </c:pt>
                      <c:pt idx="8">
                        <c:v>158</c:v>
                      </c:pt>
                      <c:pt idx="9">
                        <c:v>293</c:v>
                      </c:pt>
                      <c:pt idx="10">
                        <c:v>655</c:v>
                      </c:pt>
                      <c:pt idx="11">
                        <c:v>571</c:v>
                      </c:pt>
                      <c:pt idx="12">
                        <c:v>15410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373-42FB-8B5C-CB57305978D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373-42FB-8B5C-CB57305978D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373-42FB-8B5C-CB57305978D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373-42FB-8B5C-CB57305978D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373-42FB-8B5C-CB57305978D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373-42FB-8B5C-CB57305978D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373-42FB-8B5C-CB57305978D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373-42FB-8B5C-CB57305978D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373-42FB-8B5C-CB57305978D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373-42FB-8B5C-CB57305978D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373-42FB-8B5C-CB57305978D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373-42FB-8B5C-CB57305978D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373-42FB-8B5C-CB57305978D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373-42FB-8B5C-CB57305978DE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-0.11185889997679277</c:v>
                </c:pt>
                <c:pt idx="1">
                  <c:v>-1.4603044014808719E-2</c:v>
                </c:pt>
                <c:pt idx="2">
                  <c:v>0.20640086791429346</c:v>
                </c:pt>
                <c:pt idx="3">
                  <c:v>-0.23061084420041178</c:v>
                </c:pt>
                <c:pt idx="4">
                  <c:v>-0.27028676021964615</c:v>
                </c:pt>
                <c:pt idx="5">
                  <c:v>-0.10833963214915598</c:v>
                </c:pt>
                <c:pt idx="6">
                  <c:v>7.1646068422004383E-4</c:v>
                </c:pt>
                <c:pt idx="7">
                  <c:v>-4.1754385964912322E-2</c:v>
                </c:pt>
                <c:pt idx="8">
                  <c:v>-3.3647375504710642E-3</c:v>
                </c:pt>
                <c:pt idx="9">
                  <c:v>-0.17558922558922563</c:v>
                </c:pt>
                <c:pt idx="12">
                  <c:v>-8.5010050149229466E-2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373-42FB-8B5C-CB5730597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02-4B97-B954-4779339067A4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4058</c:v>
                </c:pt>
                <c:pt idx="1">
                  <c:v>3219</c:v>
                </c:pt>
                <c:pt idx="2">
                  <c:v>2822</c:v>
                </c:pt>
                <c:pt idx="3">
                  <c:v>3844</c:v>
                </c:pt>
                <c:pt idx="4">
                  <c:v>3384</c:v>
                </c:pt>
                <c:pt idx="5">
                  <c:v>2974</c:v>
                </c:pt>
                <c:pt idx="6">
                  <c:v>4014</c:v>
                </c:pt>
                <c:pt idx="7">
                  <c:v>3806</c:v>
                </c:pt>
                <c:pt idx="8">
                  <c:v>3714</c:v>
                </c:pt>
                <c:pt idx="9">
                  <c:v>4250</c:v>
                </c:pt>
                <c:pt idx="10">
                  <c:v>3688</c:v>
                </c:pt>
                <c:pt idx="11">
                  <c:v>4414</c:v>
                </c:pt>
                <c:pt idx="12">
                  <c:v>44187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02-4B97-B954-4779339067A4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02-4B97-B954-4779339067A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4254</c:v>
                </c:pt>
                <c:pt idx="1">
                  <c:v>3831</c:v>
                </c:pt>
                <c:pt idx="2">
                  <c:v>3770</c:v>
                </c:pt>
                <c:pt idx="3">
                  <c:v>4173</c:v>
                </c:pt>
                <c:pt idx="4">
                  <c:v>3296</c:v>
                </c:pt>
                <c:pt idx="5">
                  <c:v>2680</c:v>
                </c:pt>
                <c:pt idx="6">
                  <c:v>4277</c:v>
                </c:pt>
                <c:pt idx="7">
                  <c:v>3503</c:v>
                </c:pt>
                <c:pt idx="8">
                  <c:v>3091</c:v>
                </c:pt>
                <c:pt idx="9">
                  <c:v>3949</c:v>
                </c:pt>
                <c:pt idx="10">
                  <c:v>3573</c:v>
                </c:pt>
                <c:pt idx="11">
                  <c:v>4236</c:v>
                </c:pt>
                <c:pt idx="12">
                  <c:v>44633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02-4B97-B954-4779339067A4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202-4B97-B954-4779339067A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202-4B97-B954-4779339067A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3018</c:v>
                </c:pt>
                <c:pt idx="1">
                  <c:v>3089</c:v>
                </c:pt>
                <c:pt idx="2">
                  <c:v>3351</c:v>
                </c:pt>
                <c:pt idx="3">
                  <c:v>2803</c:v>
                </c:pt>
                <c:pt idx="4">
                  <c:v>3239</c:v>
                </c:pt>
                <c:pt idx="5">
                  <c:v>2876</c:v>
                </c:pt>
                <c:pt idx="6">
                  <c:v>3871</c:v>
                </c:pt>
                <c:pt idx="7">
                  <c:v>3638</c:v>
                </c:pt>
                <c:pt idx="8">
                  <c:v>3541</c:v>
                </c:pt>
                <c:pt idx="9">
                  <c:v>3943</c:v>
                </c:pt>
                <c:pt idx="12">
                  <c:v>33369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202-4B97-B954-477933906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202-4B97-B954-4779339067A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4296</c:v>
                      </c:pt>
                      <c:pt idx="1">
                        <c:v>3387</c:v>
                      </c:pt>
                      <c:pt idx="2">
                        <c:v>1344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1493</c:v>
                      </c:pt>
                      <c:pt idx="8">
                        <c:v>2218</c:v>
                      </c:pt>
                      <c:pt idx="9">
                        <c:v>848</c:v>
                      </c:pt>
                      <c:pt idx="10">
                        <c:v>437</c:v>
                      </c:pt>
                      <c:pt idx="11">
                        <c:v>554</c:v>
                      </c:pt>
                      <c:pt idx="12">
                        <c:v>15534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202-4B97-B954-4779339067A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202-4B97-B954-4779339067A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202-4B97-B954-4779339067A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202-4B97-B954-4779339067A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202-4B97-B954-4779339067A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202-4B97-B954-4779339067A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202-4B97-B954-4779339067A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202-4B97-B954-4779339067A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202-4B97-B954-4779339067A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202-4B97-B954-4779339067A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202-4B97-B954-4779339067A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202-4B97-B954-4779339067A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202-4B97-B954-4779339067A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202-4B97-B954-4779339067A4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-0.29055007052186177</c:v>
                </c:pt>
                <c:pt idx="1">
                  <c:v>-0.19368311145914907</c:v>
                </c:pt>
                <c:pt idx="2">
                  <c:v>-0.11114058355437662</c:v>
                </c:pt>
                <c:pt idx="3">
                  <c:v>-0.32830098250659001</c:v>
                </c:pt>
                <c:pt idx="4">
                  <c:v>-1.7293689320388328E-2</c:v>
                </c:pt>
                <c:pt idx="5">
                  <c:v>7.3134328358208878E-2</c:v>
                </c:pt>
                <c:pt idx="6">
                  <c:v>-9.4926350245499225E-2</c:v>
                </c:pt>
                <c:pt idx="7">
                  <c:v>3.8538395660862035E-2</c:v>
                </c:pt>
                <c:pt idx="8">
                  <c:v>0.1455839534131349</c:v>
                </c:pt>
                <c:pt idx="9">
                  <c:v>-1.519371992909635E-3</c:v>
                </c:pt>
                <c:pt idx="12">
                  <c:v>-9.3824679556810731E-2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202-4B97-B954-477933906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B5-436D-8BFD-D77795E31C17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3804</c:v>
                </c:pt>
                <c:pt idx="1">
                  <c:v>4227</c:v>
                </c:pt>
                <c:pt idx="2">
                  <c:v>3538</c:v>
                </c:pt>
                <c:pt idx="3">
                  <c:v>2016</c:v>
                </c:pt>
                <c:pt idx="4">
                  <c:v>333</c:v>
                </c:pt>
                <c:pt idx="5">
                  <c:v>529</c:v>
                </c:pt>
                <c:pt idx="6">
                  <c:v>491</c:v>
                </c:pt>
                <c:pt idx="7">
                  <c:v>378</c:v>
                </c:pt>
                <c:pt idx="8">
                  <c:v>422</c:v>
                </c:pt>
                <c:pt idx="9">
                  <c:v>2081</c:v>
                </c:pt>
                <c:pt idx="10">
                  <c:v>2807</c:v>
                </c:pt>
                <c:pt idx="11">
                  <c:v>2879</c:v>
                </c:pt>
                <c:pt idx="12">
                  <c:v>23505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B5-436D-8BFD-D77795E31C17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1B5-436D-8BFD-D77795E31C1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3499</c:v>
                </c:pt>
                <c:pt idx="1">
                  <c:v>3701</c:v>
                </c:pt>
                <c:pt idx="2">
                  <c:v>3652</c:v>
                </c:pt>
                <c:pt idx="3">
                  <c:v>1220</c:v>
                </c:pt>
                <c:pt idx="4">
                  <c:v>530</c:v>
                </c:pt>
                <c:pt idx="5">
                  <c:v>371</c:v>
                </c:pt>
                <c:pt idx="6">
                  <c:v>639</c:v>
                </c:pt>
                <c:pt idx="7">
                  <c:v>367</c:v>
                </c:pt>
                <c:pt idx="8">
                  <c:v>439</c:v>
                </c:pt>
                <c:pt idx="9">
                  <c:v>1650</c:v>
                </c:pt>
                <c:pt idx="10">
                  <c:v>3087</c:v>
                </c:pt>
                <c:pt idx="11">
                  <c:v>3064</c:v>
                </c:pt>
                <c:pt idx="12">
                  <c:v>22219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B5-436D-8BFD-D77795E31C17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B5-436D-8BFD-D77795E31C1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1B5-436D-8BFD-D77795E31C1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3174</c:v>
                </c:pt>
                <c:pt idx="1">
                  <c:v>3548</c:v>
                </c:pt>
                <c:pt idx="2">
                  <c:v>3801</c:v>
                </c:pt>
                <c:pt idx="3">
                  <c:v>2096</c:v>
                </c:pt>
                <c:pt idx="4">
                  <c:v>415</c:v>
                </c:pt>
                <c:pt idx="5">
                  <c:v>365</c:v>
                </c:pt>
                <c:pt idx="6">
                  <c:v>629</c:v>
                </c:pt>
                <c:pt idx="7">
                  <c:v>387</c:v>
                </c:pt>
                <c:pt idx="8">
                  <c:v>495</c:v>
                </c:pt>
                <c:pt idx="9">
                  <c:v>1715</c:v>
                </c:pt>
                <c:pt idx="12">
                  <c:v>16625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1B5-436D-8BFD-D77795E31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1B5-436D-8BFD-D77795E31C1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3686</c:v>
                      </c:pt>
                      <c:pt idx="1">
                        <c:v>4220</c:v>
                      </c:pt>
                      <c:pt idx="2">
                        <c:v>1681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</c:v>
                      </c:pt>
                      <c:pt idx="8">
                        <c:v>8</c:v>
                      </c:pt>
                      <c:pt idx="9">
                        <c:v>34</c:v>
                      </c:pt>
                      <c:pt idx="10">
                        <c:v>37</c:v>
                      </c:pt>
                      <c:pt idx="11">
                        <c:v>39</c:v>
                      </c:pt>
                      <c:pt idx="12">
                        <c:v>9750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1B5-436D-8BFD-D77795E31C1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1B5-436D-8BFD-D77795E31C1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1B5-436D-8BFD-D77795E31C1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1B5-436D-8BFD-D77795E31C1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1B5-436D-8BFD-D77795E31C1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1B5-436D-8BFD-D77795E31C1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1B5-436D-8BFD-D77795E31C1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1B5-436D-8BFD-D77795E31C1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1B5-436D-8BFD-D77795E31C1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1B5-436D-8BFD-D77795E31C1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1B5-436D-8BFD-D77795E31C1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1B5-436D-8BFD-D77795E31C1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1B5-436D-8BFD-D77795E31C1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1B5-436D-8BFD-D77795E31C17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-9.2883681051729061E-2</c:v>
                </c:pt>
                <c:pt idx="1">
                  <c:v>-4.1340178330180999E-2</c:v>
                </c:pt>
                <c:pt idx="2">
                  <c:v>4.0799561883899216E-2</c:v>
                </c:pt>
                <c:pt idx="3">
                  <c:v>0.71803278688524586</c:v>
                </c:pt>
                <c:pt idx="4">
                  <c:v>-0.21698113207547165</c:v>
                </c:pt>
                <c:pt idx="5">
                  <c:v>-1.6172506738544423E-2</c:v>
                </c:pt>
                <c:pt idx="6">
                  <c:v>-1.5649452269170583E-2</c:v>
                </c:pt>
                <c:pt idx="7">
                  <c:v>5.4495912806539426E-2</c:v>
                </c:pt>
                <c:pt idx="8">
                  <c:v>0.1275626423690206</c:v>
                </c:pt>
                <c:pt idx="9">
                  <c:v>3.9393939393939315E-2</c:v>
                </c:pt>
                <c:pt idx="12">
                  <c:v>3.4665173014687634E-2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1B5-436D-8BFD-D77795E31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60-4608-A678-4F94AB229DC9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4420</c:v>
                </c:pt>
                <c:pt idx="1">
                  <c:v>3815</c:v>
                </c:pt>
                <c:pt idx="2">
                  <c:v>3435</c:v>
                </c:pt>
                <c:pt idx="3">
                  <c:v>2079</c:v>
                </c:pt>
                <c:pt idx="4">
                  <c:v>214</c:v>
                </c:pt>
                <c:pt idx="5">
                  <c:v>259</c:v>
                </c:pt>
                <c:pt idx="6">
                  <c:v>231</c:v>
                </c:pt>
                <c:pt idx="7">
                  <c:v>305</c:v>
                </c:pt>
                <c:pt idx="8">
                  <c:v>349</c:v>
                </c:pt>
                <c:pt idx="9">
                  <c:v>2548</c:v>
                </c:pt>
                <c:pt idx="10">
                  <c:v>4291</c:v>
                </c:pt>
                <c:pt idx="11">
                  <c:v>4580</c:v>
                </c:pt>
                <c:pt idx="12">
                  <c:v>26526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60-4608-A678-4F94AB229DC9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060-4608-A678-4F94AB229DC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4823</c:v>
                </c:pt>
                <c:pt idx="1">
                  <c:v>4132</c:v>
                </c:pt>
                <c:pt idx="2">
                  <c:v>4396</c:v>
                </c:pt>
                <c:pt idx="3">
                  <c:v>1201</c:v>
                </c:pt>
                <c:pt idx="4">
                  <c:v>105</c:v>
                </c:pt>
                <c:pt idx="5">
                  <c:v>120</c:v>
                </c:pt>
                <c:pt idx="6">
                  <c:v>114</c:v>
                </c:pt>
                <c:pt idx="7">
                  <c:v>52</c:v>
                </c:pt>
                <c:pt idx="8">
                  <c:v>104</c:v>
                </c:pt>
                <c:pt idx="9">
                  <c:v>2132</c:v>
                </c:pt>
                <c:pt idx="10">
                  <c:v>3388</c:v>
                </c:pt>
                <c:pt idx="11">
                  <c:v>4168</c:v>
                </c:pt>
                <c:pt idx="12">
                  <c:v>24735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60-4608-A678-4F94AB229DC9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060-4608-A678-4F94AB229DC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060-4608-A678-4F94AB229DC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3438</c:v>
                </c:pt>
                <c:pt idx="1">
                  <c:v>3336</c:v>
                </c:pt>
                <c:pt idx="2">
                  <c:v>3137</c:v>
                </c:pt>
                <c:pt idx="3">
                  <c:v>1353</c:v>
                </c:pt>
                <c:pt idx="4">
                  <c:v>129</c:v>
                </c:pt>
                <c:pt idx="5">
                  <c:v>129</c:v>
                </c:pt>
                <c:pt idx="6">
                  <c:v>106</c:v>
                </c:pt>
                <c:pt idx="7">
                  <c:v>88</c:v>
                </c:pt>
                <c:pt idx="8">
                  <c:v>144</c:v>
                </c:pt>
                <c:pt idx="9">
                  <c:v>1810</c:v>
                </c:pt>
                <c:pt idx="12">
                  <c:v>13670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60-4608-A678-4F94AB229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060-4608-A678-4F94AB229DC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6518</c:v>
                      </c:pt>
                      <c:pt idx="1">
                        <c:v>6567</c:v>
                      </c:pt>
                      <c:pt idx="2">
                        <c:v>2282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22</c:v>
                      </c:pt>
                      <c:pt idx="8">
                        <c:v>27</c:v>
                      </c:pt>
                      <c:pt idx="9">
                        <c:v>360</c:v>
                      </c:pt>
                      <c:pt idx="10">
                        <c:v>536</c:v>
                      </c:pt>
                      <c:pt idx="11">
                        <c:v>406</c:v>
                      </c:pt>
                      <c:pt idx="12">
                        <c:v>16737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060-4608-A678-4F94AB229DC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060-4608-A678-4F94AB229DC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060-4608-A678-4F94AB229DC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060-4608-A678-4F94AB229DC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060-4608-A678-4F94AB229DC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060-4608-A678-4F94AB229DC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060-4608-A678-4F94AB229DC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060-4608-A678-4F94AB229DC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060-4608-A678-4F94AB229DC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060-4608-A678-4F94AB229DC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060-4608-A678-4F94AB229DC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060-4608-A678-4F94AB229DC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060-4608-A678-4F94AB229DC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060-4608-A678-4F94AB229DC9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-0.28716566452415504</c:v>
                </c:pt>
                <c:pt idx="1">
                  <c:v>-0.19264278799612777</c:v>
                </c:pt>
                <c:pt idx="2">
                  <c:v>-0.28639672429481344</c:v>
                </c:pt>
                <c:pt idx="3">
                  <c:v>0.12656119900083262</c:v>
                </c:pt>
                <c:pt idx="4">
                  <c:v>0.22857142857142865</c:v>
                </c:pt>
                <c:pt idx="5">
                  <c:v>7.4999999999999956E-2</c:v>
                </c:pt>
                <c:pt idx="6">
                  <c:v>-7.0175438596491224E-2</c:v>
                </c:pt>
                <c:pt idx="7">
                  <c:v>0.69230769230769229</c:v>
                </c:pt>
                <c:pt idx="8">
                  <c:v>0.38461538461538458</c:v>
                </c:pt>
                <c:pt idx="9">
                  <c:v>-0.151031894934334</c:v>
                </c:pt>
                <c:pt idx="12">
                  <c:v>-0.2042610163571803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060-4608-A678-4F94AB229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46-422B-8EAF-2CD631F6FF84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102127</c:v>
                </c:pt>
                <c:pt idx="1">
                  <c:v>102173</c:v>
                </c:pt>
                <c:pt idx="2">
                  <c:v>114283</c:v>
                </c:pt>
                <c:pt idx="3">
                  <c:v>112901</c:v>
                </c:pt>
                <c:pt idx="4">
                  <c:v>96632</c:v>
                </c:pt>
                <c:pt idx="5">
                  <c:v>109784</c:v>
                </c:pt>
                <c:pt idx="6">
                  <c:v>112830</c:v>
                </c:pt>
                <c:pt idx="7">
                  <c:v>116797</c:v>
                </c:pt>
                <c:pt idx="8">
                  <c:v>107312</c:v>
                </c:pt>
                <c:pt idx="9">
                  <c:v>119521</c:v>
                </c:pt>
                <c:pt idx="10">
                  <c:v>113999</c:v>
                </c:pt>
                <c:pt idx="11">
                  <c:v>111619</c:v>
                </c:pt>
                <c:pt idx="12">
                  <c:v>1319978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6-422B-8EAF-2CD631F6FF84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046-422B-8EAF-2CD631F6FF84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102161</c:v>
                </c:pt>
                <c:pt idx="1">
                  <c:v>112246</c:v>
                </c:pt>
                <c:pt idx="2">
                  <c:v>122937</c:v>
                </c:pt>
                <c:pt idx="3">
                  <c:v>113542</c:v>
                </c:pt>
                <c:pt idx="4">
                  <c:v>110622</c:v>
                </c:pt>
                <c:pt idx="5">
                  <c:v>113390</c:v>
                </c:pt>
                <c:pt idx="6">
                  <c:v>121148</c:v>
                </c:pt>
                <c:pt idx="7">
                  <c:v>126181</c:v>
                </c:pt>
                <c:pt idx="8">
                  <c:v>111150</c:v>
                </c:pt>
                <c:pt idx="9">
                  <c:v>125080</c:v>
                </c:pt>
                <c:pt idx="10">
                  <c:v>113916</c:v>
                </c:pt>
                <c:pt idx="11">
                  <c:v>115450</c:v>
                </c:pt>
                <c:pt idx="12">
                  <c:v>1387823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46-422B-8EAF-2CD631F6FF84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46-422B-8EAF-2CD631F6FF8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46-422B-8EAF-2CD631F6FF84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108758</c:v>
                </c:pt>
                <c:pt idx="1">
                  <c:v>115019</c:v>
                </c:pt>
                <c:pt idx="2">
                  <c:v>123198</c:v>
                </c:pt>
                <c:pt idx="3">
                  <c:v>115519</c:v>
                </c:pt>
                <c:pt idx="4">
                  <c:v>116586</c:v>
                </c:pt>
                <c:pt idx="5">
                  <c:v>117164</c:v>
                </c:pt>
                <c:pt idx="6">
                  <c:v>126014</c:v>
                </c:pt>
                <c:pt idx="7">
                  <c:v>123588</c:v>
                </c:pt>
                <c:pt idx="8">
                  <c:v>115871</c:v>
                </c:pt>
                <c:pt idx="9">
                  <c:v>130415</c:v>
                </c:pt>
                <c:pt idx="12">
                  <c:v>1192132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46-422B-8EAF-2CD631F6F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046-422B-8EAF-2CD631F6FF8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102767</c:v>
                      </c:pt>
                      <c:pt idx="1">
                        <c:v>105310</c:v>
                      </c:pt>
                      <c:pt idx="2">
                        <c:v>41200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30803</c:v>
                      </c:pt>
                      <c:pt idx="8">
                        <c:v>18180</c:v>
                      </c:pt>
                      <c:pt idx="9">
                        <c:v>21674</c:v>
                      </c:pt>
                      <c:pt idx="10">
                        <c:v>16498</c:v>
                      </c:pt>
                      <c:pt idx="11">
                        <c:v>17398</c:v>
                      </c:pt>
                      <c:pt idx="12">
                        <c:v>375345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046-422B-8EAF-2CD631F6FF8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046-422B-8EAF-2CD631F6FF8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046-422B-8EAF-2CD631F6FF8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046-422B-8EAF-2CD631F6FF8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046-422B-8EAF-2CD631F6FF8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046-422B-8EAF-2CD631F6FF8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046-422B-8EAF-2CD631F6FF8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046-422B-8EAF-2CD631F6FF8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046-422B-8EAF-2CD631F6FF8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046-422B-8EAF-2CD631F6FF8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046-422B-8EAF-2CD631F6FF8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046-422B-8EAF-2CD631F6FF8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046-422B-8EAF-2CD631F6FF8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046-422B-8EAF-2CD631F6FF84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6.4574544101956732E-2</c:v>
                </c:pt>
                <c:pt idx="1">
                  <c:v>2.4704666536001341E-2</c:v>
                </c:pt>
                <c:pt idx="2">
                  <c:v>2.1230386295418846E-3</c:v>
                </c:pt>
                <c:pt idx="3">
                  <c:v>1.7412058973771849E-2</c:v>
                </c:pt>
                <c:pt idx="4">
                  <c:v>5.3913326463090439E-2</c:v>
                </c:pt>
                <c:pt idx="5">
                  <c:v>3.3283358320839618E-2</c:v>
                </c:pt>
                <c:pt idx="6">
                  <c:v>4.0165747680523056E-2</c:v>
                </c:pt>
                <c:pt idx="7">
                  <c:v>-2.0549845063836836E-2</c:v>
                </c:pt>
                <c:pt idx="8">
                  <c:v>4.2474134053081425E-2</c:v>
                </c:pt>
                <c:pt idx="9">
                  <c:v>4.2652702270546961E-2</c:v>
                </c:pt>
                <c:pt idx="12">
                  <c:v>2.906883898150725E-2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046-422B-8EAF-2CD631F6F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97-4C0D-865E-3D2E46AD4FAE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63291</c:v>
                </c:pt>
                <c:pt idx="1">
                  <c:v>61780</c:v>
                </c:pt>
                <c:pt idx="2">
                  <c:v>67669</c:v>
                </c:pt>
                <c:pt idx="3">
                  <c:v>68688</c:v>
                </c:pt>
                <c:pt idx="4">
                  <c:v>62382</c:v>
                </c:pt>
                <c:pt idx="5">
                  <c:v>67287</c:v>
                </c:pt>
                <c:pt idx="6">
                  <c:v>70310</c:v>
                </c:pt>
                <c:pt idx="7">
                  <c:v>69694</c:v>
                </c:pt>
                <c:pt idx="8">
                  <c:v>67208</c:v>
                </c:pt>
                <c:pt idx="9">
                  <c:v>73508</c:v>
                </c:pt>
                <c:pt idx="10">
                  <c:v>71022</c:v>
                </c:pt>
                <c:pt idx="11">
                  <c:v>67674</c:v>
                </c:pt>
                <c:pt idx="12">
                  <c:v>810513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97-4C0D-865E-3D2E46AD4FAE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197-4C0D-865E-3D2E46AD4FAE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62071</c:v>
                </c:pt>
                <c:pt idx="1">
                  <c:v>67703</c:v>
                </c:pt>
                <c:pt idx="2">
                  <c:v>75940</c:v>
                </c:pt>
                <c:pt idx="3">
                  <c:v>67726</c:v>
                </c:pt>
                <c:pt idx="4">
                  <c:v>68445</c:v>
                </c:pt>
                <c:pt idx="5">
                  <c:v>70894</c:v>
                </c:pt>
                <c:pt idx="6">
                  <c:v>76375</c:v>
                </c:pt>
                <c:pt idx="7">
                  <c:v>78502</c:v>
                </c:pt>
                <c:pt idx="8">
                  <c:v>71650</c:v>
                </c:pt>
                <c:pt idx="9">
                  <c:v>79884</c:v>
                </c:pt>
                <c:pt idx="10">
                  <c:v>70390</c:v>
                </c:pt>
                <c:pt idx="11">
                  <c:v>71887</c:v>
                </c:pt>
                <c:pt idx="12">
                  <c:v>861467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97-4C0D-865E-3D2E46AD4FAE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197-4C0D-865E-3D2E46AD4FA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197-4C0D-865E-3D2E46AD4FAE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69478</c:v>
                </c:pt>
                <c:pt idx="1">
                  <c:v>72932</c:v>
                </c:pt>
                <c:pt idx="2">
                  <c:v>74634</c:v>
                </c:pt>
                <c:pt idx="3">
                  <c:v>66362</c:v>
                </c:pt>
                <c:pt idx="4">
                  <c:v>71750</c:v>
                </c:pt>
                <c:pt idx="5">
                  <c:v>72569</c:v>
                </c:pt>
                <c:pt idx="6">
                  <c:v>77493</c:v>
                </c:pt>
                <c:pt idx="7">
                  <c:v>77343</c:v>
                </c:pt>
                <c:pt idx="8">
                  <c:v>71402</c:v>
                </c:pt>
                <c:pt idx="9">
                  <c:v>81692</c:v>
                </c:pt>
                <c:pt idx="12">
                  <c:v>735655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197-4C0D-865E-3D2E46AD4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197-4C0D-865E-3D2E46AD4FA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60504</c:v>
                      </c:pt>
                      <c:pt idx="1">
                        <c:v>62555</c:v>
                      </c:pt>
                      <c:pt idx="2">
                        <c:v>24047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14181</c:v>
                      </c:pt>
                      <c:pt idx="8">
                        <c:v>8785</c:v>
                      </c:pt>
                      <c:pt idx="9">
                        <c:v>9727</c:v>
                      </c:pt>
                      <c:pt idx="10">
                        <c:v>7481</c:v>
                      </c:pt>
                      <c:pt idx="11">
                        <c:v>8227</c:v>
                      </c:pt>
                      <c:pt idx="12">
                        <c:v>206279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197-4C0D-865E-3D2E46AD4FA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197-4C0D-865E-3D2E46AD4FA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197-4C0D-865E-3D2E46AD4FA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197-4C0D-865E-3D2E46AD4FA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197-4C0D-865E-3D2E46AD4FA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197-4C0D-865E-3D2E46AD4FA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197-4C0D-865E-3D2E46AD4FA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197-4C0D-865E-3D2E46AD4FA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197-4C0D-865E-3D2E46AD4FA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197-4C0D-865E-3D2E46AD4FA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197-4C0D-865E-3D2E46AD4FA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197-4C0D-865E-3D2E46AD4FA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197-4C0D-865E-3D2E46AD4FA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197-4C0D-865E-3D2E46AD4FAE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0.11933108859209618</c:v>
                </c:pt>
                <c:pt idx="1">
                  <c:v>7.7234391385906154E-2</c:v>
                </c:pt>
                <c:pt idx="2">
                  <c:v>-1.7197787727152969E-2</c:v>
                </c:pt>
                <c:pt idx="3">
                  <c:v>-2.0139975784779884E-2</c:v>
                </c:pt>
                <c:pt idx="4">
                  <c:v>4.82869457228432E-2</c:v>
                </c:pt>
                <c:pt idx="5">
                  <c:v>2.3626823144412779E-2</c:v>
                </c:pt>
                <c:pt idx="6">
                  <c:v>1.46382978723405E-2</c:v>
                </c:pt>
                <c:pt idx="7">
                  <c:v>-1.4763955058469835E-2</c:v>
                </c:pt>
                <c:pt idx="8">
                  <c:v>-3.4612700628052773E-3</c:v>
                </c:pt>
                <c:pt idx="9">
                  <c:v>2.2632817585499065E-2</c:v>
                </c:pt>
                <c:pt idx="12">
                  <c:v>2.2893811093035232E-2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197-4C0D-865E-3D2E46AD4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F0-42EC-8A08-3E9A7F7A3178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48326</c:v>
                </c:pt>
                <c:pt idx="1">
                  <c:v>45827</c:v>
                </c:pt>
                <c:pt idx="2">
                  <c:v>48639</c:v>
                </c:pt>
                <c:pt idx="3">
                  <c:v>50475</c:v>
                </c:pt>
                <c:pt idx="4">
                  <c:v>48589</c:v>
                </c:pt>
                <c:pt idx="5">
                  <c:v>50600</c:v>
                </c:pt>
                <c:pt idx="6">
                  <c:v>53655</c:v>
                </c:pt>
                <c:pt idx="7">
                  <c:v>55335</c:v>
                </c:pt>
                <c:pt idx="8">
                  <c:v>51415</c:v>
                </c:pt>
                <c:pt idx="9">
                  <c:v>55616</c:v>
                </c:pt>
                <c:pt idx="10">
                  <c:v>49722</c:v>
                </c:pt>
                <c:pt idx="11">
                  <c:v>51027</c:v>
                </c:pt>
                <c:pt idx="12">
                  <c:v>609226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F0-42EC-8A08-3E9A7F7A3178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8F0-42EC-8A08-3E9A7F7A317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49957</c:v>
                </c:pt>
                <c:pt idx="1">
                  <c:v>50552</c:v>
                </c:pt>
                <c:pt idx="2">
                  <c:v>55860</c:v>
                </c:pt>
                <c:pt idx="3">
                  <c:v>50481</c:v>
                </c:pt>
                <c:pt idx="4">
                  <c:v>52392</c:v>
                </c:pt>
                <c:pt idx="5">
                  <c:v>52676</c:v>
                </c:pt>
                <c:pt idx="6">
                  <c:v>57122</c:v>
                </c:pt>
                <c:pt idx="7">
                  <c:v>59369</c:v>
                </c:pt>
                <c:pt idx="8">
                  <c:v>54012</c:v>
                </c:pt>
                <c:pt idx="9">
                  <c:v>61026</c:v>
                </c:pt>
                <c:pt idx="10">
                  <c:v>54172</c:v>
                </c:pt>
                <c:pt idx="11">
                  <c:v>53638</c:v>
                </c:pt>
                <c:pt idx="12">
                  <c:v>651257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F0-42EC-8A08-3E9A7F7A3178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F0-42EC-8A08-3E9A7F7A317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F0-42EC-8A08-3E9A7F7A317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51937</c:v>
                </c:pt>
                <c:pt idx="1">
                  <c:v>55634</c:v>
                </c:pt>
                <c:pt idx="2">
                  <c:v>58113</c:v>
                </c:pt>
                <c:pt idx="3">
                  <c:v>51490</c:v>
                </c:pt>
                <c:pt idx="4">
                  <c:v>57980</c:v>
                </c:pt>
                <c:pt idx="5">
                  <c:v>57563</c:v>
                </c:pt>
                <c:pt idx="6">
                  <c:v>61726</c:v>
                </c:pt>
                <c:pt idx="7">
                  <c:v>62832</c:v>
                </c:pt>
                <c:pt idx="8">
                  <c:v>56019</c:v>
                </c:pt>
                <c:pt idx="9">
                  <c:v>65285</c:v>
                </c:pt>
                <c:pt idx="12">
                  <c:v>578579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8F0-42EC-8A08-3E9A7F7A3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8F0-42EC-8A08-3E9A7F7A317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44788</c:v>
                      </c:pt>
                      <c:pt idx="1">
                        <c:v>45868</c:v>
                      </c:pt>
                      <c:pt idx="2">
                        <c:v>16834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10075</c:v>
                      </c:pt>
                      <c:pt idx="8">
                        <c:v>6466</c:v>
                      </c:pt>
                      <c:pt idx="9">
                        <c:v>8213</c:v>
                      </c:pt>
                      <c:pt idx="10">
                        <c:v>5716</c:v>
                      </c:pt>
                      <c:pt idx="11">
                        <c:v>6600</c:v>
                      </c:pt>
                      <c:pt idx="12">
                        <c:v>151994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8F0-42EC-8A08-3E9A7F7A317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8F0-42EC-8A08-3E9A7F7A317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8F0-42EC-8A08-3E9A7F7A317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8F0-42EC-8A08-3E9A7F7A317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8F0-42EC-8A08-3E9A7F7A317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8F0-42EC-8A08-3E9A7F7A317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8F0-42EC-8A08-3E9A7F7A317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8F0-42EC-8A08-3E9A7F7A317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8F0-42EC-8A08-3E9A7F7A317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8F0-42EC-8A08-3E9A7F7A317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8F0-42EC-8A08-3E9A7F7A317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8F0-42EC-8A08-3E9A7F7A317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8F0-42EC-8A08-3E9A7F7A317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8F0-42EC-8A08-3E9A7F7A3178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3.9634085313369427E-2</c:v>
                </c:pt>
                <c:pt idx="1">
                  <c:v>0.10053014717518605</c:v>
                </c:pt>
                <c:pt idx="2">
                  <c:v>4.0332975295381379E-2</c:v>
                </c:pt>
                <c:pt idx="3">
                  <c:v>1.9987718151383671E-2</c:v>
                </c:pt>
                <c:pt idx="4">
                  <c:v>0.10665750496258974</c:v>
                </c:pt>
                <c:pt idx="5">
                  <c:v>9.2774698154757473E-2</c:v>
                </c:pt>
                <c:pt idx="6">
                  <c:v>8.0599418787857591E-2</c:v>
                </c:pt>
                <c:pt idx="7">
                  <c:v>5.8330104936920035E-2</c:v>
                </c:pt>
                <c:pt idx="8">
                  <c:v>3.7158409242390666E-2</c:v>
                </c:pt>
                <c:pt idx="9">
                  <c:v>6.9789925605479697E-2</c:v>
                </c:pt>
                <c:pt idx="12">
                  <c:v>6.4646598472344108E-2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8F0-42EC-8A08-3E9A7F7A3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2E-4D88-98E7-F544E61BCCED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14965</c:v>
                </c:pt>
                <c:pt idx="1">
                  <c:v>15953</c:v>
                </c:pt>
                <c:pt idx="2">
                  <c:v>19030</c:v>
                </c:pt>
                <c:pt idx="3">
                  <c:v>18213</c:v>
                </c:pt>
                <c:pt idx="4">
                  <c:v>13793</c:v>
                </c:pt>
                <c:pt idx="5">
                  <c:v>16687</c:v>
                </c:pt>
                <c:pt idx="6">
                  <c:v>16655</c:v>
                </c:pt>
                <c:pt idx="7">
                  <c:v>14359</c:v>
                </c:pt>
                <c:pt idx="8">
                  <c:v>15793</c:v>
                </c:pt>
                <c:pt idx="9">
                  <c:v>17892</c:v>
                </c:pt>
                <c:pt idx="10">
                  <c:v>21300</c:v>
                </c:pt>
                <c:pt idx="11">
                  <c:v>16647</c:v>
                </c:pt>
                <c:pt idx="12">
                  <c:v>201287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2E-4D88-98E7-F544E61BCCED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52E-4D88-98E7-F544E61BCCED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12114</c:v>
                </c:pt>
                <c:pt idx="1">
                  <c:v>17151</c:v>
                </c:pt>
                <c:pt idx="2">
                  <c:v>20080</c:v>
                </c:pt>
                <c:pt idx="3">
                  <c:v>17245</c:v>
                </c:pt>
                <c:pt idx="4">
                  <c:v>16053</c:v>
                </c:pt>
                <c:pt idx="5">
                  <c:v>18218</c:v>
                </c:pt>
                <c:pt idx="6">
                  <c:v>19253</c:v>
                </c:pt>
                <c:pt idx="7">
                  <c:v>19133</c:v>
                </c:pt>
                <c:pt idx="8">
                  <c:v>17638</c:v>
                </c:pt>
                <c:pt idx="9">
                  <c:v>18858</c:v>
                </c:pt>
                <c:pt idx="10">
                  <c:v>16218</c:v>
                </c:pt>
                <c:pt idx="11">
                  <c:v>18249</c:v>
                </c:pt>
                <c:pt idx="12">
                  <c:v>210210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52E-4D88-98E7-F544E61BCCED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52E-4D88-98E7-F544E61BCCE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52E-4D88-98E7-F544E61BCCED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17541</c:v>
                </c:pt>
                <c:pt idx="1">
                  <c:v>17298</c:v>
                </c:pt>
                <c:pt idx="2">
                  <c:v>16521</c:v>
                </c:pt>
                <c:pt idx="3">
                  <c:v>14872</c:v>
                </c:pt>
                <c:pt idx="4">
                  <c:v>13770</c:v>
                </c:pt>
                <c:pt idx="5">
                  <c:v>15006</c:v>
                </c:pt>
                <c:pt idx="6">
                  <c:v>15767</c:v>
                </c:pt>
                <c:pt idx="7">
                  <c:v>14511</c:v>
                </c:pt>
                <c:pt idx="8">
                  <c:v>15383</c:v>
                </c:pt>
                <c:pt idx="9">
                  <c:v>16407</c:v>
                </c:pt>
                <c:pt idx="12">
                  <c:v>157076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52E-4D88-98E7-F544E61BC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52E-4D88-98E7-F544E61BCCE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15716</c:v>
                      </c:pt>
                      <c:pt idx="1">
                        <c:v>16687</c:v>
                      </c:pt>
                      <c:pt idx="2">
                        <c:v>7213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4106</c:v>
                      </c:pt>
                      <c:pt idx="8">
                        <c:v>2319</c:v>
                      </c:pt>
                      <c:pt idx="9">
                        <c:v>1514</c:v>
                      </c:pt>
                      <c:pt idx="10">
                        <c:v>1765</c:v>
                      </c:pt>
                      <c:pt idx="11">
                        <c:v>1627</c:v>
                      </c:pt>
                      <c:pt idx="12">
                        <c:v>54285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52E-4D88-98E7-F544E61BCCE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52E-4D88-98E7-F544E61BCCE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52E-4D88-98E7-F544E61BCCE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52E-4D88-98E7-F544E61BCCE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52E-4D88-98E7-F544E61BCCE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52E-4D88-98E7-F544E61BCCE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52E-4D88-98E7-F544E61BCCE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52E-4D88-98E7-F544E61BCCE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52E-4D88-98E7-F544E61BCCE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52E-4D88-98E7-F544E61BCCE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52E-4D88-98E7-F544E61BCCE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52E-4D88-98E7-F544E61BCCE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52E-4D88-98E7-F544E61BCCE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52E-4D88-98E7-F544E61BCCED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0.4479940564635958</c:v>
                </c:pt>
                <c:pt idx="1">
                  <c:v>8.5709288088158253E-3</c:v>
                </c:pt>
                <c:pt idx="2">
                  <c:v>-0.17724103585657369</c:v>
                </c:pt>
                <c:pt idx="3">
                  <c:v>-0.13760510292838501</c:v>
                </c:pt>
                <c:pt idx="4">
                  <c:v>-0.14221640814800973</c:v>
                </c:pt>
                <c:pt idx="5">
                  <c:v>-0.17630914480184434</c:v>
                </c:pt>
                <c:pt idx="6">
                  <c:v>-0.181062691528593</c:v>
                </c:pt>
                <c:pt idx="7">
                  <c:v>-0.24157215282496214</c:v>
                </c:pt>
                <c:pt idx="8">
                  <c:v>-0.12784896246739996</c:v>
                </c:pt>
                <c:pt idx="9">
                  <c:v>-0.12997136493795736</c:v>
                </c:pt>
                <c:pt idx="12">
                  <c:v>-0.10621760183904905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52E-4D88-98E7-F544E61BC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C4-4F71-86A7-8A7AD6609CAA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38836</c:v>
                </c:pt>
                <c:pt idx="1">
                  <c:v>40393</c:v>
                </c:pt>
                <c:pt idx="2">
                  <c:v>46614</c:v>
                </c:pt>
                <c:pt idx="3">
                  <c:v>44213</c:v>
                </c:pt>
                <c:pt idx="4">
                  <c:v>34250</c:v>
                </c:pt>
                <c:pt idx="5">
                  <c:v>42497</c:v>
                </c:pt>
                <c:pt idx="6">
                  <c:v>42520</c:v>
                </c:pt>
                <c:pt idx="7">
                  <c:v>47103</c:v>
                </c:pt>
                <c:pt idx="8">
                  <c:v>40104</c:v>
                </c:pt>
                <c:pt idx="9">
                  <c:v>46013</c:v>
                </c:pt>
                <c:pt idx="10">
                  <c:v>42977</c:v>
                </c:pt>
                <c:pt idx="11">
                  <c:v>43945</c:v>
                </c:pt>
                <c:pt idx="12">
                  <c:v>509465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C4-4F71-86A7-8A7AD6609CAA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2C4-4F71-86A7-8A7AD6609CAA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40090</c:v>
                </c:pt>
                <c:pt idx="1">
                  <c:v>44543</c:v>
                </c:pt>
                <c:pt idx="2">
                  <c:v>46997</c:v>
                </c:pt>
                <c:pt idx="3">
                  <c:v>45816</c:v>
                </c:pt>
                <c:pt idx="4">
                  <c:v>42177</c:v>
                </c:pt>
                <c:pt idx="5">
                  <c:v>42496</c:v>
                </c:pt>
                <c:pt idx="6">
                  <c:v>44773</c:v>
                </c:pt>
                <c:pt idx="7">
                  <c:v>47679</c:v>
                </c:pt>
                <c:pt idx="8">
                  <c:v>39500</c:v>
                </c:pt>
                <c:pt idx="9">
                  <c:v>45196</c:v>
                </c:pt>
                <c:pt idx="10">
                  <c:v>43526</c:v>
                </c:pt>
                <c:pt idx="11">
                  <c:v>43563</c:v>
                </c:pt>
                <c:pt idx="12">
                  <c:v>526356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C4-4F71-86A7-8A7AD6609CAA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2C4-4F71-86A7-8A7AD6609CA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2C4-4F71-86A7-8A7AD6609CAA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39280</c:v>
                </c:pt>
                <c:pt idx="1">
                  <c:v>42087</c:v>
                </c:pt>
                <c:pt idx="2">
                  <c:v>48564</c:v>
                </c:pt>
                <c:pt idx="3">
                  <c:v>49157</c:v>
                </c:pt>
                <c:pt idx="4">
                  <c:v>44836</c:v>
                </c:pt>
                <c:pt idx="5">
                  <c:v>44595</c:v>
                </c:pt>
                <c:pt idx="6">
                  <c:v>48521</c:v>
                </c:pt>
                <c:pt idx="7">
                  <c:v>46245</c:v>
                </c:pt>
                <c:pt idx="8">
                  <c:v>44469</c:v>
                </c:pt>
                <c:pt idx="9">
                  <c:v>48723</c:v>
                </c:pt>
                <c:pt idx="12">
                  <c:v>456477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2C4-4F71-86A7-8A7AD6609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2C4-4F71-86A7-8A7AD6609CA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42263</c:v>
                      </c:pt>
                      <c:pt idx="1">
                        <c:v>42755</c:v>
                      </c:pt>
                      <c:pt idx="2">
                        <c:v>17153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16622</c:v>
                      </c:pt>
                      <c:pt idx="8">
                        <c:v>9395</c:v>
                      </c:pt>
                      <c:pt idx="9">
                        <c:v>11947</c:v>
                      </c:pt>
                      <c:pt idx="10">
                        <c:v>9017</c:v>
                      </c:pt>
                      <c:pt idx="11">
                        <c:v>9171</c:v>
                      </c:pt>
                      <c:pt idx="12">
                        <c:v>169066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2C4-4F71-86A7-8A7AD6609CA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2C4-4F71-86A7-8A7AD6609CA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2C4-4F71-86A7-8A7AD6609CA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2C4-4F71-86A7-8A7AD6609CA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2C4-4F71-86A7-8A7AD6609CA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2C4-4F71-86A7-8A7AD6609CA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2C4-4F71-86A7-8A7AD6609CA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2C4-4F71-86A7-8A7AD6609CA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2C4-4F71-86A7-8A7AD6609CA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2C4-4F71-86A7-8A7AD6609CA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2C4-4F71-86A7-8A7AD6609CA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2C4-4F71-86A7-8A7AD6609CA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2C4-4F71-86A7-8A7AD6609CA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2C4-4F71-86A7-8A7AD6609CAA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-2.0204539785482645E-2</c:v>
                </c:pt>
                <c:pt idx="1">
                  <c:v>-5.5137732079114543E-2</c:v>
                </c:pt>
                <c:pt idx="2">
                  <c:v>3.3342553780028483E-2</c:v>
                </c:pt>
                <c:pt idx="3">
                  <c:v>7.292212327571157E-2</c:v>
                </c:pt>
                <c:pt idx="4">
                  <c:v>6.3043839059202966E-2</c:v>
                </c:pt>
                <c:pt idx="5">
                  <c:v>4.9392884036144613E-2</c:v>
                </c:pt>
                <c:pt idx="6">
                  <c:v>8.3711165211176386E-2</c:v>
                </c:pt>
                <c:pt idx="7">
                  <c:v>-3.0076134147108746E-2</c:v>
                </c:pt>
                <c:pt idx="8">
                  <c:v>0.12579746835443029</c:v>
                </c:pt>
                <c:pt idx="9">
                  <c:v>7.8037879458359161E-2</c:v>
                </c:pt>
                <c:pt idx="12">
                  <c:v>3.9178904857410268E-2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2C4-4F71-86A7-8A7AD6609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1387823</c:v>
                </c:pt>
                <c:pt idx="1">
                  <c:v>1319978</c:v>
                </c:pt>
                <c:pt idx="2">
                  <c:v>1243535</c:v>
                </c:pt>
                <c:pt idx="3">
                  <c:v>492258</c:v>
                </c:pt>
                <c:pt idx="4">
                  <c:v>375345</c:v>
                </c:pt>
                <c:pt idx="5">
                  <c:v>1299411</c:v>
                </c:pt>
                <c:pt idx="6">
                  <c:v>1322818</c:v>
                </c:pt>
                <c:pt idx="7">
                  <c:v>1360793</c:v>
                </c:pt>
                <c:pt idx="8">
                  <c:v>1347211</c:v>
                </c:pt>
                <c:pt idx="9">
                  <c:v>1241852</c:v>
                </c:pt>
                <c:pt idx="10">
                  <c:v>1207652</c:v>
                </c:pt>
                <c:pt idx="11">
                  <c:v>1179248</c:v>
                </c:pt>
                <c:pt idx="12">
                  <c:v>1140909</c:v>
                </c:pt>
                <c:pt idx="13">
                  <c:v>1138202</c:v>
                </c:pt>
                <c:pt idx="14">
                  <c:v>1027823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8-4F72-932D-7946FDADB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5.139858391579244E-2</c:v>
                </c:pt>
                <c:pt idx="1">
                  <c:v>6.1472334916186533E-2</c:v>
                </c:pt>
                <c:pt idx="2">
                  <c:v>1.5261854555944239</c:v>
                </c:pt>
                <c:pt idx="3">
                  <c:v>0.31148143707788845</c:v>
                </c:pt>
                <c:pt idx="4">
                  <c:v>-0.71114220212080703</c:v>
                </c:pt>
                <c:pt idx="5">
                  <c:v>-1.7694800040519598E-2</c:v>
                </c:pt>
                <c:pt idx="6">
                  <c:v>-2.7906522152891688E-2</c:v>
                </c:pt>
                <c:pt idx="7">
                  <c:v>1.008156851450881E-2</c:v>
                </c:pt>
                <c:pt idx="8">
                  <c:v>8.4840222506385565E-2</c:v>
                </c:pt>
                <c:pt idx="9">
                  <c:v>2.8319416520653284E-2</c:v>
                </c:pt>
                <c:pt idx="10">
                  <c:v>2.4086536504619893E-2</c:v>
                </c:pt>
                <c:pt idx="11">
                  <c:v>3.3603907060072213E-2</c:v>
                </c:pt>
                <c:pt idx="12">
                  <c:v>2.3783124612326567E-3</c:v>
                </c:pt>
                <c:pt idx="13">
                  <c:v>0.10739105857720643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8-4F72-932D-7946FDADB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D4-4E51-9F48-38FDD4F11104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5690</c:v>
                </c:pt>
                <c:pt idx="1">
                  <c:v>4224</c:v>
                </c:pt>
                <c:pt idx="2">
                  <c:v>6239</c:v>
                </c:pt>
                <c:pt idx="3">
                  <c:v>12713</c:v>
                </c:pt>
                <c:pt idx="4">
                  <c:v>8043</c:v>
                </c:pt>
                <c:pt idx="5">
                  <c:v>12303</c:v>
                </c:pt>
                <c:pt idx="6">
                  <c:v>14490</c:v>
                </c:pt>
                <c:pt idx="7">
                  <c:v>19950</c:v>
                </c:pt>
                <c:pt idx="8">
                  <c:v>10743</c:v>
                </c:pt>
                <c:pt idx="9">
                  <c:v>10093</c:v>
                </c:pt>
                <c:pt idx="10">
                  <c:v>7021</c:v>
                </c:pt>
                <c:pt idx="11">
                  <c:v>7457</c:v>
                </c:pt>
                <c:pt idx="12">
                  <c:v>118966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D4-4E51-9F48-38FDD4F11104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1D4-4E51-9F48-38FDD4F1110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4403</c:v>
                </c:pt>
                <c:pt idx="1">
                  <c:v>4931</c:v>
                </c:pt>
                <c:pt idx="2">
                  <c:v>8729</c:v>
                </c:pt>
                <c:pt idx="3">
                  <c:v>8246</c:v>
                </c:pt>
                <c:pt idx="4">
                  <c:v>9596</c:v>
                </c:pt>
                <c:pt idx="5">
                  <c:v>10664</c:v>
                </c:pt>
                <c:pt idx="6">
                  <c:v>14582</c:v>
                </c:pt>
                <c:pt idx="7">
                  <c:v>19201</c:v>
                </c:pt>
                <c:pt idx="8">
                  <c:v>10757</c:v>
                </c:pt>
                <c:pt idx="9">
                  <c:v>9833</c:v>
                </c:pt>
                <c:pt idx="10">
                  <c:v>6177</c:v>
                </c:pt>
                <c:pt idx="11">
                  <c:v>7541</c:v>
                </c:pt>
                <c:pt idx="12">
                  <c:v>114660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D4-4E51-9F48-38FDD4F11104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1D4-4E51-9F48-38FDD4F1110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1D4-4E51-9F48-38FDD4F1110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5520</c:v>
                </c:pt>
                <c:pt idx="1">
                  <c:v>5645</c:v>
                </c:pt>
                <c:pt idx="2">
                  <c:v>5678</c:v>
                </c:pt>
                <c:pt idx="3">
                  <c:v>12728</c:v>
                </c:pt>
                <c:pt idx="4">
                  <c:v>9435</c:v>
                </c:pt>
                <c:pt idx="5">
                  <c:v>10671</c:v>
                </c:pt>
                <c:pt idx="6">
                  <c:v>13728</c:v>
                </c:pt>
                <c:pt idx="7">
                  <c:v>17657</c:v>
                </c:pt>
                <c:pt idx="8">
                  <c:v>12182</c:v>
                </c:pt>
                <c:pt idx="9">
                  <c:v>10585</c:v>
                </c:pt>
                <c:pt idx="12">
                  <c:v>103829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1D4-4E51-9F48-38FDD4F11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1D4-4E51-9F48-38FDD4F1110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5572</c:v>
                      </c:pt>
                      <c:pt idx="1">
                        <c:v>6245</c:v>
                      </c:pt>
                      <c:pt idx="2">
                        <c:v>2136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13164</c:v>
                      </c:pt>
                      <c:pt idx="8">
                        <c:v>7078</c:v>
                      </c:pt>
                      <c:pt idx="9">
                        <c:v>7771</c:v>
                      </c:pt>
                      <c:pt idx="10">
                        <c:v>2621</c:v>
                      </c:pt>
                      <c:pt idx="11">
                        <c:v>2321</c:v>
                      </c:pt>
                      <c:pt idx="12">
                        <c:v>51760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1D4-4E51-9F48-38FDD4F1110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1D4-4E51-9F48-38FDD4F1110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1D4-4E51-9F48-38FDD4F1110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1D4-4E51-9F48-38FDD4F1110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1D4-4E51-9F48-38FDD4F1110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1D4-4E51-9F48-38FDD4F1110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1D4-4E51-9F48-38FDD4F1110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1D4-4E51-9F48-38FDD4F1110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1D4-4E51-9F48-38FDD4F1110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1D4-4E51-9F48-38FDD4F1110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1D4-4E51-9F48-38FDD4F1110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1D4-4E51-9F48-38FDD4F1110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1D4-4E51-9F48-38FDD4F1110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1D4-4E51-9F48-38FDD4F11104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0.25369066545537144</c:v>
                </c:pt>
                <c:pt idx="1">
                  <c:v>0.14479821537213544</c:v>
                </c:pt>
                <c:pt idx="2">
                  <c:v>-0.34952457326154196</c:v>
                </c:pt>
                <c:pt idx="3">
                  <c:v>0.54353626000485078</c:v>
                </c:pt>
                <c:pt idx="4">
                  <c:v>-1.6777824093372251E-2</c:v>
                </c:pt>
                <c:pt idx="5">
                  <c:v>6.5641410352590412E-4</c:v>
                </c:pt>
                <c:pt idx="6">
                  <c:v>-5.856535454670142E-2</c:v>
                </c:pt>
                <c:pt idx="7">
                  <c:v>-8.0412478516743935E-2</c:v>
                </c:pt>
                <c:pt idx="8">
                  <c:v>0.1324718787766106</c:v>
                </c:pt>
                <c:pt idx="9">
                  <c:v>7.6477168717583588E-2</c:v>
                </c:pt>
                <c:pt idx="12">
                  <c:v>2.8600582512730011E-2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1D4-4E51-9F48-38FDD4F11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861467</c:v>
                </c:pt>
                <c:pt idx="1">
                  <c:v>810513</c:v>
                </c:pt>
                <c:pt idx="2">
                  <c:v>752557</c:v>
                </c:pt>
                <c:pt idx="3">
                  <c:v>256749</c:v>
                </c:pt>
                <c:pt idx="4">
                  <c:v>206279</c:v>
                </c:pt>
                <c:pt idx="5">
                  <c:v>729995</c:v>
                </c:pt>
                <c:pt idx="6">
                  <c:v>708935</c:v>
                </c:pt>
                <c:pt idx="7">
                  <c:v>722030</c:v>
                </c:pt>
                <c:pt idx="8">
                  <c:v>738826</c:v>
                </c:pt>
                <c:pt idx="9">
                  <c:v>674992</c:v>
                </c:pt>
                <c:pt idx="10">
                  <c:v>642601</c:v>
                </c:pt>
                <c:pt idx="11">
                  <c:v>623830</c:v>
                </c:pt>
                <c:pt idx="12">
                  <c:v>609497</c:v>
                </c:pt>
                <c:pt idx="13">
                  <c:v>614736</c:v>
                </c:pt>
                <c:pt idx="14">
                  <c:v>562934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C-4CED-9985-9DFAC183D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6.2866357479768986E-2</c:v>
                </c:pt>
                <c:pt idx="1">
                  <c:v>7.7012106724141827E-2</c:v>
                </c:pt>
                <c:pt idx="2">
                  <c:v>1.9311000237586127</c:v>
                </c:pt>
                <c:pt idx="3">
                  <c:v>0.24466862841103554</c:v>
                </c:pt>
                <c:pt idx="4">
                  <c:v>-0.71742409194583523</c:v>
                </c:pt>
                <c:pt idx="5">
                  <c:v>2.9706531628428623E-2</c:v>
                </c:pt>
                <c:pt idx="6">
                  <c:v>-1.8136365524978215E-2</c:v>
                </c:pt>
                <c:pt idx="7">
                  <c:v>-2.2733363471236778E-2</c:v>
                </c:pt>
                <c:pt idx="8">
                  <c:v>9.4570009718633719E-2</c:v>
                </c:pt>
                <c:pt idx="9">
                  <c:v>5.0406084024145592E-2</c:v>
                </c:pt>
                <c:pt idx="10">
                  <c:v>3.0089928345863548E-2</c:v>
                </c:pt>
                <c:pt idx="11">
                  <c:v>2.3516112466509309E-2</c:v>
                </c:pt>
                <c:pt idx="12">
                  <c:v>-8.5223575648734062E-3</c:v>
                </c:pt>
                <c:pt idx="13">
                  <c:v>9.2021444787488305E-2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C-4CED-9985-9DFAC183D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651257</c:v>
                </c:pt>
                <c:pt idx="1">
                  <c:v>609226</c:v>
                </c:pt>
                <c:pt idx="2">
                  <c:v>573367</c:v>
                </c:pt>
                <c:pt idx="3">
                  <c:v>206077</c:v>
                </c:pt>
                <c:pt idx="4">
                  <c:v>151994</c:v>
                </c:pt>
                <c:pt idx="5">
                  <c:v>552295</c:v>
                </c:pt>
                <c:pt idx="6">
                  <c:v>510204</c:v>
                </c:pt>
                <c:pt idx="7">
                  <c:v>508931</c:v>
                </c:pt>
                <c:pt idx="8">
                  <c:v>529296</c:v>
                </c:pt>
                <c:pt idx="9">
                  <c:v>490647</c:v>
                </c:pt>
                <c:pt idx="10">
                  <c:v>462729</c:v>
                </c:pt>
                <c:pt idx="11">
                  <c:v>441183</c:v>
                </c:pt>
                <c:pt idx="12">
                  <c:v>422920</c:v>
                </c:pt>
                <c:pt idx="13">
                  <c:v>411341</c:v>
                </c:pt>
                <c:pt idx="14">
                  <c:v>386941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F-47A6-A019-52C8FB251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6.8990817857412567E-2</c:v>
                </c:pt>
                <c:pt idx="1">
                  <c:v>6.254109497058602E-2</c:v>
                </c:pt>
                <c:pt idx="2">
                  <c:v>1.7822949674150923</c:v>
                </c:pt>
                <c:pt idx="3">
                  <c:v>0.35582325618116495</c:v>
                </c:pt>
                <c:pt idx="4">
                  <c:v>-0.72479562552621335</c:v>
                </c:pt>
                <c:pt idx="5">
                  <c:v>8.2498373199739738E-2</c:v>
                </c:pt>
                <c:pt idx="6">
                  <c:v>2.50132139720316E-3</c:v>
                </c:pt>
                <c:pt idx="7">
                  <c:v>-3.8475635561198263E-2</c:v>
                </c:pt>
                <c:pt idx="8">
                  <c:v>7.8771499672880996E-2</c:v>
                </c:pt>
                <c:pt idx="9">
                  <c:v>6.0333370071899539E-2</c:v>
                </c:pt>
                <c:pt idx="10">
                  <c:v>4.8836877214217145E-2</c:v>
                </c:pt>
                <c:pt idx="11">
                  <c:v>4.3183107916390906E-2</c:v>
                </c:pt>
                <c:pt idx="12">
                  <c:v>2.8149394298161434E-2</c:v>
                </c:pt>
                <c:pt idx="13">
                  <c:v>6.3058709208897445E-2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F-47A6-A019-52C8FB251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02-4F7F-839F-1117D55858FB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02-4F7F-839F-1117D55858F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802-4F7F-839F-1117D55858F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802-4F7F-839F-1117D55858F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802-4F7F-839F-1117D55858F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802-4F7F-839F-1117D55858F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802-4F7F-839F-1117D55858F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802-4F7F-839F-1117D55858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1387823</c:v>
                </c:pt>
                <c:pt idx="1">
                  <c:v>114660</c:v>
                </c:pt>
                <c:pt idx="2">
                  <c:v>1273163</c:v>
                </c:pt>
                <c:pt idx="3">
                  <c:v>683651</c:v>
                </c:pt>
                <c:pt idx="4">
                  <c:v>44501</c:v>
                </c:pt>
                <c:pt idx="5">
                  <c:v>29098</c:v>
                </c:pt>
                <c:pt idx="6">
                  <c:v>57898</c:v>
                </c:pt>
                <c:pt idx="7">
                  <c:v>44633</c:v>
                </c:pt>
                <c:pt idx="8">
                  <c:v>22219</c:v>
                </c:pt>
                <c:pt idx="9">
                  <c:v>24735</c:v>
                </c:pt>
                <c:pt idx="10">
                  <c:v>366428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802-4F7F-839F-1117D55858FB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5.139858391579244E-2</c:v>
                </c:pt>
                <c:pt idx="1">
                  <c:v>-3.6195215439705497E-2</c:v>
                </c:pt>
                <c:pt idx="2">
                  <c:v>6.007516994001727E-2</c:v>
                </c:pt>
                <c:pt idx="3">
                  <c:v>7.7139899573178239E-2</c:v>
                </c:pt>
                <c:pt idx="4">
                  <c:v>-1.4003057629672355E-2</c:v>
                </c:pt>
                <c:pt idx="5">
                  <c:v>6.9208941795280143E-3</c:v>
                </c:pt>
                <c:pt idx="6">
                  <c:v>4.3620894769097696E-2</c:v>
                </c:pt>
                <c:pt idx="7">
                  <c:v>1.0093466404146101E-2</c:v>
                </c:pt>
                <c:pt idx="8">
                  <c:v>-5.4711763454584172E-2</c:v>
                </c:pt>
                <c:pt idx="9">
                  <c:v>-6.7518660936439767E-2</c:v>
                </c:pt>
                <c:pt idx="10">
                  <c:v>6.9569227715605031E-2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802-4F7F-839F-1117D55858FB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802-4F7F-839F-1117D55858FB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802-4F7F-839F-1117D55858FB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802-4F7F-839F-1117D55858FB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802-4F7F-839F-1117D55858FB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802-4F7F-839F-1117D55858FB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802-4F7F-839F-1117D55858FB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802-4F7F-839F-1117D55858FB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8.2618604822084662E-2</c:v>
                </c:pt>
                <c:pt idx="2">
                  <c:v>0.91738139517791539</c:v>
                </c:pt>
                <c:pt idx="3">
                  <c:v>0.49260676613660387</c:v>
                </c:pt>
                <c:pt idx="4">
                  <c:v>3.2065328215485689E-2</c:v>
                </c:pt>
                <c:pt idx="5">
                  <c:v>2.0966650646372053E-2</c:v>
                </c:pt>
                <c:pt idx="6">
                  <c:v>4.1718576504352498E-2</c:v>
                </c:pt>
                <c:pt idx="7">
                  <c:v>3.2160441209001439E-2</c:v>
                </c:pt>
                <c:pt idx="8">
                  <c:v>1.600996668883568E-2</c:v>
                </c:pt>
                <c:pt idx="9">
                  <c:v>1.7822877989484249E-2</c:v>
                </c:pt>
                <c:pt idx="10">
                  <c:v>0.26403078778777983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802-4F7F-839F-1117D5585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octubre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6E-4AC2-A648-850D00B063C8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96E-4AC2-A648-850D00B063C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96E-4AC2-A648-850D00B063C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96E-4AC2-A648-850D00B063C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96E-4AC2-A648-850D00B063C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96E-4AC2-A648-850D00B063C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96E-4AC2-A648-850D00B063C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96E-4AC2-A648-850D00B063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125080</c:v>
                </c:pt>
                <c:pt idx="1">
                  <c:v>9833</c:v>
                </c:pt>
                <c:pt idx="2">
                  <c:v>4003</c:v>
                </c:pt>
                <c:pt idx="3">
                  <c:v>5830</c:v>
                </c:pt>
                <c:pt idx="4">
                  <c:v>115247</c:v>
                </c:pt>
                <c:pt idx="5">
                  <c:v>62174</c:v>
                </c:pt>
                <c:pt idx="6">
                  <c:v>4043</c:v>
                </c:pt>
                <c:pt idx="7">
                  <c:v>2728</c:v>
                </c:pt>
                <c:pt idx="8">
                  <c:v>5940</c:v>
                </c:pt>
                <c:pt idx="9">
                  <c:v>3949</c:v>
                </c:pt>
                <c:pt idx="10">
                  <c:v>1650</c:v>
                </c:pt>
                <c:pt idx="11">
                  <c:v>2132</c:v>
                </c:pt>
                <c:pt idx="12">
                  <c:v>32631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96E-4AC2-A648-850D00B063C8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octubre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4.6510655031333448E-2</c:v>
                </c:pt>
                <c:pt idx="1">
                  <c:v>-2.5760428019419357E-2</c:v>
                </c:pt>
                <c:pt idx="2">
                  <c:v>-7.8711162255466038E-2</c:v>
                </c:pt>
                <c:pt idx="3">
                  <c:v>1.4265831593597733E-2</c:v>
                </c:pt>
                <c:pt idx="4">
                  <c:v>5.3176517893043895E-2</c:v>
                </c:pt>
                <c:pt idx="5">
                  <c:v>5.2815172297011159E-2</c:v>
                </c:pt>
                <c:pt idx="6">
                  <c:v>6.816380449141346E-2</c:v>
                </c:pt>
                <c:pt idx="7">
                  <c:v>-3.5701661364439752E-2</c:v>
                </c:pt>
                <c:pt idx="8">
                  <c:v>0.15339805825242725</c:v>
                </c:pt>
                <c:pt idx="9">
                  <c:v>-7.082352941176473E-2</c:v>
                </c:pt>
                <c:pt idx="10">
                  <c:v>-0.20711196540124943</c:v>
                </c:pt>
                <c:pt idx="11">
                  <c:v>-0.16326530612244894</c:v>
                </c:pt>
                <c:pt idx="12">
                  <c:v>9.7578203834510546E-2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96E-4AC2-A648-850D00B063C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96E-4AC2-A648-850D00B063C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96E-4AC2-A648-850D00B063C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96E-4AC2-A648-850D00B063C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96E-4AC2-A648-850D00B063C8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96E-4AC2-A648-850D00B063C8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96E-4AC2-A648-850D00B063C8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96E-4AC2-A648-850D00B063C8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7.8613687240166291E-2</c:v>
                </c:pt>
                <c:pt idx="2">
                  <c:v>3.2003517748640867E-2</c:v>
                </c:pt>
                <c:pt idx="3">
                  <c:v>4.6610169491525424E-2</c:v>
                </c:pt>
                <c:pt idx="4">
                  <c:v>0.92138631275983374</c:v>
                </c:pt>
                <c:pt idx="5">
                  <c:v>0.49707387272145825</c:v>
                </c:pt>
                <c:pt idx="6">
                  <c:v>3.2323313079629039E-2</c:v>
                </c:pt>
                <c:pt idx="7">
                  <c:v>2.181004157339303E-2</c:v>
                </c:pt>
                <c:pt idx="8">
                  <c:v>4.7489606651742886E-2</c:v>
                </c:pt>
                <c:pt idx="9">
                  <c:v>3.1571794051806844E-2</c:v>
                </c:pt>
                <c:pt idx="10">
                  <c:v>1.3191557403261913E-2</c:v>
                </c:pt>
                <c:pt idx="11">
                  <c:v>1.7045091141669331E-2</c:v>
                </c:pt>
                <c:pt idx="12">
                  <c:v>0.26088103613687241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96E-4AC2-A648-850D00B06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75E-4215-A933-B48B4BFD332C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75E-4215-A933-B48B4BFD332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75E-4215-A933-B48B4BFD33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75E-4215-A933-B48B4BFD332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75E-4215-A933-B48B4BFD332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75E-4215-A933-B48B4BFD332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75E-4215-A933-B48B4BFD332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75E-4215-A933-B48B4BFD33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1192132</c:v>
                </c:pt>
                <c:pt idx="1">
                  <c:v>103829</c:v>
                </c:pt>
                <c:pt idx="2">
                  <c:v>1088303</c:v>
                </c:pt>
                <c:pt idx="3">
                  <c:v>590615</c:v>
                </c:pt>
                <c:pt idx="4">
                  <c:v>38439</c:v>
                </c:pt>
                <c:pt idx="5">
                  <c:v>26986</c:v>
                </c:pt>
                <c:pt idx="6">
                  <c:v>45066</c:v>
                </c:pt>
                <c:pt idx="7">
                  <c:v>33369</c:v>
                </c:pt>
                <c:pt idx="8">
                  <c:v>16625</c:v>
                </c:pt>
                <c:pt idx="9">
                  <c:v>13670</c:v>
                </c:pt>
                <c:pt idx="10">
                  <c:v>323533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5E-4215-A933-B48B4BFD332C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2.906883898150725E-2</c:v>
                </c:pt>
                <c:pt idx="1">
                  <c:v>2.8600582512730011E-2</c:v>
                </c:pt>
                <c:pt idx="2">
                  <c:v>2.9113535032599946E-2</c:v>
                </c:pt>
                <c:pt idx="3">
                  <c:v>1.5994715447853691E-2</c:v>
                </c:pt>
                <c:pt idx="4">
                  <c:v>0.10797567232582939</c:v>
                </c:pt>
                <c:pt idx="5">
                  <c:v>9.0211287520704619E-2</c:v>
                </c:pt>
                <c:pt idx="6">
                  <c:v>-8.5010050149229466E-2</c:v>
                </c:pt>
                <c:pt idx="7">
                  <c:v>-9.3824679556810731E-2</c:v>
                </c:pt>
                <c:pt idx="8">
                  <c:v>3.4665173014687634E-2</c:v>
                </c:pt>
                <c:pt idx="9">
                  <c:v>-0.2042610163571803</c:v>
                </c:pt>
                <c:pt idx="10">
                  <c:v>8.7769140766841058E-2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75E-4215-A933-B48B4BFD332C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75E-4215-A933-B48B4BFD332C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75E-4215-A933-B48B4BFD332C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75E-4215-A933-B48B4BFD332C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75E-4215-A933-B48B4BFD332C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75E-4215-A933-B48B4BFD332C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75E-4215-A933-B48B4BFD332C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75E-4215-A933-B48B4BFD332C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8.7095220999016884E-2</c:v>
                </c:pt>
                <c:pt idx="2">
                  <c:v>0.9129047790009831</c:v>
                </c:pt>
                <c:pt idx="3">
                  <c:v>0.49542751977130051</c:v>
                </c:pt>
                <c:pt idx="4">
                  <c:v>3.2243912586861184E-2</c:v>
                </c:pt>
                <c:pt idx="5">
                  <c:v>2.2636754990219204E-2</c:v>
                </c:pt>
                <c:pt idx="6">
                  <c:v>3.7802860757030259E-2</c:v>
                </c:pt>
                <c:pt idx="7">
                  <c:v>2.7991027839199014E-2</c:v>
                </c:pt>
                <c:pt idx="8">
                  <c:v>1.3945603339227536E-2</c:v>
                </c:pt>
                <c:pt idx="9">
                  <c:v>1.1466850986300174E-2</c:v>
                </c:pt>
                <c:pt idx="10">
                  <c:v>0.27139024873084522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75E-4215-A933-B48B4BFD3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4C-4903-836C-88FD2EB1D11D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4C-4903-836C-88FD2EB1D11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B4C-4903-836C-88FD2EB1D11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B4C-4903-836C-88FD2EB1D11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B4C-4903-836C-88FD2EB1D11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B4C-4903-836C-88FD2EB1D11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B4C-4903-836C-88FD2EB1D11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B4C-4903-836C-88FD2EB1D1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735655</c:v>
                </c:pt>
                <c:pt idx="1">
                  <c:v>69827</c:v>
                </c:pt>
                <c:pt idx="2">
                  <c:v>665828</c:v>
                </c:pt>
                <c:pt idx="3">
                  <c:v>349567</c:v>
                </c:pt>
                <c:pt idx="4">
                  <c:v>26587</c:v>
                </c:pt>
                <c:pt idx="5">
                  <c:v>18274</c:v>
                </c:pt>
                <c:pt idx="6">
                  <c:v>24322</c:v>
                </c:pt>
                <c:pt idx="7">
                  <c:v>26512</c:v>
                </c:pt>
                <c:pt idx="8">
                  <c:v>7423</c:v>
                </c:pt>
                <c:pt idx="9">
                  <c:v>5391</c:v>
                </c:pt>
                <c:pt idx="10">
                  <c:v>207752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4C-4903-836C-88FD2EB1D11D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2.2893811093035232E-2</c:v>
                </c:pt>
                <c:pt idx="1">
                  <c:v>-1.7393017463377514E-2</c:v>
                </c:pt>
                <c:pt idx="2">
                  <c:v>2.7311005404804911E-2</c:v>
                </c:pt>
                <c:pt idx="3">
                  <c:v>2.9782313666868454E-3</c:v>
                </c:pt>
                <c:pt idx="4">
                  <c:v>7.4352446761223545E-2</c:v>
                </c:pt>
                <c:pt idx="5">
                  <c:v>9.6549654965496501E-2</c:v>
                </c:pt>
                <c:pt idx="6">
                  <c:v>-9.9885274416194769E-2</c:v>
                </c:pt>
                <c:pt idx="7">
                  <c:v>-0.10517078439314165</c:v>
                </c:pt>
                <c:pt idx="8">
                  <c:v>0.19919224555735049</c:v>
                </c:pt>
                <c:pt idx="9">
                  <c:v>-0.11317650929429179</c:v>
                </c:pt>
                <c:pt idx="10">
                  <c:v>9.7660460299680896E-2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B4C-4903-836C-88FD2EB1D11D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B4C-4903-836C-88FD2EB1D11D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B4C-4903-836C-88FD2EB1D11D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B4C-4903-836C-88FD2EB1D11D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B4C-4903-836C-88FD2EB1D11D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B4C-4903-836C-88FD2EB1D11D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B4C-4903-836C-88FD2EB1D11D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B4C-4903-836C-88FD2EB1D11D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9.4918134179744582E-2</c:v>
                </c:pt>
                <c:pt idx="2">
                  <c:v>0.9050818658202554</c:v>
                </c:pt>
                <c:pt idx="3">
                  <c:v>0.47517790268536203</c:v>
                </c:pt>
                <c:pt idx="4">
                  <c:v>3.6140582202255134E-2</c:v>
                </c:pt>
                <c:pt idx="5">
                  <c:v>2.4840448307970449E-2</c:v>
                </c:pt>
                <c:pt idx="6">
                  <c:v>3.3061693320918094E-2</c:v>
                </c:pt>
                <c:pt idx="7">
                  <c:v>3.6038632239296951E-2</c:v>
                </c:pt>
                <c:pt idx="8">
                  <c:v>1.0090327667180947E-2</c:v>
                </c:pt>
                <c:pt idx="9">
                  <c:v>7.3281633374339874E-3</c:v>
                </c:pt>
                <c:pt idx="10">
                  <c:v>0.28240411605983784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B4C-4903-836C-88FD2EB1D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3B-4355-857F-D58851E117F8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3B-4355-857F-D58851E117F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F3B-4355-857F-D58851E117F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F3B-4355-857F-D58851E117F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F3B-4355-857F-D58851E117F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F3B-4355-857F-D58851E117F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F3B-4355-857F-D58851E117F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F3B-4355-857F-D58851E117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456477</c:v>
                </c:pt>
                <c:pt idx="1">
                  <c:v>34002</c:v>
                </c:pt>
                <c:pt idx="2">
                  <c:v>422475</c:v>
                </c:pt>
                <c:pt idx="3">
                  <c:v>241048</c:v>
                </c:pt>
                <c:pt idx="4">
                  <c:v>11852</c:v>
                </c:pt>
                <c:pt idx="5">
                  <c:v>8712</c:v>
                </c:pt>
                <c:pt idx="6">
                  <c:v>20744</c:v>
                </c:pt>
                <c:pt idx="7">
                  <c:v>6857</c:v>
                </c:pt>
                <c:pt idx="8">
                  <c:v>9202</c:v>
                </c:pt>
                <c:pt idx="9">
                  <c:v>8279</c:v>
                </c:pt>
                <c:pt idx="10">
                  <c:v>115781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F3B-4355-857F-D58851E117F8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3.9178904857410268E-2</c:v>
                </c:pt>
                <c:pt idx="1">
                  <c:v>0.13798989256668559</c:v>
                </c:pt>
                <c:pt idx="2">
                  <c:v>3.1967229132265684E-2</c:v>
                </c:pt>
                <c:pt idx="3">
                  <c:v>3.5482928673299385E-2</c:v>
                </c:pt>
                <c:pt idx="4">
                  <c:v>0.19163482807158649</c:v>
                </c:pt>
                <c:pt idx="5">
                  <c:v>7.71513353115727E-2</c:v>
                </c:pt>
                <c:pt idx="6">
                  <c:v>-6.6930550557754542E-2</c:v>
                </c:pt>
                <c:pt idx="7">
                  <c:v>-4.7109505280711561E-2</c:v>
                </c:pt>
                <c:pt idx="8">
                  <c:v>-6.8434905851386896E-2</c:v>
                </c:pt>
                <c:pt idx="9">
                  <c:v>-0.2541441441441441</c:v>
                </c:pt>
                <c:pt idx="10">
                  <c:v>7.0460428994082891E-2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F3B-4355-857F-D58851E117F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F3B-4355-857F-D58851E117F8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F3B-4355-857F-D58851E117F8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F3B-4355-857F-D58851E117F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F3B-4355-857F-D58851E117F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F3B-4355-857F-D58851E117F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F3B-4355-857F-D58851E117F8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F3B-4355-857F-D58851E117F8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1</c:v>
                </c:pt>
                <c:pt idx="1">
                  <c:v>7.4487871239952944E-2</c:v>
                </c:pt>
                <c:pt idx="2">
                  <c:v>0.92551212876004707</c:v>
                </c:pt>
                <c:pt idx="3">
                  <c:v>0.52806165480407552</c:v>
                </c:pt>
                <c:pt idx="4">
                  <c:v>2.5964068288216055E-2</c:v>
                </c:pt>
                <c:pt idx="5">
                  <c:v>1.9085298930723783E-2</c:v>
                </c:pt>
                <c:pt idx="6">
                  <c:v>4.544369157701264E-2</c:v>
                </c:pt>
                <c:pt idx="7">
                  <c:v>1.5021567351695705E-2</c:v>
                </c:pt>
                <c:pt idx="8">
                  <c:v>2.0158737461033086E-2</c:v>
                </c:pt>
                <c:pt idx="9">
                  <c:v>1.8136729780470866E-2</c:v>
                </c:pt>
                <c:pt idx="10">
                  <c:v>0.25364038056681937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F3B-4355-857F-D58851E11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octubre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66-4C1A-B31B-C9F4F2C601F0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66-4C1A-B31B-C9F4F2C601F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366-4C1A-B31B-C9F4F2C601F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366-4C1A-B31B-C9F4F2C601F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366-4C1A-B31B-C9F4F2C601F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366-4C1A-B31B-C9F4F2C601F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366-4C1A-B31B-C9F4F2C601F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366-4C1A-B31B-C9F4F2C601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153574</c:v>
                </c:pt>
                <c:pt idx="1">
                  <c:v>11665</c:v>
                </c:pt>
                <c:pt idx="2">
                  <c:v>141909</c:v>
                </c:pt>
                <c:pt idx="3">
                  <c:v>78556</c:v>
                </c:pt>
                <c:pt idx="4">
                  <c:v>5395</c:v>
                </c:pt>
                <c:pt idx="5">
                  <c:v>3453</c:v>
                </c:pt>
                <c:pt idx="6">
                  <c:v>6130</c:v>
                </c:pt>
                <c:pt idx="7">
                  <c:v>4706</c:v>
                </c:pt>
                <c:pt idx="8">
                  <c:v>1815</c:v>
                </c:pt>
                <c:pt idx="9">
                  <c:v>1827</c:v>
                </c:pt>
                <c:pt idx="10">
                  <c:v>40027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66-4C1A-B31B-C9F4F2C601F0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4.7200174562910924E-2</c:v>
                </c:pt>
                <c:pt idx="1">
                  <c:v>8.1895752179558468E-2</c:v>
                </c:pt>
                <c:pt idx="2">
                  <c:v>4.4446897769927052E-2</c:v>
                </c:pt>
                <c:pt idx="3">
                  <c:v>5.8592065545493677E-2</c:v>
                </c:pt>
                <c:pt idx="4">
                  <c:v>0.11076796376364006</c:v>
                </c:pt>
                <c:pt idx="5">
                  <c:v>8.4825636192271459E-2</c:v>
                </c:pt>
                <c:pt idx="6">
                  <c:v>-0.15413274458396575</c:v>
                </c:pt>
                <c:pt idx="7">
                  <c:v>-3.4072249589490955E-2</c:v>
                </c:pt>
                <c:pt idx="8">
                  <c:v>5.0955414012738842E-2</c:v>
                </c:pt>
                <c:pt idx="9">
                  <c:v>-0.15494912118408877</c:v>
                </c:pt>
                <c:pt idx="10">
                  <c:v>6.4151645663848678E-2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366-4C1A-B31B-C9F4F2C601F0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66-4C1A-B31B-C9F4F2C601F0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66-4C1A-B31B-C9F4F2C601F0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66-4C1A-B31B-C9F4F2C601F0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366-4C1A-B31B-C9F4F2C601F0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366-4C1A-B31B-C9F4F2C601F0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366-4C1A-B31B-C9F4F2C601F0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366-4C1A-B31B-C9F4F2C601F0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7.5956867698959457E-2</c:v>
                </c:pt>
                <c:pt idx="2">
                  <c:v>0.92404313230104052</c:v>
                </c:pt>
                <c:pt idx="3">
                  <c:v>0.51151887689322406</c:v>
                </c:pt>
                <c:pt idx="4">
                  <c:v>3.5129644340838942E-2</c:v>
                </c:pt>
                <c:pt idx="5">
                  <c:v>2.2484274681912303E-2</c:v>
                </c:pt>
                <c:pt idx="6">
                  <c:v>3.9915610715355467E-2</c:v>
                </c:pt>
                <c:pt idx="7">
                  <c:v>3.0643207834659514E-2</c:v>
                </c:pt>
                <c:pt idx="8">
                  <c:v>1.1818406761561201E-2</c:v>
                </c:pt>
                <c:pt idx="9">
                  <c:v>1.189654498808392E-2</c:v>
                </c:pt>
                <c:pt idx="10">
                  <c:v>0.26063656608540509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366-4C1A-B31B-C9F4F2C60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8D-4DF3-BA5F-687422C7A175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8D-4DF3-BA5F-687422C7A17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58D-4DF3-BA5F-687422C7A17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58D-4DF3-BA5F-687422C7A17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58D-4DF3-BA5F-687422C7A17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58D-4DF3-BA5F-687422C7A17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58D-4DF3-BA5F-687422C7A17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58D-4DF3-BA5F-687422C7A1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1422731</c:v>
                </c:pt>
                <c:pt idx="1">
                  <c:v>115456</c:v>
                </c:pt>
                <c:pt idx="2">
                  <c:v>49974</c:v>
                </c:pt>
                <c:pt idx="3">
                  <c:v>65482</c:v>
                </c:pt>
                <c:pt idx="4">
                  <c:v>1307275</c:v>
                </c:pt>
                <c:pt idx="5">
                  <c:v>706074</c:v>
                </c:pt>
                <c:pt idx="6">
                  <c:v>46194</c:v>
                </c:pt>
                <c:pt idx="7">
                  <c:v>32238</c:v>
                </c:pt>
                <c:pt idx="8">
                  <c:v>56175</c:v>
                </c:pt>
                <c:pt idx="9">
                  <c:v>41322</c:v>
                </c:pt>
                <c:pt idx="10">
                  <c:v>20559</c:v>
                </c:pt>
                <c:pt idx="11">
                  <c:v>17822</c:v>
                </c:pt>
                <c:pt idx="12">
                  <c:v>386891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58D-4DF3-BA5F-687422C7A175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2.2275153945089832E-2</c:v>
                </c:pt>
                <c:pt idx="1">
                  <c:v>2.1372965322009829E-2</c:v>
                </c:pt>
                <c:pt idx="2">
                  <c:v>-1.6124269092197774E-2</c:v>
                </c:pt>
                <c:pt idx="3">
                  <c:v>5.1970376082381531E-2</c:v>
                </c:pt>
                <c:pt idx="4">
                  <c:v>2.2354910103308923E-2</c:v>
                </c:pt>
                <c:pt idx="5">
                  <c:v>1.321780608240064E-2</c:v>
                </c:pt>
                <c:pt idx="6">
                  <c:v>9.0561405165494158E-2</c:v>
                </c:pt>
                <c:pt idx="7">
                  <c:v>6.5261210058487285E-2</c:v>
                </c:pt>
                <c:pt idx="8">
                  <c:v>-8.3096660464205274E-2</c:v>
                </c:pt>
                <c:pt idx="9">
                  <c:v>-9.9699333304283377E-2</c:v>
                </c:pt>
                <c:pt idx="10">
                  <c:v>1.3957388044979258E-2</c:v>
                </c:pt>
                <c:pt idx="11">
                  <c:v>-0.19947895611552802</c:v>
                </c:pt>
                <c:pt idx="12">
                  <c:v>7.6182952576195451E-2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58D-4DF3-BA5F-687422C7A175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58D-4DF3-BA5F-687422C7A175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58D-4DF3-BA5F-687422C7A175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58D-4DF3-BA5F-687422C7A175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58D-4DF3-BA5F-687422C7A175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58D-4DF3-BA5F-687422C7A175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58D-4DF3-BA5F-687422C7A175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58D-4DF3-BA5F-687422C7A175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8.1150969508642187E-2</c:v>
                </c:pt>
                <c:pt idx="2">
                  <c:v>3.5125403185844686E-2</c:v>
                </c:pt>
                <c:pt idx="3">
                  <c:v>4.6025566322797494E-2</c:v>
                </c:pt>
                <c:pt idx="4">
                  <c:v>0.9188490304913578</c:v>
                </c:pt>
                <c:pt idx="5">
                  <c:v>0.49628074456801741</c:v>
                </c:pt>
                <c:pt idx="6">
                  <c:v>3.2468541136729291E-2</c:v>
                </c:pt>
                <c:pt idx="7">
                  <c:v>2.2659237761741328E-2</c:v>
                </c:pt>
                <c:pt idx="8">
                  <c:v>3.9483922118798281E-2</c:v>
                </c:pt>
                <c:pt idx="9">
                  <c:v>2.9044141162313887E-2</c:v>
                </c:pt>
                <c:pt idx="10">
                  <c:v>1.4450377478244306E-2</c:v>
                </c:pt>
                <c:pt idx="11">
                  <c:v>1.2526612550088526E-2</c:v>
                </c:pt>
                <c:pt idx="12">
                  <c:v>0.27193545371542477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58D-4DF3-BA5F-687422C7A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81-4F56-8602-F229BEC72BAB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810733</c:v>
                </c:pt>
                <c:pt idx="1">
                  <c:v>773844</c:v>
                </c:pt>
                <c:pt idx="2">
                  <c:v>818402</c:v>
                </c:pt>
                <c:pt idx="3">
                  <c:v>745949</c:v>
                </c:pt>
                <c:pt idx="4">
                  <c:v>671021</c:v>
                </c:pt>
                <c:pt idx="5">
                  <c:v>758024</c:v>
                </c:pt>
                <c:pt idx="6">
                  <c:v>871300</c:v>
                </c:pt>
                <c:pt idx="7">
                  <c:v>947197</c:v>
                </c:pt>
                <c:pt idx="8">
                  <c:v>799868</c:v>
                </c:pt>
                <c:pt idx="9">
                  <c:v>863416</c:v>
                </c:pt>
                <c:pt idx="10">
                  <c:v>847777</c:v>
                </c:pt>
                <c:pt idx="11">
                  <c:v>831777</c:v>
                </c:pt>
                <c:pt idx="12">
                  <c:v>9739308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81-4F56-8602-F229BEC72BAB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A81-4F56-8602-F229BEC72BA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836960</c:v>
                </c:pt>
                <c:pt idx="1">
                  <c:v>824761</c:v>
                </c:pt>
                <c:pt idx="2">
                  <c:v>866668</c:v>
                </c:pt>
                <c:pt idx="3">
                  <c:v>789795</c:v>
                </c:pt>
                <c:pt idx="4">
                  <c:v>746827</c:v>
                </c:pt>
                <c:pt idx="5">
                  <c:v>787690</c:v>
                </c:pt>
                <c:pt idx="6">
                  <c:v>895588</c:v>
                </c:pt>
                <c:pt idx="7">
                  <c:v>936279</c:v>
                </c:pt>
                <c:pt idx="8">
                  <c:v>807680</c:v>
                </c:pt>
                <c:pt idx="9">
                  <c:v>870321</c:v>
                </c:pt>
                <c:pt idx="10">
                  <c:v>817457</c:v>
                </c:pt>
                <c:pt idx="11">
                  <c:v>834955</c:v>
                </c:pt>
                <c:pt idx="12">
                  <c:v>10014981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81-4F56-8602-F229BEC72BAB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81-4F56-8602-F229BEC72BA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A81-4F56-8602-F229BEC72BA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876312</c:v>
                </c:pt>
                <c:pt idx="1">
                  <c:v>812017</c:v>
                </c:pt>
                <c:pt idx="2">
                  <c:v>828674</c:v>
                </c:pt>
                <c:pt idx="3">
                  <c:v>754621</c:v>
                </c:pt>
                <c:pt idx="4">
                  <c:v>741128</c:v>
                </c:pt>
                <c:pt idx="5">
                  <c:v>808867</c:v>
                </c:pt>
                <c:pt idx="6">
                  <c:v>931484</c:v>
                </c:pt>
                <c:pt idx="7">
                  <c:v>908634</c:v>
                </c:pt>
                <c:pt idx="8">
                  <c:v>815302</c:v>
                </c:pt>
                <c:pt idx="9">
                  <c:v>899430</c:v>
                </c:pt>
                <c:pt idx="12">
                  <c:v>8376469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A81-4F56-8602-F229BEC72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A81-4F56-8602-F229BEC72BA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893934</c:v>
                      </c:pt>
                      <c:pt idx="1">
                        <c:v>832182</c:v>
                      </c:pt>
                      <c:pt idx="2">
                        <c:v>381721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191201</c:v>
                      </c:pt>
                      <c:pt idx="8">
                        <c:v>105790</c:v>
                      </c:pt>
                      <c:pt idx="9">
                        <c:v>101639</c:v>
                      </c:pt>
                      <c:pt idx="10">
                        <c:v>110775</c:v>
                      </c:pt>
                      <c:pt idx="11">
                        <c:v>118240</c:v>
                      </c:pt>
                      <c:pt idx="12">
                        <c:v>2858440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A81-4F56-8602-F229BEC72BA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A81-4F56-8602-F229BEC72BA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A81-4F56-8602-F229BEC72BA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A81-4F56-8602-F229BEC72BA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A81-4F56-8602-F229BEC72BA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A81-4F56-8602-F229BEC72BA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A81-4F56-8602-F229BEC72BA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A81-4F56-8602-F229BEC72BA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A81-4F56-8602-F229BEC72BA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A81-4F56-8602-F229BEC72BA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A81-4F56-8602-F229BEC72BA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A81-4F56-8602-F229BEC72BA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A81-4F56-8602-F229BEC72BA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A81-4F56-8602-F229BEC72BAB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4.701777862741352E-2</c:v>
                </c:pt>
                <c:pt idx="1">
                  <c:v>-1.5451749052149633E-2</c:v>
                </c:pt>
                <c:pt idx="2">
                  <c:v>-4.3839163324364105E-2</c:v>
                </c:pt>
                <c:pt idx="3">
                  <c:v>-4.4535607341145478E-2</c:v>
                </c:pt>
                <c:pt idx="4">
                  <c:v>-7.6309506753237111E-3</c:v>
                </c:pt>
                <c:pt idx="5">
                  <c:v>2.6884942045728666E-2</c:v>
                </c:pt>
                <c:pt idx="6">
                  <c:v>4.0080930070523602E-2</c:v>
                </c:pt>
                <c:pt idx="7">
                  <c:v>-2.9526455255324491E-2</c:v>
                </c:pt>
                <c:pt idx="8">
                  <c:v>9.4369057052297034E-3</c:v>
                </c:pt>
                <c:pt idx="9">
                  <c:v>3.3446280165594144E-2</c:v>
                </c:pt>
                <c:pt idx="12">
                  <c:v>1.6621686469791008E-3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A81-4F56-8602-F229BEC72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B4-4EB8-A305-3AA6CE561BBA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4265</c:v>
                </c:pt>
                <c:pt idx="1">
                  <c:v>2830</c:v>
                </c:pt>
                <c:pt idx="2">
                  <c:v>4198</c:v>
                </c:pt>
                <c:pt idx="3">
                  <c:v>7014</c:v>
                </c:pt>
                <c:pt idx="4">
                  <c:v>4156</c:v>
                </c:pt>
                <c:pt idx="5">
                  <c:v>6696</c:v>
                </c:pt>
                <c:pt idx="6">
                  <c:v>7620</c:v>
                </c:pt>
                <c:pt idx="7">
                  <c:v>9492</c:v>
                </c:pt>
                <c:pt idx="8">
                  <c:v>6112</c:v>
                </c:pt>
                <c:pt idx="9">
                  <c:v>5748</c:v>
                </c:pt>
                <c:pt idx="10">
                  <c:v>4279</c:v>
                </c:pt>
                <c:pt idx="11">
                  <c:v>4654</c:v>
                </c:pt>
                <c:pt idx="12">
                  <c:v>67064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B4-4EB8-A305-3AA6CE561BBA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6B4-4EB8-A305-3AA6CE561BB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3219</c:v>
                </c:pt>
                <c:pt idx="1">
                  <c:v>3176</c:v>
                </c:pt>
                <c:pt idx="2">
                  <c:v>4814</c:v>
                </c:pt>
                <c:pt idx="3">
                  <c:v>4307</c:v>
                </c:pt>
                <c:pt idx="4">
                  <c:v>5457</c:v>
                </c:pt>
                <c:pt idx="5">
                  <c:v>5557</c:v>
                </c:pt>
                <c:pt idx="6">
                  <c:v>7599</c:v>
                </c:pt>
                <c:pt idx="7">
                  <c:v>9450</c:v>
                </c:pt>
                <c:pt idx="8">
                  <c:v>6082</c:v>
                </c:pt>
                <c:pt idx="9">
                  <c:v>5830</c:v>
                </c:pt>
                <c:pt idx="10">
                  <c:v>4123</c:v>
                </c:pt>
                <c:pt idx="11">
                  <c:v>4801</c:v>
                </c:pt>
                <c:pt idx="12">
                  <c:v>64415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B4-4EB8-A305-3AA6CE561BBA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6B4-4EB8-A305-3AA6CE561BB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6B4-4EB8-A305-3AA6CE561BB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3737</c:v>
                </c:pt>
                <c:pt idx="1">
                  <c:v>3570</c:v>
                </c:pt>
                <c:pt idx="2">
                  <c:v>3719</c:v>
                </c:pt>
                <c:pt idx="3">
                  <c:v>6553</c:v>
                </c:pt>
                <c:pt idx="4">
                  <c:v>5729</c:v>
                </c:pt>
                <c:pt idx="5">
                  <c:v>6008</c:v>
                </c:pt>
                <c:pt idx="6">
                  <c:v>7565</c:v>
                </c:pt>
                <c:pt idx="7">
                  <c:v>8887</c:v>
                </c:pt>
                <c:pt idx="8">
                  <c:v>6213</c:v>
                </c:pt>
                <c:pt idx="9">
                  <c:v>5793</c:v>
                </c:pt>
                <c:pt idx="12">
                  <c:v>57774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6B4-4EB8-A305-3AA6CE561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6B4-4EB8-A305-3AA6CE561BB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3650</c:v>
                      </c:pt>
                      <c:pt idx="1">
                        <c:v>3952</c:v>
                      </c:pt>
                      <c:pt idx="2">
                        <c:v>1272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6200</c:v>
                      </c:pt>
                      <c:pt idx="8">
                        <c:v>2978</c:v>
                      </c:pt>
                      <c:pt idx="9">
                        <c:v>3362</c:v>
                      </c:pt>
                      <c:pt idx="10">
                        <c:v>1184</c:v>
                      </c:pt>
                      <c:pt idx="11">
                        <c:v>1021</c:v>
                      </c:pt>
                      <c:pt idx="12">
                        <c:v>26848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6B4-4EB8-A305-3AA6CE561BB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6B4-4EB8-A305-3AA6CE561BB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6B4-4EB8-A305-3AA6CE561BB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6B4-4EB8-A305-3AA6CE561BB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6B4-4EB8-A305-3AA6CE561BB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6B4-4EB8-A305-3AA6CE561BB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6B4-4EB8-A305-3AA6CE561BB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6B4-4EB8-A305-3AA6CE561BB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6B4-4EB8-A305-3AA6CE561BB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6B4-4EB8-A305-3AA6CE561BB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6B4-4EB8-A305-3AA6CE561BB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6B4-4EB8-A305-3AA6CE561BB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6B4-4EB8-A305-3AA6CE561BB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6B4-4EB8-A305-3AA6CE561BBA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0.16091954022988508</c:v>
                </c:pt>
                <c:pt idx="1">
                  <c:v>0.12405541561712852</c:v>
                </c:pt>
                <c:pt idx="2">
                  <c:v>-0.22746157041960946</c:v>
                </c:pt>
                <c:pt idx="3">
                  <c:v>0.52147666589273278</c:v>
                </c:pt>
                <c:pt idx="4">
                  <c:v>4.9844236760124616E-2</c:v>
                </c:pt>
                <c:pt idx="5">
                  <c:v>8.115889868634163E-2</c:v>
                </c:pt>
                <c:pt idx="6">
                  <c:v>-4.4742729306487261E-3</c:v>
                </c:pt>
                <c:pt idx="7">
                  <c:v>-5.9576719576719617E-2</c:v>
                </c:pt>
                <c:pt idx="8">
                  <c:v>2.1538967444919344E-2</c:v>
                </c:pt>
                <c:pt idx="9">
                  <c:v>-6.3464837049742595E-3</c:v>
                </c:pt>
                <c:pt idx="12">
                  <c:v>4.1141806779477763E-2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6B4-4EB8-A305-3AA6CE561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D7-4D00-9EE0-E9AF1C001EA0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31748</c:v>
                </c:pt>
                <c:pt idx="1">
                  <c:v>21281</c:v>
                </c:pt>
                <c:pt idx="2">
                  <c:v>24322</c:v>
                </c:pt>
                <c:pt idx="3">
                  <c:v>46080</c:v>
                </c:pt>
                <c:pt idx="4">
                  <c:v>29396</c:v>
                </c:pt>
                <c:pt idx="5">
                  <c:v>44590</c:v>
                </c:pt>
                <c:pt idx="6">
                  <c:v>66167</c:v>
                </c:pt>
                <c:pt idx="7">
                  <c:v>132200</c:v>
                </c:pt>
                <c:pt idx="8">
                  <c:v>54675</c:v>
                </c:pt>
                <c:pt idx="9">
                  <c:v>44421</c:v>
                </c:pt>
                <c:pt idx="10">
                  <c:v>36335</c:v>
                </c:pt>
                <c:pt idx="11">
                  <c:v>45648</c:v>
                </c:pt>
                <c:pt idx="12">
                  <c:v>576863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D7-4D00-9EE0-E9AF1C001EA0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7D7-4D00-9EE0-E9AF1C001EA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32373</c:v>
                </c:pt>
                <c:pt idx="1">
                  <c:v>26641</c:v>
                </c:pt>
                <c:pt idx="2">
                  <c:v>38910</c:v>
                </c:pt>
                <c:pt idx="3">
                  <c:v>38278</c:v>
                </c:pt>
                <c:pt idx="4">
                  <c:v>41371</c:v>
                </c:pt>
                <c:pt idx="5">
                  <c:v>47095</c:v>
                </c:pt>
                <c:pt idx="6">
                  <c:v>72329</c:v>
                </c:pt>
                <c:pt idx="7">
                  <c:v>90782</c:v>
                </c:pt>
                <c:pt idx="8">
                  <c:v>51020</c:v>
                </c:pt>
                <c:pt idx="9">
                  <c:v>43620</c:v>
                </c:pt>
                <c:pt idx="10">
                  <c:v>27880</c:v>
                </c:pt>
                <c:pt idx="11">
                  <c:v>41448</c:v>
                </c:pt>
                <c:pt idx="12">
                  <c:v>551747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D7-4D00-9EE0-E9AF1C001EA0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D7-4D00-9EE0-E9AF1C001EA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7D7-4D00-9EE0-E9AF1C001EA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34050</c:v>
                </c:pt>
                <c:pt idx="1">
                  <c:v>30506</c:v>
                </c:pt>
                <c:pt idx="2">
                  <c:v>29803</c:v>
                </c:pt>
                <c:pt idx="3">
                  <c:v>53611</c:v>
                </c:pt>
                <c:pt idx="4">
                  <c:v>35251</c:v>
                </c:pt>
                <c:pt idx="5">
                  <c:v>48568</c:v>
                </c:pt>
                <c:pt idx="6">
                  <c:v>73349</c:v>
                </c:pt>
                <c:pt idx="7">
                  <c:v>85490</c:v>
                </c:pt>
                <c:pt idx="8">
                  <c:v>57217</c:v>
                </c:pt>
                <c:pt idx="9">
                  <c:v>48318</c:v>
                </c:pt>
                <c:pt idx="12">
                  <c:v>496163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7D7-4D00-9EE0-E9AF1C001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7D7-4D00-9EE0-E9AF1C001EA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37671</c:v>
                      </c:pt>
                      <c:pt idx="1">
                        <c:v>31441</c:v>
                      </c:pt>
                      <c:pt idx="2">
                        <c:v>13981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60743</c:v>
                      </c:pt>
                      <c:pt idx="8">
                        <c:v>30758</c:v>
                      </c:pt>
                      <c:pt idx="9">
                        <c:v>28673</c:v>
                      </c:pt>
                      <c:pt idx="10">
                        <c:v>10757</c:v>
                      </c:pt>
                      <c:pt idx="11">
                        <c:v>8464</c:v>
                      </c:pt>
                      <c:pt idx="12">
                        <c:v>241430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7D7-4D00-9EE0-E9AF1C001EA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7D7-4D00-9EE0-E9AF1C001EA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7D7-4D00-9EE0-E9AF1C001EA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7D7-4D00-9EE0-E9AF1C001EA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7D7-4D00-9EE0-E9AF1C001EA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7D7-4D00-9EE0-E9AF1C001EA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7D7-4D00-9EE0-E9AF1C001EA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7D7-4D00-9EE0-E9AF1C001EA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7D7-4D00-9EE0-E9AF1C001EA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7D7-4D00-9EE0-E9AF1C001EA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7D7-4D00-9EE0-E9AF1C001EA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7D7-4D00-9EE0-E9AF1C001EA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7D7-4D00-9EE0-E9AF1C001EA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7D7-4D00-9EE0-E9AF1C001EA0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5.1802427949216856E-2</c:v>
                </c:pt>
                <c:pt idx="1">
                  <c:v>0.14507713674411615</c:v>
                </c:pt>
                <c:pt idx="2">
                  <c:v>-0.23405294268825494</c:v>
                </c:pt>
                <c:pt idx="3">
                  <c:v>0.40056951773864879</c:v>
                </c:pt>
                <c:pt idx="4">
                  <c:v>-0.14792970921660098</c:v>
                </c:pt>
                <c:pt idx="5">
                  <c:v>3.1277205648158057E-2</c:v>
                </c:pt>
                <c:pt idx="6">
                  <c:v>1.4102227322374095E-2</c:v>
                </c:pt>
                <c:pt idx="7">
                  <c:v>-5.8293494305038496E-2</c:v>
                </c:pt>
                <c:pt idx="8">
                  <c:v>0.12146217169737361</c:v>
                </c:pt>
                <c:pt idx="9">
                  <c:v>0.10770288858321875</c:v>
                </c:pt>
                <c:pt idx="12">
                  <c:v>2.8489756829643831E-2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7D7-4D00-9EE0-E9AF1C001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CA9-4FA0-8D20-3A728D42940A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25146</c:v>
                </c:pt>
                <c:pt idx="1">
                  <c:v>16027</c:v>
                </c:pt>
                <c:pt idx="2">
                  <c:v>18063</c:v>
                </c:pt>
                <c:pt idx="3">
                  <c:v>31153</c:v>
                </c:pt>
                <c:pt idx="4">
                  <c:v>18994</c:v>
                </c:pt>
                <c:pt idx="5">
                  <c:v>26276</c:v>
                </c:pt>
                <c:pt idx="6">
                  <c:v>36382</c:v>
                </c:pt>
                <c:pt idx="7">
                  <c:v>83159</c:v>
                </c:pt>
                <c:pt idx="8">
                  <c:v>27840</c:v>
                </c:pt>
                <c:pt idx="9">
                  <c:v>24146</c:v>
                </c:pt>
                <c:pt idx="10">
                  <c:v>20317</c:v>
                </c:pt>
                <c:pt idx="11">
                  <c:v>31159</c:v>
                </c:pt>
                <c:pt idx="12">
                  <c:v>358662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A9-4FA0-8D20-3A728D42940A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CA9-4FA0-8D20-3A728D42940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18647</c:v>
                </c:pt>
                <c:pt idx="1">
                  <c:v>16643</c:v>
                </c:pt>
                <c:pt idx="2">
                  <c:v>20604</c:v>
                </c:pt>
                <c:pt idx="3">
                  <c:v>18824</c:v>
                </c:pt>
                <c:pt idx="4">
                  <c:v>22446</c:v>
                </c:pt>
                <c:pt idx="5">
                  <c:v>24937</c:v>
                </c:pt>
                <c:pt idx="6">
                  <c:v>39454</c:v>
                </c:pt>
                <c:pt idx="7">
                  <c:v>50144</c:v>
                </c:pt>
                <c:pt idx="8">
                  <c:v>29348</c:v>
                </c:pt>
                <c:pt idx="9">
                  <c:v>26632</c:v>
                </c:pt>
                <c:pt idx="10">
                  <c:v>20242</c:v>
                </c:pt>
                <c:pt idx="11">
                  <c:v>24796</c:v>
                </c:pt>
                <c:pt idx="12">
                  <c:v>312717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A9-4FA0-8D20-3A728D42940A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A9-4FA0-8D20-3A728D42940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A9-4FA0-8D20-3A728D42940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21537</c:v>
                </c:pt>
                <c:pt idx="1">
                  <c:v>19156</c:v>
                </c:pt>
                <c:pt idx="2">
                  <c:v>18642</c:v>
                </c:pt>
                <c:pt idx="3">
                  <c:v>29526</c:v>
                </c:pt>
                <c:pt idx="4">
                  <c:v>26725</c:v>
                </c:pt>
                <c:pt idx="5">
                  <c:v>29537</c:v>
                </c:pt>
                <c:pt idx="6">
                  <c:v>42725</c:v>
                </c:pt>
                <c:pt idx="7">
                  <c:v>52238</c:v>
                </c:pt>
                <c:pt idx="8">
                  <c:v>34263</c:v>
                </c:pt>
                <c:pt idx="9">
                  <c:v>30433</c:v>
                </c:pt>
                <c:pt idx="12">
                  <c:v>304782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CA9-4FA0-8D20-3A728D429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CA9-4FA0-8D20-3A728D42940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23617</c:v>
                      </c:pt>
                      <c:pt idx="1">
                        <c:v>21412</c:v>
                      </c:pt>
                      <c:pt idx="2">
                        <c:v>7343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38101</c:v>
                      </c:pt>
                      <c:pt idx="8">
                        <c:v>17630</c:v>
                      </c:pt>
                      <c:pt idx="9">
                        <c:v>16572</c:v>
                      </c:pt>
                      <c:pt idx="10">
                        <c:v>5230</c:v>
                      </c:pt>
                      <c:pt idx="11">
                        <c:v>4774</c:v>
                      </c:pt>
                      <c:pt idx="12">
                        <c:v>148896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CA9-4FA0-8D20-3A728D42940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CA9-4FA0-8D20-3A728D42940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CA9-4FA0-8D20-3A728D42940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CA9-4FA0-8D20-3A728D42940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CA9-4FA0-8D20-3A728D42940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CA9-4FA0-8D20-3A728D42940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CA9-4FA0-8D20-3A728D42940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CA9-4FA0-8D20-3A728D42940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CA9-4FA0-8D20-3A728D42940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CA9-4FA0-8D20-3A728D42940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CA9-4FA0-8D20-3A728D42940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CA9-4FA0-8D20-3A728D42940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CA9-4FA0-8D20-3A728D42940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CA9-4FA0-8D20-3A728D42940A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0.15498471604011366</c:v>
                </c:pt>
                <c:pt idx="1">
                  <c:v>0.15099441206513253</c:v>
                </c:pt>
                <c:pt idx="2">
                  <c:v>-9.5224228305183511E-2</c:v>
                </c:pt>
                <c:pt idx="3">
                  <c:v>0.56852953676158102</c:v>
                </c:pt>
                <c:pt idx="4">
                  <c:v>0.1906353025037868</c:v>
                </c:pt>
                <c:pt idx="5">
                  <c:v>0.18446485142559244</c:v>
                </c:pt>
                <c:pt idx="6">
                  <c:v>8.2906676129163026E-2</c:v>
                </c:pt>
                <c:pt idx="7">
                  <c:v>4.1759731971920955E-2</c:v>
                </c:pt>
                <c:pt idx="8">
                  <c:v>0.16747308164099772</c:v>
                </c:pt>
                <c:pt idx="9">
                  <c:v>0.14272303995193747</c:v>
                </c:pt>
                <c:pt idx="12">
                  <c:v>0.1386100515916453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CA9-4FA0-8D20-3A728D429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89-4232-9404-359B53DC6149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6602</c:v>
                </c:pt>
                <c:pt idx="1">
                  <c:v>5254</c:v>
                </c:pt>
                <c:pt idx="2">
                  <c:v>6259</c:v>
                </c:pt>
                <c:pt idx="3">
                  <c:v>14927</c:v>
                </c:pt>
                <c:pt idx="4">
                  <c:v>10402</c:v>
                </c:pt>
                <c:pt idx="5">
                  <c:v>18314</c:v>
                </c:pt>
                <c:pt idx="6">
                  <c:v>29785</c:v>
                </c:pt>
                <c:pt idx="7">
                  <c:v>49041</c:v>
                </c:pt>
                <c:pt idx="8">
                  <c:v>26835</c:v>
                </c:pt>
                <c:pt idx="9">
                  <c:v>20275</c:v>
                </c:pt>
                <c:pt idx="10">
                  <c:v>16018</c:v>
                </c:pt>
                <c:pt idx="11">
                  <c:v>14489</c:v>
                </c:pt>
                <c:pt idx="12">
                  <c:v>218201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89-4232-9404-359B53DC6149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389-4232-9404-359B53DC614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13726</c:v>
                </c:pt>
                <c:pt idx="1">
                  <c:v>9998</c:v>
                </c:pt>
                <c:pt idx="2">
                  <c:v>18306</c:v>
                </c:pt>
                <c:pt idx="3">
                  <c:v>19454</c:v>
                </c:pt>
                <c:pt idx="4">
                  <c:v>18925</c:v>
                </c:pt>
                <c:pt idx="5">
                  <c:v>22158</c:v>
                </c:pt>
                <c:pt idx="6">
                  <c:v>32875</c:v>
                </c:pt>
                <c:pt idx="7">
                  <c:v>40638</c:v>
                </c:pt>
                <c:pt idx="8">
                  <c:v>21672</c:v>
                </c:pt>
                <c:pt idx="9">
                  <c:v>16988</c:v>
                </c:pt>
                <c:pt idx="10">
                  <c:v>7638</c:v>
                </c:pt>
                <c:pt idx="11">
                  <c:v>16652</c:v>
                </c:pt>
                <c:pt idx="12">
                  <c:v>239030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89-4232-9404-359B53DC6149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389-4232-9404-359B53DC614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389-4232-9404-359B53DC614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12513</c:v>
                </c:pt>
                <c:pt idx="1">
                  <c:v>11350</c:v>
                </c:pt>
                <c:pt idx="2">
                  <c:v>11161</c:v>
                </c:pt>
                <c:pt idx="3">
                  <c:v>24085</c:v>
                </c:pt>
                <c:pt idx="4">
                  <c:v>8526</c:v>
                </c:pt>
                <c:pt idx="5">
                  <c:v>19031</c:v>
                </c:pt>
                <c:pt idx="6">
                  <c:v>30624</c:v>
                </c:pt>
                <c:pt idx="7">
                  <c:v>33252</c:v>
                </c:pt>
                <c:pt idx="8">
                  <c:v>22954</c:v>
                </c:pt>
                <c:pt idx="9">
                  <c:v>17885</c:v>
                </c:pt>
                <c:pt idx="12">
                  <c:v>191381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389-4232-9404-359B53DC6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389-4232-9404-359B53DC614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14054</c:v>
                      </c:pt>
                      <c:pt idx="1">
                        <c:v>10029</c:v>
                      </c:pt>
                      <c:pt idx="2">
                        <c:v>6638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22642</c:v>
                      </c:pt>
                      <c:pt idx="8">
                        <c:v>13128</c:v>
                      </c:pt>
                      <c:pt idx="9">
                        <c:v>12101</c:v>
                      </c:pt>
                      <c:pt idx="10">
                        <c:v>5527</c:v>
                      </c:pt>
                      <c:pt idx="11">
                        <c:v>3690</c:v>
                      </c:pt>
                      <c:pt idx="12">
                        <c:v>92534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389-4232-9404-359B53DC614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389-4232-9404-359B53DC614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389-4232-9404-359B53DC614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389-4232-9404-359B53DC614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389-4232-9404-359B53DC614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389-4232-9404-359B53DC614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389-4232-9404-359B53DC614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389-4232-9404-359B53DC614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389-4232-9404-359B53DC614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389-4232-9404-359B53DC614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389-4232-9404-359B53DC614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389-4232-9404-359B53DC614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389-4232-9404-359B53DC614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389-4232-9404-359B53DC6149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-8.8372431881101554E-2</c:v>
                </c:pt>
                <c:pt idx="1">
                  <c:v>0.13522704540908181</c:v>
                </c:pt>
                <c:pt idx="2">
                  <c:v>-0.39030918824429151</c:v>
                </c:pt>
                <c:pt idx="3">
                  <c:v>0.2380487303382337</c:v>
                </c:pt>
                <c:pt idx="4">
                  <c:v>-0.54948480845442538</c:v>
                </c:pt>
                <c:pt idx="5">
                  <c:v>-0.14112284502211392</c:v>
                </c:pt>
                <c:pt idx="6">
                  <c:v>-6.8471482889733815E-2</c:v>
                </c:pt>
                <c:pt idx="7">
                  <c:v>-0.18175107042669425</c:v>
                </c:pt>
                <c:pt idx="8">
                  <c:v>5.9154669619785993E-2</c:v>
                </c:pt>
                <c:pt idx="9">
                  <c:v>5.2801977866729466E-2</c:v>
                </c:pt>
                <c:pt idx="12">
                  <c:v>-0.10877805718543354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89-4232-9404-359B53DC6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68-4286-A565-8CA8ABB28190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778985</c:v>
                </c:pt>
                <c:pt idx="1">
                  <c:v>752563</c:v>
                </c:pt>
                <c:pt idx="2">
                  <c:v>794080</c:v>
                </c:pt>
                <c:pt idx="3">
                  <c:v>699869</c:v>
                </c:pt>
                <c:pt idx="4">
                  <c:v>641625</c:v>
                </c:pt>
                <c:pt idx="5">
                  <c:v>713434</c:v>
                </c:pt>
                <c:pt idx="6">
                  <c:v>805133</c:v>
                </c:pt>
                <c:pt idx="7">
                  <c:v>814997</c:v>
                </c:pt>
                <c:pt idx="8">
                  <c:v>745193</c:v>
                </c:pt>
                <c:pt idx="9">
                  <c:v>818995</c:v>
                </c:pt>
                <c:pt idx="10">
                  <c:v>811442</c:v>
                </c:pt>
                <c:pt idx="11">
                  <c:v>786129</c:v>
                </c:pt>
                <c:pt idx="12">
                  <c:v>9162445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68-4286-A565-8CA8ABB28190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668-4286-A565-8CA8ABB2819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804587</c:v>
                </c:pt>
                <c:pt idx="1">
                  <c:v>798120</c:v>
                </c:pt>
                <c:pt idx="2">
                  <c:v>827758</c:v>
                </c:pt>
                <c:pt idx="3">
                  <c:v>751517</c:v>
                </c:pt>
                <c:pt idx="4">
                  <c:v>705456</c:v>
                </c:pt>
                <c:pt idx="5">
                  <c:v>740595</c:v>
                </c:pt>
                <c:pt idx="6">
                  <c:v>823259</c:v>
                </c:pt>
                <c:pt idx="7">
                  <c:v>845497</c:v>
                </c:pt>
                <c:pt idx="8">
                  <c:v>756660</c:v>
                </c:pt>
                <c:pt idx="9">
                  <c:v>826701</c:v>
                </c:pt>
                <c:pt idx="10">
                  <c:v>789577</c:v>
                </c:pt>
                <c:pt idx="11">
                  <c:v>793507</c:v>
                </c:pt>
                <c:pt idx="12">
                  <c:v>9463234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68-4286-A565-8CA8ABB28190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668-4286-A565-8CA8ABB2819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668-4286-A565-8CA8ABB2819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842262</c:v>
                </c:pt>
                <c:pt idx="1">
                  <c:v>781511</c:v>
                </c:pt>
                <c:pt idx="2">
                  <c:v>798871</c:v>
                </c:pt>
                <c:pt idx="3">
                  <c:v>701010</c:v>
                </c:pt>
                <c:pt idx="4">
                  <c:v>705877</c:v>
                </c:pt>
                <c:pt idx="5">
                  <c:v>760299</c:v>
                </c:pt>
                <c:pt idx="6">
                  <c:v>858135</c:v>
                </c:pt>
                <c:pt idx="7">
                  <c:v>823144</c:v>
                </c:pt>
                <c:pt idx="8">
                  <c:v>758085</c:v>
                </c:pt>
                <c:pt idx="9">
                  <c:v>851112</c:v>
                </c:pt>
                <c:pt idx="12">
                  <c:v>7880306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668-4286-A565-8CA8ABB28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668-4286-A565-8CA8ABB2819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856263</c:v>
                      </c:pt>
                      <c:pt idx="1">
                        <c:v>800741</c:v>
                      </c:pt>
                      <c:pt idx="2">
                        <c:v>367740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130458</c:v>
                      </c:pt>
                      <c:pt idx="8">
                        <c:v>75032</c:v>
                      </c:pt>
                      <c:pt idx="9">
                        <c:v>72966</c:v>
                      </c:pt>
                      <c:pt idx="10">
                        <c:v>100018</c:v>
                      </c:pt>
                      <c:pt idx="11">
                        <c:v>109776</c:v>
                      </c:pt>
                      <c:pt idx="12">
                        <c:v>2617010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668-4286-A565-8CA8ABB2819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668-4286-A565-8CA8ABB2819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668-4286-A565-8CA8ABB2819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668-4286-A565-8CA8ABB2819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668-4286-A565-8CA8ABB2819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668-4286-A565-8CA8ABB2819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668-4286-A565-8CA8ABB2819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668-4286-A565-8CA8ABB2819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668-4286-A565-8CA8ABB2819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668-4286-A565-8CA8ABB2819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668-4286-A565-8CA8ABB2819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668-4286-A565-8CA8ABB2819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668-4286-A565-8CA8ABB2819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668-4286-A565-8CA8ABB28190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4.6825265633175794E-2</c:v>
                </c:pt>
                <c:pt idx="1">
                  <c:v>-2.0810153861574698E-2</c:v>
                </c:pt>
                <c:pt idx="2">
                  <c:v>-3.489788078158107E-2</c:v>
                </c:pt>
                <c:pt idx="3">
                  <c:v>-6.7206729854414449E-2</c:v>
                </c:pt>
                <c:pt idx="4">
                  <c:v>5.967771200472427E-4</c:v>
                </c:pt>
                <c:pt idx="5">
                  <c:v>2.6605634658618982E-2</c:v>
                </c:pt>
                <c:pt idx="6">
                  <c:v>4.2363338876343803E-2</c:v>
                </c:pt>
                <c:pt idx="7">
                  <c:v>-2.6437704687302221E-2</c:v>
                </c:pt>
                <c:pt idx="8">
                  <c:v>1.88327650463882E-3</c:v>
                </c:pt>
                <c:pt idx="9">
                  <c:v>2.952820911066989E-2</c:v>
                </c:pt>
                <c:pt idx="12">
                  <c:v>1.9796577476416388E-5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668-4286-A565-8CA8ABB28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4-4D6A-9A4E-6B069941DE6F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305389</c:v>
                </c:pt>
                <c:pt idx="1">
                  <c:v>294598</c:v>
                </c:pt>
                <c:pt idx="2">
                  <c:v>365880</c:v>
                </c:pt>
                <c:pt idx="3">
                  <c:v>328415</c:v>
                </c:pt>
                <c:pt idx="4">
                  <c:v>380507</c:v>
                </c:pt>
                <c:pt idx="5">
                  <c:v>428359</c:v>
                </c:pt>
                <c:pt idx="6">
                  <c:v>480731</c:v>
                </c:pt>
                <c:pt idx="7">
                  <c:v>456116</c:v>
                </c:pt>
                <c:pt idx="8">
                  <c:v>441166</c:v>
                </c:pt>
                <c:pt idx="9">
                  <c:v>438839</c:v>
                </c:pt>
                <c:pt idx="10">
                  <c:v>355194</c:v>
                </c:pt>
                <c:pt idx="11">
                  <c:v>352959</c:v>
                </c:pt>
                <c:pt idx="12">
                  <c:v>4628153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14-4D6A-9A4E-6B069941DE6F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514-4D6A-9A4E-6B069941DE6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337479</c:v>
                </c:pt>
                <c:pt idx="1">
                  <c:v>317505</c:v>
                </c:pt>
                <c:pt idx="2">
                  <c:v>366554</c:v>
                </c:pt>
                <c:pt idx="3">
                  <c:v>387552</c:v>
                </c:pt>
                <c:pt idx="4">
                  <c:v>422996</c:v>
                </c:pt>
                <c:pt idx="5">
                  <c:v>458450</c:v>
                </c:pt>
                <c:pt idx="6">
                  <c:v>490081</c:v>
                </c:pt>
                <c:pt idx="7">
                  <c:v>482673</c:v>
                </c:pt>
                <c:pt idx="8">
                  <c:v>457809</c:v>
                </c:pt>
                <c:pt idx="9">
                  <c:v>440688</c:v>
                </c:pt>
                <c:pt idx="10">
                  <c:v>349166</c:v>
                </c:pt>
                <c:pt idx="11">
                  <c:v>347949</c:v>
                </c:pt>
                <c:pt idx="12">
                  <c:v>4858902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514-4D6A-9A4E-6B069941DE6F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514-4D6A-9A4E-6B069941DE6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514-4D6A-9A4E-6B069941DE6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359614</c:v>
                </c:pt>
                <c:pt idx="1">
                  <c:v>313821</c:v>
                </c:pt>
                <c:pt idx="2">
                  <c:v>362426</c:v>
                </c:pt>
                <c:pt idx="3">
                  <c:v>350010</c:v>
                </c:pt>
                <c:pt idx="4">
                  <c:v>432268</c:v>
                </c:pt>
                <c:pt idx="5">
                  <c:v>466474</c:v>
                </c:pt>
                <c:pt idx="6">
                  <c:v>493997</c:v>
                </c:pt>
                <c:pt idx="7">
                  <c:v>471034</c:v>
                </c:pt>
                <c:pt idx="8">
                  <c:v>449547</c:v>
                </c:pt>
                <c:pt idx="9">
                  <c:v>467410</c:v>
                </c:pt>
                <c:pt idx="12">
                  <c:v>4166601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514-4D6A-9A4E-6B069941D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514-4D6A-9A4E-6B069941DE6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371020</c:v>
                      </c:pt>
                      <c:pt idx="1">
                        <c:v>348572</c:v>
                      </c:pt>
                      <c:pt idx="2">
                        <c:v>182964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39763</c:v>
                      </c:pt>
                      <c:pt idx="8">
                        <c:v>30652</c:v>
                      </c:pt>
                      <c:pt idx="9">
                        <c:v>32753</c:v>
                      </c:pt>
                      <c:pt idx="10">
                        <c:v>58172</c:v>
                      </c:pt>
                      <c:pt idx="11">
                        <c:v>59517</c:v>
                      </c:pt>
                      <c:pt idx="12">
                        <c:v>1173619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514-4D6A-9A4E-6B069941DE6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514-4D6A-9A4E-6B069941DE6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514-4D6A-9A4E-6B069941DE6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514-4D6A-9A4E-6B069941DE6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514-4D6A-9A4E-6B069941DE6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514-4D6A-9A4E-6B069941DE6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514-4D6A-9A4E-6B069941DE6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514-4D6A-9A4E-6B069941DE6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514-4D6A-9A4E-6B069941DE6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514-4D6A-9A4E-6B069941DE6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514-4D6A-9A4E-6B069941DE6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514-4D6A-9A4E-6B069941DE6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514-4D6A-9A4E-6B069941DE6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514-4D6A-9A4E-6B069941DE6F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6.55892662950881E-2</c:v>
                </c:pt>
                <c:pt idx="1">
                  <c:v>-1.1602966882411248E-2</c:v>
                </c:pt>
                <c:pt idx="2">
                  <c:v>-1.1261642213698408E-2</c:v>
                </c:pt>
                <c:pt idx="3">
                  <c:v>-9.6869581372306168E-2</c:v>
                </c:pt>
                <c:pt idx="4">
                  <c:v>2.1919829029116045E-2</c:v>
                </c:pt>
                <c:pt idx="5">
                  <c:v>1.7502453920820171E-2</c:v>
                </c:pt>
                <c:pt idx="6">
                  <c:v>7.9905158535018561E-3</c:v>
                </c:pt>
                <c:pt idx="7">
                  <c:v>-2.4113633868063866E-2</c:v>
                </c:pt>
                <c:pt idx="8">
                  <c:v>-1.8046827388714548E-2</c:v>
                </c:pt>
                <c:pt idx="9">
                  <c:v>6.0637003957448421E-2</c:v>
                </c:pt>
                <c:pt idx="12">
                  <c:v>1.1567146516628934E-3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514-4D6A-9A4E-6B069941D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D4-4A52-8BDA-AD037C4DE9FB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34751</c:v>
                </c:pt>
                <c:pt idx="1">
                  <c:v>41108</c:v>
                </c:pt>
                <c:pt idx="2">
                  <c:v>34033</c:v>
                </c:pt>
                <c:pt idx="3">
                  <c:v>29401</c:v>
                </c:pt>
                <c:pt idx="4">
                  <c:v>17791</c:v>
                </c:pt>
                <c:pt idx="5">
                  <c:v>23745</c:v>
                </c:pt>
                <c:pt idx="6">
                  <c:v>21000</c:v>
                </c:pt>
                <c:pt idx="7">
                  <c:v>24723</c:v>
                </c:pt>
                <c:pt idx="8">
                  <c:v>27751</c:v>
                </c:pt>
                <c:pt idx="9">
                  <c:v>29023</c:v>
                </c:pt>
                <c:pt idx="10">
                  <c:v>37370</c:v>
                </c:pt>
                <c:pt idx="11">
                  <c:v>37684</c:v>
                </c:pt>
                <c:pt idx="12">
                  <c:v>358380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D4-4A52-8BDA-AD037C4DE9FB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BD4-4A52-8BDA-AD037C4DE9F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33149</c:v>
                </c:pt>
                <c:pt idx="1">
                  <c:v>38403</c:v>
                </c:pt>
                <c:pt idx="2">
                  <c:v>36177</c:v>
                </c:pt>
                <c:pt idx="3">
                  <c:v>30259</c:v>
                </c:pt>
                <c:pt idx="4">
                  <c:v>18366</c:v>
                </c:pt>
                <c:pt idx="5">
                  <c:v>18611</c:v>
                </c:pt>
                <c:pt idx="6">
                  <c:v>21458</c:v>
                </c:pt>
                <c:pt idx="7">
                  <c:v>25592</c:v>
                </c:pt>
                <c:pt idx="8">
                  <c:v>23085</c:v>
                </c:pt>
                <c:pt idx="9">
                  <c:v>30463</c:v>
                </c:pt>
                <c:pt idx="10">
                  <c:v>40648</c:v>
                </c:pt>
                <c:pt idx="11">
                  <c:v>41905</c:v>
                </c:pt>
                <c:pt idx="12">
                  <c:v>358116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D4-4A52-8BDA-AD037C4DE9FB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D4-4A52-8BDA-AD037C4DE9F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D4-4A52-8BDA-AD037C4DE9FB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33405</c:v>
                </c:pt>
                <c:pt idx="1">
                  <c:v>32430</c:v>
                </c:pt>
                <c:pt idx="2">
                  <c:v>34895</c:v>
                </c:pt>
                <c:pt idx="3">
                  <c:v>32073</c:v>
                </c:pt>
                <c:pt idx="4">
                  <c:v>19038</c:v>
                </c:pt>
                <c:pt idx="5">
                  <c:v>24240</c:v>
                </c:pt>
                <c:pt idx="6">
                  <c:v>24820</c:v>
                </c:pt>
                <c:pt idx="7">
                  <c:v>28794</c:v>
                </c:pt>
                <c:pt idx="8">
                  <c:v>27143</c:v>
                </c:pt>
                <c:pt idx="9">
                  <c:v>33053</c:v>
                </c:pt>
                <c:pt idx="12">
                  <c:v>289891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BD4-4A52-8BDA-AD037C4DE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BD4-4A52-8BDA-AD037C4DE9F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44550</c:v>
                      </c:pt>
                      <c:pt idx="1">
                        <c:v>43433</c:v>
                      </c:pt>
                      <c:pt idx="2">
                        <c:v>17711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9610</c:v>
                      </c:pt>
                      <c:pt idx="8">
                        <c:v>2711</c:v>
                      </c:pt>
                      <c:pt idx="9">
                        <c:v>1419</c:v>
                      </c:pt>
                      <c:pt idx="10">
                        <c:v>6113</c:v>
                      </c:pt>
                      <c:pt idx="11">
                        <c:v>7245</c:v>
                      </c:pt>
                      <c:pt idx="12">
                        <c:v>139836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BD4-4A52-8BDA-AD037C4DE9F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BD4-4A52-8BDA-AD037C4DE9F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BD4-4A52-8BDA-AD037C4DE9F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BD4-4A52-8BDA-AD037C4DE9F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BD4-4A52-8BDA-AD037C4DE9F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BD4-4A52-8BDA-AD037C4DE9F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BD4-4A52-8BDA-AD037C4DE9F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BD4-4A52-8BDA-AD037C4DE9F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BD4-4A52-8BDA-AD037C4DE9F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BD4-4A52-8BDA-AD037C4DE9F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BD4-4A52-8BDA-AD037C4DE9F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BD4-4A52-8BDA-AD037C4DE9F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BD4-4A52-8BDA-AD037C4DE9F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BD4-4A52-8BDA-AD037C4DE9FB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7.7227065673173279E-3</c:v>
                </c:pt>
                <c:pt idx="1">
                  <c:v>-0.15553472384969924</c:v>
                </c:pt>
                <c:pt idx="2">
                  <c:v>-3.5436879785499031E-2</c:v>
                </c:pt>
                <c:pt idx="3">
                  <c:v>5.994910605109216E-2</c:v>
                </c:pt>
                <c:pt idx="4">
                  <c:v>3.6589349885658207E-2</c:v>
                </c:pt>
                <c:pt idx="5">
                  <c:v>0.30245553704798245</c:v>
                </c:pt>
                <c:pt idx="6">
                  <c:v>0.15667816199086593</c:v>
                </c:pt>
                <c:pt idx="7">
                  <c:v>0.12511722413254134</c:v>
                </c:pt>
                <c:pt idx="8">
                  <c:v>0.17578514186701311</c:v>
                </c:pt>
                <c:pt idx="9">
                  <c:v>8.5021173226537128E-2</c:v>
                </c:pt>
                <c:pt idx="12">
                  <c:v>5.1995369479937548E-2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BD4-4A52-8BDA-AD037C4DE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E1-4E1E-8779-06ED1545412F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19000</c:v>
                </c:pt>
                <c:pt idx="1">
                  <c:v>20172</c:v>
                </c:pt>
                <c:pt idx="2">
                  <c:v>20521</c:v>
                </c:pt>
                <c:pt idx="3">
                  <c:v>24238</c:v>
                </c:pt>
                <c:pt idx="4">
                  <c:v>19331</c:v>
                </c:pt>
                <c:pt idx="5">
                  <c:v>16213</c:v>
                </c:pt>
                <c:pt idx="6">
                  <c:v>16801</c:v>
                </c:pt>
                <c:pt idx="7">
                  <c:v>28351</c:v>
                </c:pt>
                <c:pt idx="8">
                  <c:v>19988</c:v>
                </c:pt>
                <c:pt idx="9">
                  <c:v>23246</c:v>
                </c:pt>
                <c:pt idx="10">
                  <c:v>20932</c:v>
                </c:pt>
                <c:pt idx="11">
                  <c:v>19000</c:v>
                </c:pt>
                <c:pt idx="12">
                  <c:v>247793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E1-4E1E-8779-06ED1545412F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EE1-4E1E-8779-06ED1545412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18969</c:v>
                </c:pt>
                <c:pt idx="1">
                  <c:v>19532</c:v>
                </c:pt>
                <c:pt idx="2">
                  <c:v>19164</c:v>
                </c:pt>
                <c:pt idx="3">
                  <c:v>23046</c:v>
                </c:pt>
                <c:pt idx="4">
                  <c:v>18795</c:v>
                </c:pt>
                <c:pt idx="5">
                  <c:v>18025</c:v>
                </c:pt>
                <c:pt idx="6">
                  <c:v>21516</c:v>
                </c:pt>
                <c:pt idx="7">
                  <c:v>28603</c:v>
                </c:pt>
                <c:pt idx="8">
                  <c:v>18074</c:v>
                </c:pt>
                <c:pt idx="9">
                  <c:v>21587</c:v>
                </c:pt>
                <c:pt idx="10">
                  <c:v>18655</c:v>
                </c:pt>
                <c:pt idx="11">
                  <c:v>19682</c:v>
                </c:pt>
                <c:pt idx="12">
                  <c:v>245648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E1-4E1E-8779-06ED1545412F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EE1-4E1E-8779-06ED1545412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EE1-4E1E-8779-06ED1545412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20765</c:v>
                </c:pt>
                <c:pt idx="1">
                  <c:v>23537</c:v>
                </c:pt>
                <c:pt idx="2">
                  <c:v>20641</c:v>
                </c:pt>
                <c:pt idx="3">
                  <c:v>18693</c:v>
                </c:pt>
                <c:pt idx="4">
                  <c:v>17212</c:v>
                </c:pt>
                <c:pt idx="5">
                  <c:v>15950</c:v>
                </c:pt>
                <c:pt idx="6">
                  <c:v>22140</c:v>
                </c:pt>
                <c:pt idx="7">
                  <c:v>31303</c:v>
                </c:pt>
                <c:pt idx="8">
                  <c:v>17557</c:v>
                </c:pt>
                <c:pt idx="9">
                  <c:v>21510</c:v>
                </c:pt>
                <c:pt idx="12">
                  <c:v>209308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EE1-4E1E-8779-06ED15454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EE1-4E1E-8779-06ED1545412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18130</c:v>
                      </c:pt>
                      <c:pt idx="1">
                        <c:v>19669</c:v>
                      </c:pt>
                      <c:pt idx="2">
                        <c:v>5819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7582</c:v>
                      </c:pt>
                      <c:pt idx="8">
                        <c:v>2424</c:v>
                      </c:pt>
                      <c:pt idx="9">
                        <c:v>7424</c:v>
                      </c:pt>
                      <c:pt idx="10">
                        <c:v>1425</c:v>
                      </c:pt>
                      <c:pt idx="11">
                        <c:v>3667</c:v>
                      </c:pt>
                      <c:pt idx="12">
                        <c:v>67848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EE1-4E1E-8779-06ED1545412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EE1-4E1E-8779-06ED1545412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EE1-4E1E-8779-06ED1545412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EE1-4E1E-8779-06ED1545412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EE1-4E1E-8779-06ED1545412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EE1-4E1E-8779-06ED1545412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EE1-4E1E-8779-06ED1545412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EE1-4E1E-8779-06ED1545412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EE1-4E1E-8779-06ED1545412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EE1-4E1E-8779-06ED1545412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EE1-4E1E-8779-06ED1545412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EE1-4E1E-8779-06ED1545412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EE1-4E1E-8779-06ED1545412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EE1-4E1E-8779-06ED1545412F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9.4680794981285343E-2</c:v>
                </c:pt>
                <c:pt idx="1">
                  <c:v>0.20504812615195567</c:v>
                </c:pt>
                <c:pt idx="2">
                  <c:v>7.7071592569400993E-2</c:v>
                </c:pt>
                <c:pt idx="3">
                  <c:v>-0.18888310335850034</c:v>
                </c:pt>
                <c:pt idx="4">
                  <c:v>-8.4224527799946824E-2</c:v>
                </c:pt>
                <c:pt idx="5">
                  <c:v>-0.11511789181692089</c:v>
                </c:pt>
                <c:pt idx="6">
                  <c:v>2.9001673173452369E-2</c:v>
                </c:pt>
                <c:pt idx="7">
                  <c:v>9.439569275950066E-2</c:v>
                </c:pt>
                <c:pt idx="8">
                  <c:v>-2.8604625428792718E-2</c:v>
                </c:pt>
                <c:pt idx="9">
                  <c:v>-3.5669615972575563E-3</c:v>
                </c:pt>
                <c:pt idx="12">
                  <c:v>9.6328704217334415E-3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EE1-4E1E-8779-06ED15454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C9-4DA0-B515-0F2BE6B7486D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34084</c:v>
                </c:pt>
                <c:pt idx="1">
                  <c:v>28094</c:v>
                </c:pt>
                <c:pt idx="2">
                  <c:v>24451</c:v>
                </c:pt>
                <c:pt idx="3">
                  <c:v>29765</c:v>
                </c:pt>
                <c:pt idx="4">
                  <c:v>28163</c:v>
                </c:pt>
                <c:pt idx="5">
                  <c:v>26526</c:v>
                </c:pt>
                <c:pt idx="6">
                  <c:v>33464</c:v>
                </c:pt>
                <c:pt idx="7">
                  <c:v>31558</c:v>
                </c:pt>
                <c:pt idx="8">
                  <c:v>33205</c:v>
                </c:pt>
                <c:pt idx="9">
                  <c:v>34381</c:v>
                </c:pt>
                <c:pt idx="10">
                  <c:v>31295</c:v>
                </c:pt>
                <c:pt idx="11">
                  <c:v>39946</c:v>
                </c:pt>
                <c:pt idx="12">
                  <c:v>374932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C9-4DA0-B515-0F2BE6B7486D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5C9-4DA0-B515-0F2BE6B7486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36621</c:v>
                </c:pt>
                <c:pt idx="1">
                  <c:v>31556</c:v>
                </c:pt>
                <c:pt idx="2">
                  <c:v>29418</c:v>
                </c:pt>
                <c:pt idx="3">
                  <c:v>34774</c:v>
                </c:pt>
                <c:pt idx="4">
                  <c:v>25349</c:v>
                </c:pt>
                <c:pt idx="5">
                  <c:v>22751</c:v>
                </c:pt>
                <c:pt idx="6">
                  <c:v>32743</c:v>
                </c:pt>
                <c:pt idx="7">
                  <c:v>29115</c:v>
                </c:pt>
                <c:pt idx="8">
                  <c:v>26955</c:v>
                </c:pt>
                <c:pt idx="9">
                  <c:v>32149</c:v>
                </c:pt>
                <c:pt idx="10">
                  <c:v>30599</c:v>
                </c:pt>
                <c:pt idx="11">
                  <c:v>40752</c:v>
                </c:pt>
                <c:pt idx="12">
                  <c:v>372782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C9-4DA0-B515-0F2BE6B7486D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C9-4DA0-B515-0F2BE6B7486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5C9-4DA0-B515-0F2BE6B7486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29962</c:v>
                </c:pt>
                <c:pt idx="1">
                  <c:v>26211</c:v>
                </c:pt>
                <c:pt idx="2">
                  <c:v>28764</c:v>
                </c:pt>
                <c:pt idx="3">
                  <c:v>20575</c:v>
                </c:pt>
                <c:pt idx="4">
                  <c:v>25287</c:v>
                </c:pt>
                <c:pt idx="5">
                  <c:v>24911</c:v>
                </c:pt>
                <c:pt idx="6">
                  <c:v>30696</c:v>
                </c:pt>
                <c:pt idx="7">
                  <c:v>26398</c:v>
                </c:pt>
                <c:pt idx="8">
                  <c:v>29961</c:v>
                </c:pt>
                <c:pt idx="9">
                  <c:v>31437</c:v>
                </c:pt>
                <c:pt idx="12">
                  <c:v>274202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C9-4DA0-B515-0F2BE6B74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5C9-4DA0-B515-0F2BE6B7486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37400</c:v>
                      </c:pt>
                      <c:pt idx="1">
                        <c:v>29154</c:v>
                      </c:pt>
                      <c:pt idx="2">
                        <c:v>14426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11092</c:v>
                      </c:pt>
                      <c:pt idx="8">
                        <c:v>17306</c:v>
                      </c:pt>
                      <c:pt idx="9">
                        <c:v>8123</c:v>
                      </c:pt>
                      <c:pt idx="10">
                        <c:v>3107</c:v>
                      </c:pt>
                      <c:pt idx="11">
                        <c:v>4175</c:v>
                      </c:pt>
                      <c:pt idx="12">
                        <c:v>131712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5C9-4DA0-B515-0F2BE6B7486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5C9-4DA0-B515-0F2BE6B7486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5C9-4DA0-B515-0F2BE6B7486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5C9-4DA0-B515-0F2BE6B7486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5C9-4DA0-B515-0F2BE6B7486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5C9-4DA0-B515-0F2BE6B7486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5C9-4DA0-B515-0F2BE6B7486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5C9-4DA0-B515-0F2BE6B7486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5C9-4DA0-B515-0F2BE6B7486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5C9-4DA0-B515-0F2BE6B7486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5C9-4DA0-B515-0F2BE6B7486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5C9-4DA0-B515-0F2BE6B7486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5C9-4DA0-B515-0F2BE6B7486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5C9-4DA0-B515-0F2BE6B7486D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-0.18183555883236391</c:v>
                </c:pt>
                <c:pt idx="1">
                  <c:v>-0.16938141716313859</c:v>
                </c:pt>
                <c:pt idx="2">
                  <c:v>-2.2231286967162922E-2</c:v>
                </c:pt>
                <c:pt idx="3">
                  <c:v>-0.4083223097716685</c:v>
                </c:pt>
                <c:pt idx="4">
                  <c:v>-2.445855852301837E-3</c:v>
                </c:pt>
                <c:pt idx="5">
                  <c:v>9.4940881719484782E-2</c:v>
                </c:pt>
                <c:pt idx="6">
                  <c:v>-6.2517179244418686E-2</c:v>
                </c:pt>
                <c:pt idx="7">
                  <c:v>-9.3319594710630227E-2</c:v>
                </c:pt>
                <c:pt idx="8">
                  <c:v>0.11151919866444082</c:v>
                </c:pt>
                <c:pt idx="9">
                  <c:v>-2.2146878596534858E-2</c:v>
                </c:pt>
                <c:pt idx="12">
                  <c:v>-9.0332447558479356E-2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5C9-4DA0-B515-0F2BE6B74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BD-4035-9B96-AB202E44B2C9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37744</c:v>
                </c:pt>
                <c:pt idx="1">
                  <c:v>38159</c:v>
                </c:pt>
                <c:pt idx="2">
                  <c:v>34053</c:v>
                </c:pt>
                <c:pt idx="3">
                  <c:v>39077</c:v>
                </c:pt>
                <c:pt idx="4">
                  <c:v>38759</c:v>
                </c:pt>
                <c:pt idx="5">
                  <c:v>38151</c:v>
                </c:pt>
                <c:pt idx="6">
                  <c:v>46479</c:v>
                </c:pt>
                <c:pt idx="7">
                  <c:v>60423</c:v>
                </c:pt>
                <c:pt idx="8">
                  <c:v>45100</c:v>
                </c:pt>
                <c:pt idx="9">
                  <c:v>47048</c:v>
                </c:pt>
                <c:pt idx="10">
                  <c:v>36228</c:v>
                </c:pt>
                <c:pt idx="11">
                  <c:v>39875</c:v>
                </c:pt>
                <c:pt idx="12">
                  <c:v>501096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BD-4035-9B96-AB202E44B2C9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FBD-4035-9B96-AB202E44B2C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41040</c:v>
                </c:pt>
                <c:pt idx="1">
                  <c:v>40584</c:v>
                </c:pt>
                <c:pt idx="2">
                  <c:v>33027</c:v>
                </c:pt>
                <c:pt idx="3">
                  <c:v>40882</c:v>
                </c:pt>
                <c:pt idx="4">
                  <c:v>41406</c:v>
                </c:pt>
                <c:pt idx="5">
                  <c:v>35459</c:v>
                </c:pt>
                <c:pt idx="6">
                  <c:v>44935</c:v>
                </c:pt>
                <c:pt idx="7">
                  <c:v>53292</c:v>
                </c:pt>
                <c:pt idx="8">
                  <c:v>42045</c:v>
                </c:pt>
                <c:pt idx="9">
                  <c:v>49338</c:v>
                </c:pt>
                <c:pt idx="10">
                  <c:v>38626</c:v>
                </c:pt>
                <c:pt idx="11">
                  <c:v>39037</c:v>
                </c:pt>
                <c:pt idx="12">
                  <c:v>499671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BD-4035-9B96-AB202E44B2C9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FBD-4035-9B96-AB202E44B2C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FBD-4035-9B96-AB202E44B2C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35525</c:v>
                </c:pt>
                <c:pt idx="1">
                  <c:v>39705</c:v>
                </c:pt>
                <c:pt idx="2">
                  <c:v>35886</c:v>
                </c:pt>
                <c:pt idx="3">
                  <c:v>34317</c:v>
                </c:pt>
                <c:pt idx="4">
                  <c:v>32381</c:v>
                </c:pt>
                <c:pt idx="5">
                  <c:v>31460</c:v>
                </c:pt>
                <c:pt idx="6">
                  <c:v>45115</c:v>
                </c:pt>
                <c:pt idx="7">
                  <c:v>51944</c:v>
                </c:pt>
                <c:pt idx="8">
                  <c:v>43076</c:v>
                </c:pt>
                <c:pt idx="9">
                  <c:v>42491</c:v>
                </c:pt>
                <c:pt idx="12">
                  <c:v>391900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FBD-4035-9B96-AB202E44B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FBD-4035-9B96-AB202E44B2C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36543</c:v>
                      </c:pt>
                      <c:pt idx="1">
                        <c:v>36529</c:v>
                      </c:pt>
                      <c:pt idx="2">
                        <c:v>14903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14171</c:v>
                      </c:pt>
                      <c:pt idx="8">
                        <c:v>592</c:v>
                      </c:pt>
                      <c:pt idx="9">
                        <c:v>1075</c:v>
                      </c:pt>
                      <c:pt idx="10">
                        <c:v>3587</c:v>
                      </c:pt>
                      <c:pt idx="11">
                        <c:v>4288</c:v>
                      </c:pt>
                      <c:pt idx="12">
                        <c:v>124287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FBD-4035-9B96-AB202E44B2C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FBD-4035-9B96-AB202E44B2C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FBD-4035-9B96-AB202E44B2C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FBD-4035-9B96-AB202E44B2C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FBD-4035-9B96-AB202E44B2C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FBD-4035-9B96-AB202E44B2C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FBD-4035-9B96-AB202E44B2C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FBD-4035-9B96-AB202E44B2C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FBD-4035-9B96-AB202E44B2C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FBD-4035-9B96-AB202E44B2C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FBD-4035-9B96-AB202E44B2C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FBD-4035-9B96-AB202E44B2C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FBD-4035-9B96-AB202E44B2C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FBD-4035-9B96-AB202E44B2C9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-0.13438109161793377</c:v>
                </c:pt>
                <c:pt idx="1">
                  <c:v>-2.1658781785925507E-2</c:v>
                </c:pt>
                <c:pt idx="2">
                  <c:v>8.6565537287673688E-2</c:v>
                </c:pt>
                <c:pt idx="3">
                  <c:v>-0.16058412015067758</c:v>
                </c:pt>
                <c:pt idx="4">
                  <c:v>-0.21796358015746509</c:v>
                </c:pt>
                <c:pt idx="5">
                  <c:v>-0.11277813813136295</c:v>
                </c:pt>
                <c:pt idx="6">
                  <c:v>4.0057861355291546E-3</c:v>
                </c:pt>
                <c:pt idx="7">
                  <c:v>-2.5294603317571163E-2</c:v>
                </c:pt>
                <c:pt idx="8">
                  <c:v>2.4521346176715531E-2</c:v>
                </c:pt>
                <c:pt idx="9">
                  <c:v>-0.13877741294742385</c:v>
                </c:pt>
                <c:pt idx="12">
                  <c:v>-7.1344619059354297E-2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FBD-4035-9B96-AB202E44B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10-4E97-9D99-BECEB64B0727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28081</c:v>
                </c:pt>
                <c:pt idx="1">
                  <c:v>34359</c:v>
                </c:pt>
                <c:pt idx="2">
                  <c:v>32644</c:v>
                </c:pt>
                <c:pt idx="3">
                  <c:v>16479</c:v>
                </c:pt>
                <c:pt idx="4">
                  <c:v>3226</c:v>
                </c:pt>
                <c:pt idx="5">
                  <c:v>4389</c:v>
                </c:pt>
                <c:pt idx="6">
                  <c:v>3899</c:v>
                </c:pt>
                <c:pt idx="7">
                  <c:v>3011</c:v>
                </c:pt>
                <c:pt idx="8">
                  <c:v>3511</c:v>
                </c:pt>
                <c:pt idx="9">
                  <c:v>13071</c:v>
                </c:pt>
                <c:pt idx="10">
                  <c:v>23720</c:v>
                </c:pt>
                <c:pt idx="11">
                  <c:v>21949</c:v>
                </c:pt>
                <c:pt idx="12">
                  <c:v>188339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10-4E97-9D99-BECEB64B0727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010-4E97-9D99-BECEB64B072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29190</c:v>
                </c:pt>
                <c:pt idx="1">
                  <c:v>31973</c:v>
                </c:pt>
                <c:pt idx="2">
                  <c:v>30472</c:v>
                </c:pt>
                <c:pt idx="3">
                  <c:v>12896</c:v>
                </c:pt>
                <c:pt idx="4">
                  <c:v>4569</c:v>
                </c:pt>
                <c:pt idx="5">
                  <c:v>3883</c:v>
                </c:pt>
                <c:pt idx="6">
                  <c:v>4602</c:v>
                </c:pt>
                <c:pt idx="7">
                  <c:v>3794</c:v>
                </c:pt>
                <c:pt idx="8">
                  <c:v>4211</c:v>
                </c:pt>
                <c:pt idx="9">
                  <c:v>11574</c:v>
                </c:pt>
                <c:pt idx="10">
                  <c:v>24371</c:v>
                </c:pt>
                <c:pt idx="11">
                  <c:v>25573</c:v>
                </c:pt>
                <c:pt idx="12">
                  <c:v>187108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10-4E97-9D99-BECEB64B0727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010-4E97-9D99-BECEB64B072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010-4E97-9D99-BECEB64B072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32181</c:v>
                </c:pt>
                <c:pt idx="1">
                  <c:v>30102</c:v>
                </c:pt>
                <c:pt idx="2">
                  <c:v>31474</c:v>
                </c:pt>
                <c:pt idx="3">
                  <c:v>18959</c:v>
                </c:pt>
                <c:pt idx="4">
                  <c:v>4021</c:v>
                </c:pt>
                <c:pt idx="5">
                  <c:v>3158</c:v>
                </c:pt>
                <c:pt idx="6">
                  <c:v>4771</c:v>
                </c:pt>
                <c:pt idx="7">
                  <c:v>3288</c:v>
                </c:pt>
                <c:pt idx="8">
                  <c:v>3500</c:v>
                </c:pt>
                <c:pt idx="9">
                  <c:v>12468</c:v>
                </c:pt>
                <c:pt idx="12">
                  <c:v>143922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10-4E97-9D99-BECEB64B0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010-4E97-9D99-BECEB64B072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33066</c:v>
                      </c:pt>
                      <c:pt idx="1">
                        <c:v>34156</c:v>
                      </c:pt>
                      <c:pt idx="2">
                        <c:v>18520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98</c:v>
                      </c:pt>
                      <c:pt idx="8">
                        <c:v>22</c:v>
                      </c:pt>
                      <c:pt idx="9">
                        <c:v>144</c:v>
                      </c:pt>
                      <c:pt idx="10">
                        <c:v>219</c:v>
                      </c:pt>
                      <c:pt idx="11">
                        <c:v>305</c:v>
                      </c:pt>
                      <c:pt idx="12">
                        <c:v>86739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010-4E97-9D99-BECEB64B072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010-4E97-9D99-BECEB64B072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010-4E97-9D99-BECEB64B072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010-4E97-9D99-BECEB64B072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010-4E97-9D99-BECEB64B072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010-4E97-9D99-BECEB64B072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010-4E97-9D99-BECEB64B072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010-4E97-9D99-BECEB64B072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010-4E97-9D99-BECEB64B072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010-4E97-9D99-BECEB64B072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010-4E97-9D99-BECEB64B072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010-4E97-9D99-BECEB64B072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010-4E97-9D99-BECEB64B072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010-4E97-9D99-BECEB64B0727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0.10246659815005144</c:v>
                </c:pt>
                <c:pt idx="1">
                  <c:v>-5.8518124667688354E-2</c:v>
                </c:pt>
                <c:pt idx="2">
                  <c:v>3.2882646363874946E-2</c:v>
                </c:pt>
                <c:pt idx="3">
                  <c:v>0.47014578163771703</c:v>
                </c:pt>
                <c:pt idx="4">
                  <c:v>-0.11993871744364193</c:v>
                </c:pt>
                <c:pt idx="5">
                  <c:v>-0.18671130569147565</c:v>
                </c:pt>
                <c:pt idx="6">
                  <c:v>3.672316384180796E-2</c:v>
                </c:pt>
                <c:pt idx="7">
                  <c:v>-0.13336847654190831</c:v>
                </c:pt>
                <c:pt idx="8">
                  <c:v>-0.16884350510567558</c:v>
                </c:pt>
                <c:pt idx="9">
                  <c:v>7.7242094349403878E-2</c:v>
                </c:pt>
                <c:pt idx="12">
                  <c:v>4.9269487620658525E-2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010-4E97-9D99-BECEB64B0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69-4707-930B-2DC6832D5BBF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1425</c:v>
                </c:pt>
                <c:pt idx="1">
                  <c:v>1394</c:v>
                </c:pt>
                <c:pt idx="2">
                  <c:v>2041</c:v>
                </c:pt>
                <c:pt idx="3">
                  <c:v>5699</c:v>
                </c:pt>
                <c:pt idx="4">
                  <c:v>3887</c:v>
                </c:pt>
                <c:pt idx="5">
                  <c:v>5607</c:v>
                </c:pt>
                <c:pt idx="6">
                  <c:v>6870</c:v>
                </c:pt>
                <c:pt idx="7">
                  <c:v>10458</c:v>
                </c:pt>
                <c:pt idx="8">
                  <c:v>4631</c:v>
                </c:pt>
                <c:pt idx="9">
                  <c:v>4345</c:v>
                </c:pt>
                <c:pt idx="10">
                  <c:v>2742</c:v>
                </c:pt>
                <c:pt idx="11">
                  <c:v>2803</c:v>
                </c:pt>
                <c:pt idx="12">
                  <c:v>51902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69-4707-930B-2DC6832D5BBF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D69-4707-930B-2DC6832D5BB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1184</c:v>
                </c:pt>
                <c:pt idx="1">
                  <c:v>1755</c:v>
                </c:pt>
                <c:pt idx="2">
                  <c:v>3915</c:v>
                </c:pt>
                <c:pt idx="3">
                  <c:v>3939</c:v>
                </c:pt>
                <c:pt idx="4">
                  <c:v>4139</c:v>
                </c:pt>
                <c:pt idx="5">
                  <c:v>5107</c:v>
                </c:pt>
                <c:pt idx="6">
                  <c:v>6983</c:v>
                </c:pt>
                <c:pt idx="7">
                  <c:v>9751</c:v>
                </c:pt>
                <c:pt idx="8">
                  <c:v>4675</c:v>
                </c:pt>
                <c:pt idx="9">
                  <c:v>4003</c:v>
                </c:pt>
                <c:pt idx="10">
                  <c:v>2054</c:v>
                </c:pt>
                <c:pt idx="11">
                  <c:v>2740</c:v>
                </c:pt>
                <c:pt idx="12">
                  <c:v>50245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69-4707-930B-2DC6832D5BBF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69-4707-930B-2DC6832D5BB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D69-4707-930B-2DC6832D5BBF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1783</c:v>
                </c:pt>
                <c:pt idx="1">
                  <c:v>2075</c:v>
                </c:pt>
                <c:pt idx="2">
                  <c:v>1959</c:v>
                </c:pt>
                <c:pt idx="3">
                  <c:v>6175</c:v>
                </c:pt>
                <c:pt idx="4">
                  <c:v>3706</c:v>
                </c:pt>
                <c:pt idx="5">
                  <c:v>4663</c:v>
                </c:pt>
                <c:pt idx="6">
                  <c:v>6163</c:v>
                </c:pt>
                <c:pt idx="7">
                  <c:v>8770</c:v>
                </c:pt>
                <c:pt idx="8">
                  <c:v>5969</c:v>
                </c:pt>
                <c:pt idx="9">
                  <c:v>4792</c:v>
                </c:pt>
                <c:pt idx="12">
                  <c:v>46055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69-4707-930B-2DC6832D5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D69-4707-930B-2DC6832D5BB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1922</c:v>
                      </c:pt>
                      <c:pt idx="1">
                        <c:v>2293</c:v>
                      </c:pt>
                      <c:pt idx="2">
                        <c:v>864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6964</c:v>
                      </c:pt>
                      <c:pt idx="8">
                        <c:v>4100</c:v>
                      </c:pt>
                      <c:pt idx="9">
                        <c:v>4409</c:v>
                      </c:pt>
                      <c:pt idx="10">
                        <c:v>1437</c:v>
                      </c:pt>
                      <c:pt idx="11">
                        <c:v>1300</c:v>
                      </c:pt>
                      <c:pt idx="12">
                        <c:v>24912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D69-4707-930B-2DC6832D5BB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D69-4707-930B-2DC6832D5BB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D69-4707-930B-2DC6832D5BB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D69-4707-930B-2DC6832D5BB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D69-4707-930B-2DC6832D5BB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D69-4707-930B-2DC6832D5BB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D69-4707-930B-2DC6832D5BB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D69-4707-930B-2DC6832D5BB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D69-4707-930B-2DC6832D5BB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D69-4707-930B-2DC6832D5BB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D69-4707-930B-2DC6832D5BB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D69-4707-930B-2DC6832D5BB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D69-4707-930B-2DC6832D5BB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D69-4707-930B-2DC6832D5BBF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0.50591216216216206</c:v>
                </c:pt>
                <c:pt idx="1">
                  <c:v>0.18233618233618243</c:v>
                </c:pt>
                <c:pt idx="2">
                  <c:v>-0.49961685823754787</c:v>
                </c:pt>
                <c:pt idx="3">
                  <c:v>0.56765676567656764</c:v>
                </c:pt>
                <c:pt idx="4">
                  <c:v>-0.10461464121768538</c:v>
                </c:pt>
                <c:pt idx="5">
                  <c:v>-8.6939494811043683E-2</c:v>
                </c:pt>
                <c:pt idx="6">
                  <c:v>-0.1174280395245596</c:v>
                </c:pt>
                <c:pt idx="7">
                  <c:v>-0.10060506614706188</c:v>
                </c:pt>
                <c:pt idx="8">
                  <c:v>0.27679144385026744</c:v>
                </c:pt>
                <c:pt idx="9">
                  <c:v>0.19710217336997249</c:v>
                </c:pt>
                <c:pt idx="12">
                  <c:v>1.3289036544850585E-2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D69-4707-930B-2DC6832D5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32-4457-9845-505DF7C8DD85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36246</c:v>
                </c:pt>
                <c:pt idx="1">
                  <c:v>33395</c:v>
                </c:pt>
                <c:pt idx="2">
                  <c:v>32444</c:v>
                </c:pt>
                <c:pt idx="3">
                  <c:v>16826</c:v>
                </c:pt>
                <c:pt idx="4">
                  <c:v>2087</c:v>
                </c:pt>
                <c:pt idx="5">
                  <c:v>2269</c:v>
                </c:pt>
                <c:pt idx="6">
                  <c:v>2935</c:v>
                </c:pt>
                <c:pt idx="7">
                  <c:v>2710</c:v>
                </c:pt>
                <c:pt idx="8">
                  <c:v>2697</c:v>
                </c:pt>
                <c:pt idx="9">
                  <c:v>13940</c:v>
                </c:pt>
                <c:pt idx="10">
                  <c:v>40654</c:v>
                </c:pt>
                <c:pt idx="11">
                  <c:v>38319</c:v>
                </c:pt>
                <c:pt idx="12">
                  <c:v>224522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32-4457-9845-505DF7C8DD85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732-4457-9845-505DF7C8DD8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42817</c:v>
                </c:pt>
                <c:pt idx="1">
                  <c:v>37402</c:v>
                </c:pt>
                <c:pt idx="2">
                  <c:v>37795</c:v>
                </c:pt>
                <c:pt idx="3">
                  <c:v>16401</c:v>
                </c:pt>
                <c:pt idx="4">
                  <c:v>973</c:v>
                </c:pt>
                <c:pt idx="5">
                  <c:v>1043</c:v>
                </c:pt>
                <c:pt idx="6">
                  <c:v>781</c:v>
                </c:pt>
                <c:pt idx="7">
                  <c:v>381</c:v>
                </c:pt>
                <c:pt idx="8">
                  <c:v>805</c:v>
                </c:pt>
                <c:pt idx="9">
                  <c:v>12474</c:v>
                </c:pt>
                <c:pt idx="10">
                  <c:v>32066</c:v>
                </c:pt>
                <c:pt idx="11">
                  <c:v>34431</c:v>
                </c:pt>
                <c:pt idx="12">
                  <c:v>217369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32-4457-9845-505DF7C8DD85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732-4457-9845-505DF7C8DD8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732-4457-9845-505DF7C8DD8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40225</c:v>
                </c:pt>
                <c:pt idx="1">
                  <c:v>32015</c:v>
                </c:pt>
                <c:pt idx="2">
                  <c:v>28398</c:v>
                </c:pt>
                <c:pt idx="3">
                  <c:v>14573</c:v>
                </c:pt>
                <c:pt idx="4">
                  <c:v>912</c:v>
                </c:pt>
                <c:pt idx="5">
                  <c:v>962</c:v>
                </c:pt>
                <c:pt idx="6">
                  <c:v>911</c:v>
                </c:pt>
                <c:pt idx="7">
                  <c:v>578</c:v>
                </c:pt>
                <c:pt idx="8">
                  <c:v>984</c:v>
                </c:pt>
                <c:pt idx="9">
                  <c:v>11925</c:v>
                </c:pt>
                <c:pt idx="12">
                  <c:v>131483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32-4457-9845-505DF7C8D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732-4457-9845-505DF7C8DD8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62996</c:v>
                      </c:pt>
                      <c:pt idx="1">
                        <c:v>54402</c:v>
                      </c:pt>
                      <c:pt idx="2">
                        <c:v>21399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121</c:v>
                      </c:pt>
                      <c:pt idx="8">
                        <c:v>200</c:v>
                      </c:pt>
                      <c:pt idx="9">
                        <c:v>2086</c:v>
                      </c:pt>
                      <c:pt idx="10">
                        <c:v>4827</c:v>
                      </c:pt>
                      <c:pt idx="11">
                        <c:v>3934</c:v>
                      </c:pt>
                      <c:pt idx="12">
                        <c:v>150036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732-4457-9845-505DF7C8DD8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732-4457-9845-505DF7C8DD8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732-4457-9845-505DF7C8DD8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732-4457-9845-505DF7C8DD8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732-4457-9845-505DF7C8DD8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732-4457-9845-505DF7C8DD8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732-4457-9845-505DF7C8DD8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732-4457-9845-505DF7C8DD8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732-4457-9845-505DF7C8DD8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732-4457-9845-505DF7C8DD8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732-4457-9845-505DF7C8DD8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732-4457-9845-505DF7C8DD8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732-4457-9845-505DF7C8DD8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732-4457-9845-505DF7C8DD85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-6.0536702711539769E-2</c:v>
                </c:pt>
                <c:pt idx="1">
                  <c:v>-0.14402973103042616</c:v>
                </c:pt>
                <c:pt idx="2">
                  <c:v>-0.2486307712660405</c:v>
                </c:pt>
                <c:pt idx="3">
                  <c:v>-0.11145661849887201</c:v>
                </c:pt>
                <c:pt idx="4">
                  <c:v>-6.2692702980472803E-2</c:v>
                </c:pt>
                <c:pt idx="5">
                  <c:v>-7.766059443911788E-2</c:v>
                </c:pt>
                <c:pt idx="6">
                  <c:v>0.16645326504481428</c:v>
                </c:pt>
                <c:pt idx="7">
                  <c:v>0.51706036745406814</c:v>
                </c:pt>
                <c:pt idx="8">
                  <c:v>0.22236024844720492</c:v>
                </c:pt>
                <c:pt idx="9">
                  <c:v>-4.4011544011544057E-2</c:v>
                </c:pt>
                <c:pt idx="12">
                  <c:v>-0.12851291160719025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732-4457-9845-505DF7C8D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EA-4C77-B91F-6CCBC40FCAA6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810733</c:v>
                </c:pt>
                <c:pt idx="1">
                  <c:v>773844</c:v>
                </c:pt>
                <c:pt idx="2">
                  <c:v>818402</c:v>
                </c:pt>
                <c:pt idx="3">
                  <c:v>745949</c:v>
                </c:pt>
                <c:pt idx="4">
                  <c:v>671021</c:v>
                </c:pt>
                <c:pt idx="5">
                  <c:v>758024</c:v>
                </c:pt>
                <c:pt idx="6">
                  <c:v>871300</c:v>
                </c:pt>
                <c:pt idx="7">
                  <c:v>947197</c:v>
                </c:pt>
                <c:pt idx="8">
                  <c:v>799868</c:v>
                </c:pt>
                <c:pt idx="9">
                  <c:v>863416</c:v>
                </c:pt>
                <c:pt idx="10">
                  <c:v>847777</c:v>
                </c:pt>
                <c:pt idx="11">
                  <c:v>831777</c:v>
                </c:pt>
                <c:pt idx="12">
                  <c:v>9739308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EA-4C77-B91F-6CCBC40FCAA6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EA-4C77-B91F-6CCBC40FCAA6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836960</c:v>
                </c:pt>
                <c:pt idx="1">
                  <c:v>824761</c:v>
                </c:pt>
                <c:pt idx="2">
                  <c:v>866668</c:v>
                </c:pt>
                <c:pt idx="3">
                  <c:v>789795</c:v>
                </c:pt>
                <c:pt idx="4">
                  <c:v>746827</c:v>
                </c:pt>
                <c:pt idx="5">
                  <c:v>787690</c:v>
                </c:pt>
                <c:pt idx="6">
                  <c:v>895588</c:v>
                </c:pt>
                <c:pt idx="7">
                  <c:v>936279</c:v>
                </c:pt>
                <c:pt idx="8">
                  <c:v>807680</c:v>
                </c:pt>
                <c:pt idx="9">
                  <c:v>870321</c:v>
                </c:pt>
                <c:pt idx="10">
                  <c:v>817457</c:v>
                </c:pt>
                <c:pt idx="11">
                  <c:v>834955</c:v>
                </c:pt>
                <c:pt idx="12">
                  <c:v>10014981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EEA-4C77-B91F-6CCBC40FCAA6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EEA-4C77-B91F-6CCBC40FCAA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EEA-4C77-B91F-6CCBC40FCAA6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876312</c:v>
                </c:pt>
                <c:pt idx="1">
                  <c:v>812017</c:v>
                </c:pt>
                <c:pt idx="2">
                  <c:v>828674</c:v>
                </c:pt>
                <c:pt idx="3">
                  <c:v>754621</c:v>
                </c:pt>
                <c:pt idx="4">
                  <c:v>741128</c:v>
                </c:pt>
                <c:pt idx="5">
                  <c:v>808867</c:v>
                </c:pt>
                <c:pt idx="6">
                  <c:v>931484</c:v>
                </c:pt>
                <c:pt idx="7">
                  <c:v>908634</c:v>
                </c:pt>
                <c:pt idx="8">
                  <c:v>815302</c:v>
                </c:pt>
                <c:pt idx="9">
                  <c:v>899430</c:v>
                </c:pt>
                <c:pt idx="12">
                  <c:v>8376469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EEA-4C77-B91F-6CCBC40FC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EEA-4C77-B91F-6CCBC40FCAA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893934</c:v>
                      </c:pt>
                      <c:pt idx="1">
                        <c:v>832182</c:v>
                      </c:pt>
                      <c:pt idx="2">
                        <c:v>381721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191201</c:v>
                      </c:pt>
                      <c:pt idx="8">
                        <c:v>105790</c:v>
                      </c:pt>
                      <c:pt idx="9">
                        <c:v>101639</c:v>
                      </c:pt>
                      <c:pt idx="10">
                        <c:v>110775</c:v>
                      </c:pt>
                      <c:pt idx="11">
                        <c:v>118240</c:v>
                      </c:pt>
                      <c:pt idx="12">
                        <c:v>2858440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EEA-4C77-B91F-6CCBC40FCAA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EEA-4C77-B91F-6CCBC40FCAA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EEA-4C77-B91F-6CCBC40FCAA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EEA-4C77-B91F-6CCBC40FCAA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EEA-4C77-B91F-6CCBC40FCAA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EEA-4C77-B91F-6CCBC40FCAA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EEA-4C77-B91F-6CCBC40FCAA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EEA-4C77-B91F-6CCBC40FCAA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EEA-4C77-B91F-6CCBC40FCAA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EEA-4C77-B91F-6CCBC40FCAA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EEA-4C77-B91F-6CCBC40FCAA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EEA-4C77-B91F-6CCBC40FCAA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EEA-4C77-B91F-6CCBC40FCAA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EEA-4C77-B91F-6CCBC40FCAA6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4.701777862741352E-2</c:v>
                </c:pt>
                <c:pt idx="1">
                  <c:v>-1.5451749052149633E-2</c:v>
                </c:pt>
                <c:pt idx="2">
                  <c:v>-4.3839163324364105E-2</c:v>
                </c:pt>
                <c:pt idx="3">
                  <c:v>-4.4535607341145478E-2</c:v>
                </c:pt>
                <c:pt idx="4">
                  <c:v>-7.6309506753237111E-3</c:v>
                </c:pt>
                <c:pt idx="5">
                  <c:v>2.6884942045728666E-2</c:v>
                </c:pt>
                <c:pt idx="6">
                  <c:v>4.0080930070523602E-2</c:v>
                </c:pt>
                <c:pt idx="7">
                  <c:v>-2.9526455255324491E-2</c:v>
                </c:pt>
                <c:pt idx="8">
                  <c:v>9.4369057052297034E-3</c:v>
                </c:pt>
                <c:pt idx="9">
                  <c:v>3.3446280165594144E-2</c:v>
                </c:pt>
                <c:pt idx="12">
                  <c:v>1.6621686469791008E-3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EEA-4C77-B91F-6CCBC40FC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B1-42DB-ADD3-4F515C7D75A9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488351</c:v>
                </c:pt>
                <c:pt idx="1">
                  <c:v>443471</c:v>
                </c:pt>
                <c:pt idx="2">
                  <c:v>469427</c:v>
                </c:pt>
                <c:pt idx="3">
                  <c:v>444527</c:v>
                </c:pt>
                <c:pt idx="4">
                  <c:v>422412</c:v>
                </c:pt>
                <c:pt idx="5">
                  <c:v>454213</c:v>
                </c:pt>
                <c:pt idx="6">
                  <c:v>510638</c:v>
                </c:pt>
                <c:pt idx="7">
                  <c:v>569851</c:v>
                </c:pt>
                <c:pt idx="8">
                  <c:v>491257</c:v>
                </c:pt>
                <c:pt idx="9">
                  <c:v>505474</c:v>
                </c:pt>
                <c:pt idx="10">
                  <c:v>495470</c:v>
                </c:pt>
                <c:pt idx="11">
                  <c:v>480103</c:v>
                </c:pt>
                <c:pt idx="12">
                  <c:v>5775194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B1-42DB-ADD3-4F515C7D75A9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8B1-42DB-ADD3-4F515C7D75A9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464379</c:v>
                </c:pt>
                <c:pt idx="1">
                  <c:v>463066</c:v>
                </c:pt>
                <c:pt idx="2">
                  <c:v>495607</c:v>
                </c:pt>
                <c:pt idx="3">
                  <c:v>447408</c:v>
                </c:pt>
                <c:pt idx="4">
                  <c:v>435777</c:v>
                </c:pt>
                <c:pt idx="5">
                  <c:v>465333</c:v>
                </c:pt>
                <c:pt idx="6">
                  <c:v>531003</c:v>
                </c:pt>
                <c:pt idx="7">
                  <c:v>553021</c:v>
                </c:pt>
                <c:pt idx="8">
                  <c:v>500247</c:v>
                </c:pt>
                <c:pt idx="9">
                  <c:v>527606</c:v>
                </c:pt>
                <c:pt idx="10">
                  <c:v>484662</c:v>
                </c:pt>
                <c:pt idx="11">
                  <c:v>488662</c:v>
                </c:pt>
                <c:pt idx="12">
                  <c:v>5856771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B1-42DB-ADD3-4F515C7D75A9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B1-42DB-ADD3-4F515C7D75A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B1-42DB-ADD3-4F515C7D75A9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516029</c:v>
                </c:pt>
                <c:pt idx="1">
                  <c:v>474785</c:v>
                </c:pt>
                <c:pt idx="2">
                  <c:v>477683</c:v>
                </c:pt>
                <c:pt idx="3">
                  <c:v>414511</c:v>
                </c:pt>
                <c:pt idx="4">
                  <c:v>441733</c:v>
                </c:pt>
                <c:pt idx="5">
                  <c:v>483562</c:v>
                </c:pt>
                <c:pt idx="6">
                  <c:v>544194</c:v>
                </c:pt>
                <c:pt idx="7">
                  <c:v>547385</c:v>
                </c:pt>
                <c:pt idx="8">
                  <c:v>486120</c:v>
                </c:pt>
                <c:pt idx="9">
                  <c:v>545299</c:v>
                </c:pt>
                <c:pt idx="12">
                  <c:v>4931301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B1-42DB-ADD3-4F515C7D7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8B1-42DB-ADD3-4F515C7D75A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501178</c:v>
                      </c:pt>
                      <c:pt idx="1">
                        <c:v>463416</c:v>
                      </c:pt>
                      <c:pt idx="2">
                        <c:v>215134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96004</c:v>
                      </c:pt>
                      <c:pt idx="8">
                        <c:v>60570</c:v>
                      </c:pt>
                      <c:pt idx="9">
                        <c:v>51321</c:v>
                      </c:pt>
                      <c:pt idx="10">
                        <c:v>52157</c:v>
                      </c:pt>
                      <c:pt idx="11">
                        <c:v>56375</c:v>
                      </c:pt>
                      <c:pt idx="12">
                        <c:v>1557028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8B1-42DB-ADD3-4F515C7D75A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8B1-42DB-ADD3-4F515C7D75A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8B1-42DB-ADD3-4F515C7D75A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8B1-42DB-ADD3-4F515C7D75A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8B1-42DB-ADD3-4F515C7D75A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8B1-42DB-ADD3-4F515C7D75A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8B1-42DB-ADD3-4F515C7D75A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8B1-42DB-ADD3-4F515C7D75A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8B1-42DB-ADD3-4F515C7D75A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8B1-42DB-ADD3-4F515C7D75A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8B1-42DB-ADD3-4F515C7D75A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8B1-42DB-ADD3-4F515C7D75A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8B1-42DB-ADD3-4F515C7D75A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8B1-42DB-ADD3-4F515C7D75A9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0.11122380641674146</c:v>
                </c:pt>
                <c:pt idx="1">
                  <c:v>2.5307407583368136E-2</c:v>
                </c:pt>
                <c:pt idx="2">
                  <c:v>-3.6165752299705201E-2</c:v>
                </c:pt>
                <c:pt idx="3">
                  <c:v>-7.3527965525873484E-2</c:v>
                </c:pt>
                <c:pt idx="4">
                  <c:v>1.3667540967054359E-2</c:v>
                </c:pt>
                <c:pt idx="5">
                  <c:v>3.9174096829582172E-2</c:v>
                </c:pt>
                <c:pt idx="6">
                  <c:v>2.4841667561200209E-2</c:v>
                </c:pt>
                <c:pt idx="7">
                  <c:v>-1.0191294724793409E-2</c:v>
                </c:pt>
                <c:pt idx="8">
                  <c:v>-2.8240049415588664E-2</c:v>
                </c:pt>
                <c:pt idx="9">
                  <c:v>3.3534493542529908E-2</c:v>
                </c:pt>
                <c:pt idx="12">
                  <c:v>9.7992258337193938E-3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8B1-42DB-ADD3-4F515C7D7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8F-4525-9AE6-3B972041FA86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371455</c:v>
                </c:pt>
                <c:pt idx="1">
                  <c:v>333022</c:v>
                </c:pt>
                <c:pt idx="2">
                  <c:v>346043</c:v>
                </c:pt>
                <c:pt idx="3">
                  <c:v>331335</c:v>
                </c:pt>
                <c:pt idx="4">
                  <c:v>340704</c:v>
                </c:pt>
                <c:pt idx="5">
                  <c:v>354121</c:v>
                </c:pt>
                <c:pt idx="6">
                  <c:v>398818</c:v>
                </c:pt>
                <c:pt idx="7">
                  <c:v>415100</c:v>
                </c:pt>
                <c:pt idx="8">
                  <c:v>384126</c:v>
                </c:pt>
                <c:pt idx="9">
                  <c:v>392254</c:v>
                </c:pt>
                <c:pt idx="10">
                  <c:v>361460</c:v>
                </c:pt>
                <c:pt idx="11">
                  <c:v>362997</c:v>
                </c:pt>
                <c:pt idx="12">
                  <c:v>4391435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8F-4525-9AE6-3B972041FA86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18F-4525-9AE6-3B972041FA86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375590</c:v>
                </c:pt>
                <c:pt idx="1">
                  <c:v>353865</c:v>
                </c:pt>
                <c:pt idx="2">
                  <c:v>376224</c:v>
                </c:pt>
                <c:pt idx="3">
                  <c:v>344040</c:v>
                </c:pt>
                <c:pt idx="4">
                  <c:v>344685</c:v>
                </c:pt>
                <c:pt idx="5">
                  <c:v>354898</c:v>
                </c:pt>
                <c:pt idx="6">
                  <c:v>405625</c:v>
                </c:pt>
                <c:pt idx="7">
                  <c:v>423978</c:v>
                </c:pt>
                <c:pt idx="8">
                  <c:v>385672</c:v>
                </c:pt>
                <c:pt idx="9">
                  <c:v>410112</c:v>
                </c:pt>
                <c:pt idx="10">
                  <c:v>367251</c:v>
                </c:pt>
                <c:pt idx="11">
                  <c:v>369112</c:v>
                </c:pt>
                <c:pt idx="12">
                  <c:v>4511052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8F-4525-9AE6-3B972041FA86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18F-4525-9AE6-3B972041FA8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18F-4525-9AE6-3B972041FA86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392816</c:v>
                </c:pt>
                <c:pt idx="1">
                  <c:v>362809</c:v>
                </c:pt>
                <c:pt idx="2">
                  <c:v>376628</c:v>
                </c:pt>
                <c:pt idx="3">
                  <c:v>325436</c:v>
                </c:pt>
                <c:pt idx="4">
                  <c:v>365014</c:v>
                </c:pt>
                <c:pt idx="5">
                  <c:v>391870</c:v>
                </c:pt>
                <c:pt idx="6">
                  <c:v>442861</c:v>
                </c:pt>
                <c:pt idx="7">
                  <c:v>453389</c:v>
                </c:pt>
                <c:pt idx="8">
                  <c:v>389377</c:v>
                </c:pt>
                <c:pt idx="9">
                  <c:v>442644</c:v>
                </c:pt>
                <c:pt idx="12">
                  <c:v>3942844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18F-4525-9AE6-3B972041F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18F-4525-9AE6-3B972041FA8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370908</c:v>
                      </c:pt>
                      <c:pt idx="1">
                        <c:v>336790</c:v>
                      </c:pt>
                      <c:pt idx="2">
                        <c:v>153036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69690</c:v>
                      </c:pt>
                      <c:pt idx="8">
                        <c:v>47226</c:v>
                      </c:pt>
                      <c:pt idx="9">
                        <c:v>43327</c:v>
                      </c:pt>
                      <c:pt idx="10">
                        <c:v>39419</c:v>
                      </c:pt>
                      <c:pt idx="11">
                        <c:v>43129</c:v>
                      </c:pt>
                      <c:pt idx="12">
                        <c:v>1144929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18F-4525-9AE6-3B972041FA8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18F-4525-9AE6-3B972041FA8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18F-4525-9AE6-3B972041FA8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18F-4525-9AE6-3B972041FA8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18F-4525-9AE6-3B972041FA8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18F-4525-9AE6-3B972041FA8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18F-4525-9AE6-3B972041FA8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18F-4525-9AE6-3B972041FA8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18F-4525-9AE6-3B972041FA8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18F-4525-9AE6-3B972041FA8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18F-4525-9AE6-3B972041FA8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18F-4525-9AE6-3B972041FA8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18F-4525-9AE6-3B972041FA8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18F-4525-9AE6-3B972041FA86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4.5863840890332463E-2</c:v>
                </c:pt>
                <c:pt idx="1">
                  <c:v>2.5275175561301655E-2</c:v>
                </c:pt>
                <c:pt idx="2">
                  <c:v>1.0738283575741914E-3</c:v>
                </c:pt>
                <c:pt idx="3">
                  <c:v>-5.4075107545634271E-2</c:v>
                </c:pt>
                <c:pt idx="4">
                  <c:v>5.897848760462443E-2</c:v>
                </c:pt>
                <c:pt idx="5">
                  <c:v>0.10417641125055654</c:v>
                </c:pt>
                <c:pt idx="6">
                  <c:v>9.1799075500770488E-2</c:v>
                </c:pt>
                <c:pt idx="7">
                  <c:v>6.9369165381222508E-2</c:v>
                </c:pt>
                <c:pt idx="8">
                  <c:v>9.6066087245119114E-3</c:v>
                </c:pt>
                <c:pt idx="9">
                  <c:v>7.9324672284644127E-2</c:v>
                </c:pt>
                <c:pt idx="12">
                  <c:v>4.4548040911449815E-2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18F-4525-9AE6-3B972041F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FD-4373-ADCE-4812A09CC824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116896</c:v>
                </c:pt>
                <c:pt idx="1">
                  <c:v>110449</c:v>
                </c:pt>
                <c:pt idx="2">
                  <c:v>123384</c:v>
                </c:pt>
                <c:pt idx="3">
                  <c:v>113192</c:v>
                </c:pt>
                <c:pt idx="4">
                  <c:v>81708</c:v>
                </c:pt>
                <c:pt idx="5">
                  <c:v>100092</c:v>
                </c:pt>
                <c:pt idx="6">
                  <c:v>111820</c:v>
                </c:pt>
                <c:pt idx="7">
                  <c:v>154751</c:v>
                </c:pt>
                <c:pt idx="8">
                  <c:v>107131</c:v>
                </c:pt>
                <c:pt idx="9">
                  <c:v>113220</c:v>
                </c:pt>
                <c:pt idx="10">
                  <c:v>134010</c:v>
                </c:pt>
                <c:pt idx="11">
                  <c:v>117106</c:v>
                </c:pt>
                <c:pt idx="12">
                  <c:v>1383759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FD-4373-ADCE-4812A09CC824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2FD-4373-ADCE-4812A09CC824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88789</c:v>
                </c:pt>
                <c:pt idx="1">
                  <c:v>109201</c:v>
                </c:pt>
                <c:pt idx="2">
                  <c:v>119383</c:v>
                </c:pt>
                <c:pt idx="3">
                  <c:v>103368</c:v>
                </c:pt>
                <c:pt idx="4">
                  <c:v>91092</c:v>
                </c:pt>
                <c:pt idx="5">
                  <c:v>110435</c:v>
                </c:pt>
                <c:pt idx="6">
                  <c:v>125378</c:v>
                </c:pt>
                <c:pt idx="7">
                  <c:v>129043</c:v>
                </c:pt>
                <c:pt idx="8">
                  <c:v>114575</c:v>
                </c:pt>
                <c:pt idx="9">
                  <c:v>117494</c:v>
                </c:pt>
                <c:pt idx="10">
                  <c:v>117411</c:v>
                </c:pt>
                <c:pt idx="11">
                  <c:v>119550</c:v>
                </c:pt>
                <c:pt idx="12">
                  <c:v>1345719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FD-4373-ADCE-4812A09CC824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FD-4373-ADCE-4812A09CC82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2FD-4373-ADCE-4812A09CC824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123213</c:v>
                </c:pt>
                <c:pt idx="1">
                  <c:v>111976</c:v>
                </c:pt>
                <c:pt idx="2">
                  <c:v>101055</c:v>
                </c:pt>
                <c:pt idx="3">
                  <c:v>89075</c:v>
                </c:pt>
                <c:pt idx="4">
                  <c:v>76719</c:v>
                </c:pt>
                <c:pt idx="5">
                  <c:v>91692</c:v>
                </c:pt>
                <c:pt idx="6">
                  <c:v>101333</c:v>
                </c:pt>
                <c:pt idx="7">
                  <c:v>93996</c:v>
                </c:pt>
                <c:pt idx="8">
                  <c:v>96743</c:v>
                </c:pt>
                <c:pt idx="9">
                  <c:v>102655</c:v>
                </c:pt>
                <c:pt idx="12">
                  <c:v>988457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2FD-4373-ADCE-4812A09CC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2FD-4373-ADCE-4812A09CC82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130270</c:v>
                      </c:pt>
                      <c:pt idx="1">
                        <c:v>126626</c:v>
                      </c:pt>
                      <c:pt idx="2">
                        <c:v>62098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26314</c:v>
                      </c:pt>
                      <c:pt idx="8">
                        <c:v>13344</c:v>
                      </c:pt>
                      <c:pt idx="9">
                        <c:v>7994</c:v>
                      </c:pt>
                      <c:pt idx="10">
                        <c:v>12738</c:v>
                      </c:pt>
                      <c:pt idx="11">
                        <c:v>13246</c:v>
                      </c:pt>
                      <c:pt idx="12">
                        <c:v>412099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2FD-4373-ADCE-4812A09CC82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2FD-4373-ADCE-4812A09CC82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2FD-4373-ADCE-4812A09CC82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2FD-4373-ADCE-4812A09CC82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2FD-4373-ADCE-4812A09CC82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2FD-4373-ADCE-4812A09CC82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2FD-4373-ADCE-4812A09CC82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2FD-4373-ADCE-4812A09CC82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2FD-4373-ADCE-4812A09CC82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2FD-4373-ADCE-4812A09CC82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2FD-4373-ADCE-4812A09CC82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2FD-4373-ADCE-4812A09CC82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2FD-4373-ADCE-4812A09CC82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2FD-4373-ADCE-4812A09CC824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0.38770568426269025</c:v>
                </c:pt>
                <c:pt idx="1">
                  <c:v>2.54118552027911E-2</c:v>
                </c:pt>
                <c:pt idx="2">
                  <c:v>-0.1535226958612198</c:v>
                </c:pt>
                <c:pt idx="3">
                  <c:v>-0.13827296648866183</c:v>
                </c:pt>
                <c:pt idx="4">
                  <c:v>-0.1577855355025688</c:v>
                </c:pt>
                <c:pt idx="5">
                  <c:v>-0.16971974464617201</c:v>
                </c:pt>
                <c:pt idx="6">
                  <c:v>-0.1917800571073075</c:v>
                </c:pt>
                <c:pt idx="7">
                  <c:v>-0.27159163999597036</c:v>
                </c:pt>
                <c:pt idx="8">
                  <c:v>-0.15563604625790972</c:v>
                </c:pt>
                <c:pt idx="9">
                  <c:v>-0.1262958108499157</c:v>
                </c:pt>
                <c:pt idx="12">
                  <c:v>-0.10850068274591929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2FD-4373-ADCE-4812A09CC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F7-4663-8DE8-23666E9053B6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322382</c:v>
                </c:pt>
                <c:pt idx="1">
                  <c:v>330373</c:v>
                </c:pt>
                <c:pt idx="2">
                  <c:v>348975</c:v>
                </c:pt>
                <c:pt idx="3">
                  <c:v>301422</c:v>
                </c:pt>
                <c:pt idx="4">
                  <c:v>248609</c:v>
                </c:pt>
                <c:pt idx="5">
                  <c:v>303811</c:v>
                </c:pt>
                <c:pt idx="6">
                  <c:v>360662</c:v>
                </c:pt>
                <c:pt idx="7">
                  <c:v>377346</c:v>
                </c:pt>
                <c:pt idx="8">
                  <c:v>308611</c:v>
                </c:pt>
                <c:pt idx="9">
                  <c:v>357942</c:v>
                </c:pt>
                <c:pt idx="10">
                  <c:v>352307</c:v>
                </c:pt>
                <c:pt idx="11">
                  <c:v>351674</c:v>
                </c:pt>
                <c:pt idx="12">
                  <c:v>3964114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F7-4663-8DE8-23666E9053B6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9F7-4663-8DE8-23666E9053B6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372581</c:v>
                </c:pt>
                <c:pt idx="1">
                  <c:v>361695</c:v>
                </c:pt>
                <c:pt idx="2">
                  <c:v>371061</c:v>
                </c:pt>
                <c:pt idx="3">
                  <c:v>342387</c:v>
                </c:pt>
                <c:pt idx="4">
                  <c:v>311050</c:v>
                </c:pt>
                <c:pt idx="5">
                  <c:v>322357</c:v>
                </c:pt>
                <c:pt idx="6">
                  <c:v>364585</c:v>
                </c:pt>
                <c:pt idx="7">
                  <c:v>383258</c:v>
                </c:pt>
                <c:pt idx="8">
                  <c:v>307433</c:v>
                </c:pt>
                <c:pt idx="9">
                  <c:v>342715</c:v>
                </c:pt>
                <c:pt idx="10">
                  <c:v>332795</c:v>
                </c:pt>
                <c:pt idx="11">
                  <c:v>346293</c:v>
                </c:pt>
                <c:pt idx="12">
                  <c:v>4158210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F7-4663-8DE8-23666E9053B6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F7-4663-8DE8-23666E9053B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F7-4663-8DE8-23666E9053B6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360283</c:v>
                </c:pt>
                <c:pt idx="1">
                  <c:v>337232</c:v>
                </c:pt>
                <c:pt idx="2">
                  <c:v>350991</c:v>
                </c:pt>
                <c:pt idx="3">
                  <c:v>340110</c:v>
                </c:pt>
                <c:pt idx="4">
                  <c:v>299395</c:v>
                </c:pt>
                <c:pt idx="5">
                  <c:v>325305</c:v>
                </c:pt>
                <c:pt idx="6">
                  <c:v>387290</c:v>
                </c:pt>
                <c:pt idx="7">
                  <c:v>361249</c:v>
                </c:pt>
                <c:pt idx="8">
                  <c:v>329182</c:v>
                </c:pt>
                <c:pt idx="9">
                  <c:v>354131</c:v>
                </c:pt>
                <c:pt idx="12">
                  <c:v>3445168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F7-4663-8DE8-23666E905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9F7-4663-8DE8-23666E9053B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392756</c:v>
                      </c:pt>
                      <c:pt idx="1">
                        <c:v>368766</c:v>
                      </c:pt>
                      <c:pt idx="2">
                        <c:v>166587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95197</c:v>
                      </c:pt>
                      <c:pt idx="8">
                        <c:v>45220</c:v>
                      </c:pt>
                      <c:pt idx="9">
                        <c:v>50318</c:v>
                      </c:pt>
                      <c:pt idx="10">
                        <c:v>58618</c:v>
                      </c:pt>
                      <c:pt idx="11">
                        <c:v>61865</c:v>
                      </c:pt>
                      <c:pt idx="12">
                        <c:v>1301412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9F7-4663-8DE8-23666E9053B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9F7-4663-8DE8-23666E9053B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9F7-4663-8DE8-23666E9053B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9F7-4663-8DE8-23666E9053B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9F7-4663-8DE8-23666E9053B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9F7-4663-8DE8-23666E9053B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9F7-4663-8DE8-23666E9053B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9F7-4663-8DE8-23666E9053B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9F7-4663-8DE8-23666E9053B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9F7-4663-8DE8-23666E9053B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9F7-4663-8DE8-23666E9053B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9F7-4663-8DE8-23666E9053B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9F7-4663-8DE8-23666E9053B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9F7-4663-8DE8-23666E9053B6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-3.3007587611821321E-2</c:v>
                </c:pt>
                <c:pt idx="1">
                  <c:v>-6.7634332794205054E-2</c:v>
                </c:pt>
                <c:pt idx="2">
                  <c:v>-5.4088141841907356E-2</c:v>
                </c:pt>
                <c:pt idx="3">
                  <c:v>-6.6503693189285951E-3</c:v>
                </c:pt>
                <c:pt idx="4">
                  <c:v>-3.7469860151101098E-2</c:v>
                </c:pt>
                <c:pt idx="5">
                  <c:v>9.1451403257878372E-3</c:v>
                </c:pt>
                <c:pt idx="6">
                  <c:v>6.2276286736974829E-2</c:v>
                </c:pt>
                <c:pt idx="7">
                  <c:v>-5.7426068079466042E-2</c:v>
                </c:pt>
                <c:pt idx="8">
                  <c:v>7.0743869395933467E-2</c:v>
                </c:pt>
                <c:pt idx="9">
                  <c:v>3.3310476635104891E-2</c:v>
                </c:pt>
                <c:pt idx="12">
                  <c:v>-9.7593588267385067E-3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9F7-4663-8DE8-23666E905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05-45CA-9776-46746DB3EBAB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7.9384785610073729</c:v>
                </c:pt>
                <c:pt idx="1">
                  <c:v>7.573860021727854</c:v>
                </c:pt>
                <c:pt idx="2">
                  <c:v>7.1611875782049825</c:v>
                </c:pt>
                <c:pt idx="3">
                  <c:v>6.6071071115401994</c:v>
                </c:pt>
                <c:pt idx="4">
                  <c:v>6.9440868449374946</c:v>
                </c:pt>
                <c:pt idx="5">
                  <c:v>6.9046855643809666</c:v>
                </c:pt>
                <c:pt idx="6">
                  <c:v>7.7222369937073472</c:v>
                </c:pt>
                <c:pt idx="7">
                  <c:v>8.1097716550938816</c:v>
                </c:pt>
                <c:pt idx="8">
                  <c:v>7.4536678097510061</c:v>
                </c:pt>
                <c:pt idx="9">
                  <c:v>7.2239690096301068</c:v>
                </c:pt>
                <c:pt idx="10">
                  <c:v>7.4367055851367114</c:v>
                </c:pt>
                <c:pt idx="11">
                  <c:v>7.4519302269326904</c:v>
                </c:pt>
                <c:pt idx="12">
                  <c:v>7.378386609473794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05-45CA-9776-46746DB3EBAB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105-45CA-9776-46746DB3EBA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8.192558804240365</c:v>
                </c:pt>
                <c:pt idx="1">
                  <c:v>7.3477985852502536</c:v>
                </c:pt>
                <c:pt idx="2">
                  <c:v>7.0496921187274779</c:v>
                </c:pt>
                <c:pt idx="3">
                  <c:v>6.9559722393475543</c:v>
                </c:pt>
                <c:pt idx="4">
                  <c:v>6.7511616134222852</c:v>
                </c:pt>
                <c:pt idx="5">
                  <c:v>6.9467325160948938</c:v>
                </c:pt>
                <c:pt idx="6">
                  <c:v>7.3925116386568499</c:v>
                </c:pt>
                <c:pt idx="7">
                  <c:v>7.4201266434724724</c:v>
                </c:pt>
                <c:pt idx="8">
                  <c:v>7.2665766981556459</c:v>
                </c:pt>
                <c:pt idx="9">
                  <c:v>6.9581148065238247</c:v>
                </c:pt>
                <c:pt idx="10">
                  <c:v>7.1759629902735345</c:v>
                </c:pt>
                <c:pt idx="11">
                  <c:v>7.2321784322217413</c:v>
                </c:pt>
                <c:pt idx="12">
                  <c:v>7.2163244160098223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05-45CA-9776-46746DB3EBAB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105-45CA-9776-46746DB3EBA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105-45CA-9776-46746DB3EBA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8.0574486474558196</c:v>
                </c:pt>
                <c:pt idx="1">
                  <c:v>7.0598509811422456</c:v>
                </c:pt>
                <c:pt idx="2">
                  <c:v>6.7263591941427618</c:v>
                </c:pt>
                <c:pt idx="3">
                  <c:v>6.5324405509050463</c:v>
                </c:pt>
                <c:pt idx="4">
                  <c:v>6.3569210711406177</c:v>
                </c:pt>
                <c:pt idx="5">
                  <c:v>6.9037161585469944</c:v>
                </c:pt>
                <c:pt idx="6">
                  <c:v>7.3919088355262117</c:v>
                </c:pt>
                <c:pt idx="7">
                  <c:v>7.3521215652005045</c:v>
                </c:pt>
                <c:pt idx="8">
                  <c:v>7.0362903573801896</c:v>
                </c:pt>
                <c:pt idx="9">
                  <c:v>6.896675995859372</c:v>
                </c:pt>
                <c:pt idx="12">
                  <c:v>7.0264609959299813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105-45CA-9776-46746DB3E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105-45CA-9776-46746DB3EBA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8.698648398805064</c:v>
                      </c:pt>
                      <c:pt idx="1">
                        <c:v>7.9022125154306337</c:v>
                      </c:pt>
                      <c:pt idx="2">
                        <c:v>9.2650728155339799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6.2072200759666263</c:v>
                      </c:pt>
                      <c:pt idx="8">
                        <c:v>5.8190319031903188</c:v>
                      </c:pt>
                      <c:pt idx="9">
                        <c:v>4.6894435729445423</c:v>
                      </c:pt>
                      <c:pt idx="10">
                        <c:v>6.71445023639229</c:v>
                      </c:pt>
                      <c:pt idx="11">
                        <c:v>6.7961834693642951</c:v>
                      </c:pt>
                      <c:pt idx="12">
                        <c:v>7.6155004062928775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105-45CA-9776-46746DB3EBA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105-45CA-9776-46746DB3EBA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105-45CA-9776-46746DB3EBA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105-45CA-9776-46746DB3EBA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105-45CA-9776-46746DB3EBA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105-45CA-9776-46746DB3EBA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105-45CA-9776-46746DB3EBA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105-45CA-9776-46746DB3EBA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105-45CA-9776-46746DB3EBA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105-45CA-9776-46746DB3EBA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105-45CA-9776-46746DB3EBA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105-45CA-9776-46746DB3EBA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105-45CA-9776-46746DB3EBA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105-45CA-9776-46746DB3EBAB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-0.13511015678454541</c:v>
                </c:pt>
                <c:pt idx="1">
                  <c:v>-0.28794760410800802</c:v>
                </c:pt>
                <c:pt idx="2">
                  <c:v>-0.32333292458471607</c:v>
                </c:pt>
                <c:pt idx="3">
                  <c:v>-0.42353168844250799</c:v>
                </c:pt>
                <c:pt idx="4">
                  <c:v>-0.39424054228166749</c:v>
                </c:pt>
                <c:pt idx="5">
                  <c:v>-4.3016357547899453E-2</c:v>
                </c:pt>
                <c:pt idx="6">
                  <c:v>-6.0280313063820756E-4</c:v>
                </c:pt>
                <c:pt idx="7">
                  <c:v>-6.8005078271967889E-2</c:v>
                </c:pt>
                <c:pt idx="8">
                  <c:v>-0.23028634077545629</c:v>
                </c:pt>
                <c:pt idx="9">
                  <c:v>-6.1438810664452781E-2</c:v>
                </c:pt>
                <c:pt idx="12">
                  <c:v>-0.19225234431484406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105-45CA-9776-46746DB3E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D5-4DB6-944C-68DFBF57292E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5.5796133567662567</c:v>
                </c:pt>
                <c:pt idx="1">
                  <c:v>5.0381155303030303</c:v>
                </c:pt>
                <c:pt idx="2">
                  <c:v>3.8983811508254527</c:v>
                </c:pt>
                <c:pt idx="3">
                  <c:v>3.6246361991662077</c:v>
                </c:pt>
                <c:pt idx="4">
                  <c:v>3.6548551535496707</c:v>
                </c:pt>
                <c:pt idx="5">
                  <c:v>3.624319271722344</c:v>
                </c:pt>
                <c:pt idx="6">
                  <c:v>4.5663906142167008</c:v>
                </c:pt>
                <c:pt idx="7">
                  <c:v>6.6265664160401005</c:v>
                </c:pt>
                <c:pt idx="8">
                  <c:v>5.0893605138229541</c:v>
                </c:pt>
                <c:pt idx="9">
                  <c:v>4.4011691271178046</c:v>
                </c:pt>
                <c:pt idx="10">
                  <c:v>5.175188719555619</c:v>
                </c:pt>
                <c:pt idx="11">
                  <c:v>6.1214965803942603</c:v>
                </c:pt>
                <c:pt idx="12">
                  <c:v>4.848973656338786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D5-4DB6-944C-68DFBF57292E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3D5-4DB6-944C-68DFBF57292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7.3524869407222351</c:v>
                </c:pt>
                <c:pt idx="1">
                  <c:v>5.4027580612451835</c:v>
                </c:pt>
                <c:pt idx="2">
                  <c:v>4.4575552755183869</c:v>
                </c:pt>
                <c:pt idx="3">
                  <c:v>4.6420082464225079</c:v>
                </c:pt>
                <c:pt idx="4">
                  <c:v>4.3112755314714466</c:v>
                </c:pt>
                <c:pt idx="5">
                  <c:v>4.4162603150787696</c:v>
                </c:pt>
                <c:pt idx="6">
                  <c:v>4.9601563571526537</c:v>
                </c:pt>
                <c:pt idx="7">
                  <c:v>4.7279829175563775</c:v>
                </c:pt>
                <c:pt idx="8">
                  <c:v>4.7429580738124013</c:v>
                </c:pt>
                <c:pt idx="9">
                  <c:v>4.4360825790704768</c:v>
                </c:pt>
                <c:pt idx="10">
                  <c:v>4.5135178889428529</c:v>
                </c:pt>
                <c:pt idx="11">
                  <c:v>5.4963532687972414</c:v>
                </c:pt>
                <c:pt idx="12">
                  <c:v>4.8120268620268618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D5-4DB6-944C-68DFBF57292E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D5-4DB6-944C-68DFBF57292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3D5-4DB6-944C-68DFBF57292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6.1684782608695654</c:v>
                </c:pt>
                <c:pt idx="1">
                  <c:v>5.4040744021257749</c:v>
                </c:pt>
                <c:pt idx="2">
                  <c:v>5.2488552307150407</c:v>
                </c:pt>
                <c:pt idx="3">
                  <c:v>4.2120521684475172</c:v>
                </c:pt>
                <c:pt idx="4">
                  <c:v>3.7361950185479595</c:v>
                </c:pt>
                <c:pt idx="5">
                  <c:v>4.5514009933464532</c:v>
                </c:pt>
                <c:pt idx="6">
                  <c:v>5.343021561771562</c:v>
                </c:pt>
                <c:pt idx="7">
                  <c:v>4.8417058390440051</c:v>
                </c:pt>
                <c:pt idx="8">
                  <c:v>4.6968478082416683</c:v>
                </c:pt>
                <c:pt idx="9">
                  <c:v>4.5647614548889939</c:v>
                </c:pt>
                <c:pt idx="12">
                  <c:v>4.7786552889847727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3D5-4DB6-944C-68DFBF572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3D5-4DB6-944C-68DFBF57292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6.760768126346016</c:v>
                      </c:pt>
                      <c:pt idx="1">
                        <c:v>5.0345876701361085</c:v>
                      </c:pt>
                      <c:pt idx="2">
                        <c:v>6.5454119850187267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4.6143269522941353</c:v>
                      </c:pt>
                      <c:pt idx="8">
                        <c:v>4.3455778468493929</c:v>
                      </c:pt>
                      <c:pt idx="9">
                        <c:v>3.6897439197014541</c:v>
                      </c:pt>
                      <c:pt idx="10">
                        <c:v>4.1041587180465475</c:v>
                      </c:pt>
                      <c:pt idx="11">
                        <c:v>3.6467040068935805</c:v>
                      </c:pt>
                      <c:pt idx="12">
                        <c:v>4.6644126738794434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3D5-4DB6-944C-68DFBF57292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3D5-4DB6-944C-68DFBF57292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3D5-4DB6-944C-68DFBF57292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3D5-4DB6-944C-68DFBF57292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3D5-4DB6-944C-68DFBF57292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3D5-4DB6-944C-68DFBF57292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3D5-4DB6-944C-68DFBF57292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3D5-4DB6-944C-68DFBF57292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3D5-4DB6-944C-68DFBF57292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3D5-4DB6-944C-68DFBF57292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3D5-4DB6-944C-68DFBF57292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3D5-4DB6-944C-68DFBF57292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3D5-4DB6-944C-68DFBF57292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3D5-4DB6-944C-68DFBF57292E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-1.1840086798526697</c:v>
                </c:pt>
                <c:pt idx="1">
                  <c:v>1.3163408805914045E-3</c:v>
                </c:pt>
                <c:pt idx="2">
                  <c:v>0.79129995519665375</c:v>
                </c:pt>
                <c:pt idx="3">
                  <c:v>-0.42995607797499069</c:v>
                </c:pt>
                <c:pt idx="4">
                  <c:v>-0.57508051292348705</c:v>
                </c:pt>
                <c:pt idx="5">
                  <c:v>0.13514067826768361</c:v>
                </c:pt>
                <c:pt idx="6">
                  <c:v>0.38286520461890827</c:v>
                </c:pt>
                <c:pt idx="7">
                  <c:v>0.11372292148762764</c:v>
                </c:pt>
                <c:pt idx="8">
                  <c:v>-4.6110265570733056E-2</c:v>
                </c:pt>
                <c:pt idx="9">
                  <c:v>0.12867887581851711</c:v>
                </c:pt>
                <c:pt idx="12">
                  <c:v>-5.1492757523252664E-4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3D5-4DB6-944C-68DFBF572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FA-4458-B78A-0726B853A6F4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5.8958968347010554</c:v>
                </c:pt>
                <c:pt idx="1">
                  <c:v>5.6632508833922257</c:v>
                </c:pt>
                <c:pt idx="2">
                  <c:v>4.3027632205812294</c:v>
                </c:pt>
                <c:pt idx="3">
                  <c:v>4.441545480467636</c:v>
                </c:pt>
                <c:pt idx="4">
                  <c:v>4.5702598652550526</c:v>
                </c:pt>
                <c:pt idx="5">
                  <c:v>3.9241338112305852</c:v>
                </c:pt>
                <c:pt idx="6">
                  <c:v>4.7745406824146981</c:v>
                </c:pt>
                <c:pt idx="7">
                  <c:v>8.7609565950273911</c:v>
                </c:pt>
                <c:pt idx="8">
                  <c:v>4.5549738219895284</c:v>
                </c:pt>
                <c:pt idx="9">
                  <c:v>4.2007654836464861</c:v>
                </c:pt>
                <c:pt idx="10">
                  <c:v>4.7480719794344477</c:v>
                </c:pt>
                <c:pt idx="11">
                  <c:v>6.695100988397078</c:v>
                </c:pt>
                <c:pt idx="12">
                  <c:v>5.3480555886913992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FA-4458-B78A-0726B853A6F4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0FA-4458-B78A-0726B853A6F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5.7927927927927927</c:v>
                </c:pt>
                <c:pt idx="1">
                  <c:v>5.2402392947103271</c:v>
                </c:pt>
                <c:pt idx="2">
                  <c:v>4.2800166181969255</c:v>
                </c:pt>
                <c:pt idx="3">
                  <c:v>4.3705595542140703</c:v>
                </c:pt>
                <c:pt idx="4">
                  <c:v>4.1132490379329303</c:v>
                </c:pt>
                <c:pt idx="5">
                  <c:v>4.4874932517545441</c:v>
                </c:pt>
                <c:pt idx="6">
                  <c:v>5.1919989472298989</c:v>
                </c:pt>
                <c:pt idx="7">
                  <c:v>5.306243386243386</c:v>
                </c:pt>
                <c:pt idx="8">
                  <c:v>4.8253863860572181</c:v>
                </c:pt>
                <c:pt idx="9">
                  <c:v>4.5680960548885077</c:v>
                </c:pt>
                <c:pt idx="10">
                  <c:v>4.9095318942517583</c:v>
                </c:pt>
                <c:pt idx="11">
                  <c:v>5.164757342220371</c:v>
                </c:pt>
                <c:pt idx="12">
                  <c:v>4.8547232787394243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FA-4458-B78A-0726B853A6F4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FA-4458-B78A-0726B853A6F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FA-4458-B78A-0726B853A6F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5.7631790206047633</c:v>
                </c:pt>
                <c:pt idx="1">
                  <c:v>5.3658263305322125</c:v>
                </c:pt>
                <c:pt idx="2">
                  <c:v>5.0126378058617904</c:v>
                </c:pt>
                <c:pt idx="3">
                  <c:v>4.5057225698153518</c:v>
                </c:pt>
                <c:pt idx="4">
                  <c:v>4.6648629778320823</c:v>
                </c:pt>
                <c:pt idx="5">
                  <c:v>4.916278295605859</c:v>
                </c:pt>
                <c:pt idx="6">
                  <c:v>5.6477197620621284</c:v>
                </c:pt>
                <c:pt idx="7">
                  <c:v>5.8780240801170249</c:v>
                </c:pt>
                <c:pt idx="8">
                  <c:v>5.5147271849348138</c:v>
                </c:pt>
                <c:pt idx="9">
                  <c:v>5.2534092870706024</c:v>
                </c:pt>
                <c:pt idx="12">
                  <c:v>5.2754180081005293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0FA-4458-B78A-0726B853A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0FA-4458-B78A-0726B853A6F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6.4704109589041092</c:v>
                      </c:pt>
                      <c:pt idx="1">
                        <c:v>5.418016194331984</c:v>
                      </c:pt>
                      <c:pt idx="2">
                        <c:v>5.7727987421383649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6.1453225806451615</c:v>
                      </c:pt>
                      <c:pt idx="8">
                        <c:v>5.920080591000672</c:v>
                      </c:pt>
                      <c:pt idx="9">
                        <c:v>4.9292088042831645</c:v>
                      </c:pt>
                      <c:pt idx="10">
                        <c:v>4.4172297297297298</c:v>
                      </c:pt>
                      <c:pt idx="11">
                        <c:v>4.6758080313418215</c:v>
                      </c:pt>
                      <c:pt idx="12">
                        <c:v>5.5458879618593562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0FA-4458-B78A-0726B853A6F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0FA-4458-B78A-0726B853A6F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0FA-4458-B78A-0726B853A6F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0FA-4458-B78A-0726B853A6F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0FA-4458-B78A-0726B853A6F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0FA-4458-B78A-0726B853A6F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0FA-4458-B78A-0726B853A6F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0FA-4458-B78A-0726B853A6F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0FA-4458-B78A-0726B853A6F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0FA-4458-B78A-0726B853A6F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0FA-4458-B78A-0726B853A6F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0FA-4458-B78A-0726B853A6F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0FA-4458-B78A-0726B853A6F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0FA-4458-B78A-0726B853A6F4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-2.9613772188029408E-2</c:v>
                </c:pt>
                <c:pt idx="1">
                  <c:v>0.12558703582188535</c:v>
                </c:pt>
                <c:pt idx="2">
                  <c:v>0.73262118766486495</c:v>
                </c:pt>
                <c:pt idx="3">
                  <c:v>0.13516301560128152</c:v>
                </c:pt>
                <c:pt idx="4">
                  <c:v>0.55161393989915197</c:v>
                </c:pt>
                <c:pt idx="5">
                  <c:v>0.428785043851315</c:v>
                </c:pt>
                <c:pt idx="6">
                  <c:v>0.45572081483222959</c:v>
                </c:pt>
                <c:pt idx="7">
                  <c:v>0.57178069387363895</c:v>
                </c:pt>
                <c:pt idx="8">
                  <c:v>0.6893407988775957</c:v>
                </c:pt>
                <c:pt idx="9">
                  <c:v>0.68531323218209472</c:v>
                </c:pt>
                <c:pt idx="12">
                  <c:v>0.45159072079267748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0FA-4458-B78A-0726B853A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9F-4E49-932D-5967C4E020DD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4.6329824561403505</c:v>
                </c:pt>
                <c:pt idx="1">
                  <c:v>3.7690100430416069</c:v>
                </c:pt>
                <c:pt idx="2">
                  <c:v>3.0666340029397352</c:v>
                </c:pt>
                <c:pt idx="3">
                  <c:v>2.6192314441130025</c:v>
                </c:pt>
                <c:pt idx="4">
                  <c:v>2.6760998199125288</c:v>
                </c:pt>
                <c:pt idx="5">
                  <c:v>3.266274299982165</c:v>
                </c:pt>
                <c:pt idx="6">
                  <c:v>4.3355167394468701</c:v>
                </c:pt>
                <c:pt idx="7">
                  <c:v>4.6893287435456106</c:v>
                </c:pt>
                <c:pt idx="8">
                  <c:v>5.7946447851435972</c:v>
                </c:pt>
                <c:pt idx="9">
                  <c:v>4.6662830840046032</c:v>
                </c:pt>
                <c:pt idx="10">
                  <c:v>5.841721371261853</c:v>
                </c:pt>
                <c:pt idx="11">
                  <c:v>5.1691045308597934</c:v>
                </c:pt>
                <c:pt idx="12">
                  <c:v>4.2040961812646911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9F-4E49-932D-5967C4E020DD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9F-4E49-932D-5967C4E020D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11.592905405405405</c:v>
                </c:pt>
                <c:pt idx="1">
                  <c:v>5.6968660968660965</c:v>
                </c:pt>
                <c:pt idx="2">
                  <c:v>4.6758620689655173</c:v>
                </c:pt>
                <c:pt idx="3">
                  <c:v>4.938816958618939</c:v>
                </c:pt>
                <c:pt idx="4">
                  <c:v>4.5723604735443342</c:v>
                </c:pt>
                <c:pt idx="5">
                  <c:v>4.3387507342862737</c:v>
                </c:pt>
                <c:pt idx="6">
                  <c:v>4.7078619504510959</c:v>
                </c:pt>
                <c:pt idx="7">
                  <c:v>4.167572556660855</c:v>
                </c:pt>
                <c:pt idx="8">
                  <c:v>4.6357219251336899</c:v>
                </c:pt>
                <c:pt idx="9">
                  <c:v>4.2438171371471398</c:v>
                </c:pt>
                <c:pt idx="10">
                  <c:v>3.7185978578383643</c:v>
                </c:pt>
                <c:pt idx="11">
                  <c:v>6.0773722627737223</c:v>
                </c:pt>
                <c:pt idx="12">
                  <c:v>4.7572892825156732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9F-4E49-932D-5967C4E020DD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9F-4E49-932D-5967C4E020D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99F-4E49-932D-5967C4E020D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7.0179472798653952</c:v>
                </c:pt>
                <c:pt idx="1">
                  <c:v>5.4698795180722888</c:v>
                </c:pt>
                <c:pt idx="2">
                  <c:v>5.6972945380296069</c:v>
                </c:pt>
                <c:pt idx="3">
                  <c:v>3.9004048582995949</c:v>
                </c:pt>
                <c:pt idx="4">
                  <c:v>2.3005936319481921</c:v>
                </c:pt>
                <c:pt idx="5">
                  <c:v>4.081278147115591</c:v>
                </c:pt>
                <c:pt idx="6">
                  <c:v>4.9690085997079345</c:v>
                </c:pt>
                <c:pt idx="7">
                  <c:v>3.7915621436716078</c:v>
                </c:pt>
                <c:pt idx="8">
                  <c:v>3.8455352655386164</c:v>
                </c:pt>
                <c:pt idx="9">
                  <c:v>3.732262103505843</c:v>
                </c:pt>
                <c:pt idx="12">
                  <c:v>4.1554880034741073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99F-4E49-932D-5967C4E02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99F-4E49-932D-5967C4E020D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7.3121748178980228</c:v>
                      </c:pt>
                      <c:pt idx="1">
                        <c:v>4.373746184038378</c:v>
                      </c:pt>
                      <c:pt idx="2">
                        <c:v>7.6828703703703702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3.2512923607122342</c:v>
                      </c:pt>
                      <c:pt idx="8">
                        <c:v>3.2019512195121953</c:v>
                      </c:pt>
                      <c:pt idx="9">
                        <c:v>2.7446132909956908</c:v>
                      </c:pt>
                      <c:pt idx="10">
                        <c:v>3.8462073764787754</c:v>
                      </c:pt>
                      <c:pt idx="11">
                        <c:v>2.8384615384615386</c:v>
                      </c:pt>
                      <c:pt idx="12">
                        <c:v>3.7144348105330764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99F-4E49-932D-5967C4E020D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99F-4E49-932D-5967C4E020D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99F-4E49-932D-5967C4E020D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99F-4E49-932D-5967C4E020D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99F-4E49-932D-5967C4E020D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99F-4E49-932D-5967C4E020D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99F-4E49-932D-5967C4E020D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99F-4E49-932D-5967C4E020D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99F-4E49-932D-5967C4E020D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99F-4E49-932D-5967C4E020D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99F-4E49-932D-5967C4E020D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99F-4E49-932D-5967C4E020D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99F-4E49-932D-5967C4E020D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99F-4E49-932D-5967C4E020DD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-4.57495812554001</c:v>
                </c:pt>
                <c:pt idx="1">
                  <c:v>-0.22698657879380768</c:v>
                </c:pt>
                <c:pt idx="2">
                  <c:v>1.0214324690640897</c:v>
                </c:pt>
                <c:pt idx="3">
                  <c:v>-1.0384121003193441</c:v>
                </c:pt>
                <c:pt idx="4">
                  <c:v>-2.2717668415961421</c:v>
                </c:pt>
                <c:pt idx="5">
                  <c:v>-0.25747258717068267</c:v>
                </c:pt>
                <c:pt idx="6">
                  <c:v>0.26114664925683861</c:v>
                </c:pt>
                <c:pt idx="7">
                  <c:v>-0.3760104129892472</c:v>
                </c:pt>
                <c:pt idx="8">
                  <c:v>-0.7901866595950735</c:v>
                </c:pt>
                <c:pt idx="9">
                  <c:v>-0.51155503364129684</c:v>
                </c:pt>
                <c:pt idx="12">
                  <c:v>-0.56916051911065413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99F-4E49-932D-5967C4E02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33-4260-BD74-E25BEA61AE2A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96437</c:v>
                </c:pt>
                <c:pt idx="1">
                  <c:v>97949</c:v>
                </c:pt>
                <c:pt idx="2">
                  <c:v>108044</c:v>
                </c:pt>
                <c:pt idx="3">
                  <c:v>100188</c:v>
                </c:pt>
                <c:pt idx="4">
                  <c:v>88589</c:v>
                </c:pt>
                <c:pt idx="5">
                  <c:v>97481</c:v>
                </c:pt>
                <c:pt idx="6">
                  <c:v>98340</c:v>
                </c:pt>
                <c:pt idx="7">
                  <c:v>96847</c:v>
                </c:pt>
                <c:pt idx="8">
                  <c:v>96569</c:v>
                </c:pt>
                <c:pt idx="9">
                  <c:v>109428</c:v>
                </c:pt>
                <c:pt idx="10">
                  <c:v>106978</c:v>
                </c:pt>
                <c:pt idx="11">
                  <c:v>104162</c:v>
                </c:pt>
                <c:pt idx="12">
                  <c:v>1201012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33-4260-BD74-E25BEA61AE2A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B33-4260-BD74-E25BEA61AE2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97758</c:v>
                </c:pt>
                <c:pt idx="1">
                  <c:v>107315</c:v>
                </c:pt>
                <c:pt idx="2">
                  <c:v>114208</c:v>
                </c:pt>
                <c:pt idx="3">
                  <c:v>105296</c:v>
                </c:pt>
                <c:pt idx="4">
                  <c:v>101026</c:v>
                </c:pt>
                <c:pt idx="5">
                  <c:v>102726</c:v>
                </c:pt>
                <c:pt idx="6">
                  <c:v>106566</c:v>
                </c:pt>
                <c:pt idx="7">
                  <c:v>106980</c:v>
                </c:pt>
                <c:pt idx="8">
                  <c:v>100393</c:v>
                </c:pt>
                <c:pt idx="9">
                  <c:v>115247</c:v>
                </c:pt>
                <c:pt idx="10">
                  <c:v>107739</c:v>
                </c:pt>
                <c:pt idx="11">
                  <c:v>107909</c:v>
                </c:pt>
                <c:pt idx="12">
                  <c:v>1273163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33-4260-BD74-E25BEA61AE2A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33-4260-BD74-E25BEA61AE2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B33-4260-BD74-E25BEA61AE2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103238</c:v>
                </c:pt>
                <c:pt idx="1">
                  <c:v>109374</c:v>
                </c:pt>
                <c:pt idx="2">
                  <c:v>117520</c:v>
                </c:pt>
                <c:pt idx="3">
                  <c:v>102791</c:v>
                </c:pt>
                <c:pt idx="4">
                  <c:v>107151</c:v>
                </c:pt>
                <c:pt idx="5">
                  <c:v>106493</c:v>
                </c:pt>
                <c:pt idx="6">
                  <c:v>112286</c:v>
                </c:pt>
                <c:pt idx="7">
                  <c:v>105931</c:v>
                </c:pt>
                <c:pt idx="8">
                  <c:v>103689</c:v>
                </c:pt>
                <c:pt idx="9">
                  <c:v>119830</c:v>
                </c:pt>
                <c:pt idx="12">
                  <c:v>1088303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33-4260-BD74-E25BEA61A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B33-4260-BD74-E25BEA61AE2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97195</c:v>
                      </c:pt>
                      <c:pt idx="1">
                        <c:v>99065</c:v>
                      </c:pt>
                      <c:pt idx="2">
                        <c:v>39064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17639</c:v>
                      </c:pt>
                      <c:pt idx="8">
                        <c:v>11102</c:v>
                      </c:pt>
                      <c:pt idx="9">
                        <c:v>13903</c:v>
                      </c:pt>
                      <c:pt idx="10">
                        <c:v>13877</c:v>
                      </c:pt>
                      <c:pt idx="11">
                        <c:v>15077</c:v>
                      </c:pt>
                      <c:pt idx="12">
                        <c:v>323585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B33-4260-BD74-E25BEA61AE2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B33-4260-BD74-E25BEA61AE2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B33-4260-BD74-E25BEA61AE2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B33-4260-BD74-E25BEA61AE2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B33-4260-BD74-E25BEA61AE2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B33-4260-BD74-E25BEA61AE2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B33-4260-BD74-E25BEA61AE2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B33-4260-BD74-E25BEA61AE2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B33-4260-BD74-E25BEA61AE2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B33-4260-BD74-E25BEA61AE2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B33-4260-BD74-E25BEA61AE2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B33-4260-BD74-E25BEA61AE2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B33-4260-BD74-E25BEA61AE2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B33-4260-BD74-E25BEA61AE2A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5.6056793305918617E-2</c:v>
                </c:pt>
                <c:pt idx="1">
                  <c:v>1.9186507012067366E-2</c:v>
                </c:pt>
                <c:pt idx="2">
                  <c:v>2.899971980947047E-2</c:v>
                </c:pt>
                <c:pt idx="3">
                  <c:v>-2.3790077495821293E-2</c:v>
                </c:pt>
                <c:pt idx="4">
                  <c:v>6.0627957159543167E-2</c:v>
                </c:pt>
                <c:pt idx="5">
                  <c:v>3.6670365827541129E-2</c:v>
                </c:pt>
                <c:pt idx="6">
                  <c:v>5.3675656400728133E-2</c:v>
                </c:pt>
                <c:pt idx="7">
                  <c:v>-9.8055711347915242E-3</c:v>
                </c:pt>
                <c:pt idx="8">
                  <c:v>3.2830974271114588E-2</c:v>
                </c:pt>
                <c:pt idx="9">
                  <c:v>3.9766761824602703E-2</c:v>
                </c:pt>
                <c:pt idx="12">
                  <c:v>2.9113535032599946E-2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B33-4260-BD74-E25BEA61A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8B-45D5-B745-E36EAC68BEAB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8.0776569159140159</c:v>
                </c:pt>
                <c:pt idx="1">
                  <c:v>7.6832126923194721</c:v>
                </c:pt>
                <c:pt idx="2">
                  <c:v>7.3495983117988963</c:v>
                </c:pt>
                <c:pt idx="3">
                  <c:v>6.9855571525532003</c:v>
                </c:pt>
                <c:pt idx="4">
                  <c:v>7.2427163643341723</c:v>
                </c:pt>
                <c:pt idx="5">
                  <c:v>7.3186980026877029</c:v>
                </c:pt>
                <c:pt idx="6">
                  <c:v>8.1872381533455361</c:v>
                </c:pt>
                <c:pt idx="7">
                  <c:v>8.4153045525416381</c:v>
                </c:pt>
                <c:pt idx="8">
                  <c:v>7.7166896208928328</c:v>
                </c:pt>
                <c:pt idx="9">
                  <c:v>7.4843275943999705</c:v>
                </c:pt>
                <c:pt idx="10">
                  <c:v>7.585129652825815</c:v>
                </c:pt>
                <c:pt idx="11">
                  <c:v>7.5471765135078055</c:v>
                </c:pt>
                <c:pt idx="12">
                  <c:v>7.6289370963820513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B-45D5-B745-E36EAC68BEAB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38B-45D5-B745-E36EAC68BEA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8.2303954663556951</c:v>
                </c:pt>
                <c:pt idx="1">
                  <c:v>7.4371709453478081</c:v>
                </c:pt>
                <c:pt idx="2">
                  <c:v>7.247811011487812</c:v>
                </c:pt>
                <c:pt idx="3">
                  <c:v>7.1371846983741074</c:v>
                </c:pt>
                <c:pt idx="4">
                  <c:v>6.9829152891334907</c:v>
                </c:pt>
                <c:pt idx="5">
                  <c:v>7.2094211786694702</c:v>
                </c:pt>
                <c:pt idx="6">
                  <c:v>7.7253439183229169</c:v>
                </c:pt>
                <c:pt idx="7">
                  <c:v>7.9033183772667792</c:v>
                </c:pt>
                <c:pt idx="8">
                  <c:v>7.5369796698973035</c:v>
                </c:pt>
                <c:pt idx="9">
                  <c:v>7.1732973526425852</c:v>
                </c:pt>
                <c:pt idx="10">
                  <c:v>7.3286089531181835</c:v>
                </c:pt>
                <c:pt idx="11">
                  <c:v>7.3534830273656508</c:v>
                </c:pt>
                <c:pt idx="12">
                  <c:v>7.432853452385908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8B-45D5-B745-E36EAC68BEAB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38B-45D5-B745-E36EAC68BEA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38B-45D5-B745-E36EAC68BEA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8.1584494081636603</c:v>
                </c:pt>
                <c:pt idx="1">
                  <c:v>7.1453087571086362</c:v>
                </c:pt>
                <c:pt idx="2">
                  <c:v>6.7977450646698436</c:v>
                </c:pt>
                <c:pt idx="3">
                  <c:v>6.8197604848673521</c:v>
                </c:pt>
                <c:pt idx="4">
                  <c:v>6.5876846692984667</c:v>
                </c:pt>
                <c:pt idx="5">
                  <c:v>7.1394270045918509</c:v>
                </c:pt>
                <c:pt idx="6">
                  <c:v>7.6424042178009728</c:v>
                </c:pt>
                <c:pt idx="7">
                  <c:v>7.7705676336483185</c:v>
                </c:pt>
                <c:pt idx="8">
                  <c:v>7.3111419726296907</c:v>
                </c:pt>
                <c:pt idx="9">
                  <c:v>7.1026621046482514</c:v>
                </c:pt>
                <c:pt idx="12">
                  <c:v>7.2409117681381012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38B-45D5-B745-E36EAC68B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38B-45D5-B745-E36EAC68BEA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8.8097432995524461</c:v>
                      </c:pt>
                      <c:pt idx="1">
                        <c:v>8.0829859183364459</c:v>
                      </c:pt>
                      <c:pt idx="2">
                        <c:v>9.413782510751588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7.3959975055275242</c:v>
                      </c:pt>
                      <c:pt idx="8">
                        <c:v>6.7584219059628898</c:v>
                      </c:pt>
                      <c:pt idx="9">
                        <c:v>5.2482198086743868</c:v>
                      </c:pt>
                      <c:pt idx="10">
                        <c:v>7.2074655905455067</c:v>
                      </c:pt>
                      <c:pt idx="11">
                        <c:v>7.2810240764077738</c:v>
                      </c:pt>
                      <c:pt idx="12">
                        <c:v>8.0875504117928827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38B-45D5-B745-E36EAC68BEA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38B-45D5-B745-E36EAC68BEA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38B-45D5-B745-E36EAC68BEA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38B-45D5-B745-E36EAC68BEA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38B-45D5-B745-E36EAC68BEA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38B-45D5-B745-E36EAC68BEA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38B-45D5-B745-E36EAC68BEA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38B-45D5-B745-E36EAC68BEA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38B-45D5-B745-E36EAC68BEA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38B-45D5-B745-E36EAC68BEA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38B-45D5-B745-E36EAC68BEA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38B-45D5-B745-E36EAC68BEA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38B-45D5-B745-E36EAC68BEA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38B-45D5-B745-E36EAC68BEAB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-7.1946058192034812E-2</c:v>
                </c:pt>
                <c:pt idx="1">
                  <c:v>-0.29186218823917187</c:v>
                </c:pt>
                <c:pt idx="2">
                  <c:v>-0.45006594681796841</c:v>
                </c:pt>
                <c:pt idx="3">
                  <c:v>-0.31742421350675531</c:v>
                </c:pt>
                <c:pt idx="4">
                  <c:v>-0.39523061983502394</c:v>
                </c:pt>
                <c:pt idx="5">
                  <c:v>-6.999417407761932E-2</c:v>
                </c:pt>
                <c:pt idx="6">
                  <c:v>-8.2939700521944104E-2</c:v>
                </c:pt>
                <c:pt idx="7">
                  <c:v>-0.13275074361846073</c:v>
                </c:pt>
                <c:pt idx="8">
                  <c:v>-0.22583769726761282</c:v>
                </c:pt>
                <c:pt idx="9">
                  <c:v>-7.0635247994333739E-2</c:v>
                </c:pt>
                <c:pt idx="12">
                  <c:v>-0.21066102279157839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38B-45D5-B745-E36EAC68B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58-42E2-81B6-6DC80E2018FC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7.8572825275941032</c:v>
                </c:pt>
                <c:pt idx="1">
                  <c:v>7.1998924652344991</c:v>
                </c:pt>
                <c:pt idx="2">
                  <c:v>6.6670311047941837</c:v>
                </c:pt>
                <c:pt idx="3">
                  <c:v>6.7026205151230664</c:v>
                </c:pt>
                <c:pt idx="4">
                  <c:v>6.8880018826255389</c:v>
                </c:pt>
                <c:pt idx="5">
                  <c:v>7.0327701981644752</c:v>
                </c:pt>
                <c:pt idx="6">
                  <c:v>8.108403049520982</c:v>
                </c:pt>
                <c:pt idx="7">
                  <c:v>8.2147539802607881</c:v>
                </c:pt>
                <c:pt idx="8">
                  <c:v>7.2474372453673279</c:v>
                </c:pt>
                <c:pt idx="9">
                  <c:v>7.4310219287105239</c:v>
                </c:pt>
                <c:pt idx="10">
                  <c:v>6.9971041900596891</c:v>
                </c:pt>
                <c:pt idx="11">
                  <c:v>7.1482471596087249</c:v>
                </c:pt>
                <c:pt idx="12">
                  <c:v>7.2919783012521053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58-42E2-81B6-6DC80E2018FC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758-42E2-81B6-6DC80E2018F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8.0684486097496837</c:v>
                </c:pt>
                <c:pt idx="1">
                  <c:v>6.8962858384013899</c:v>
                </c:pt>
                <c:pt idx="2">
                  <c:v>6.5950701691255844</c:v>
                </c:pt>
                <c:pt idx="3">
                  <c:v>6.7122518964979738</c:v>
                </c:pt>
                <c:pt idx="4">
                  <c:v>6.8473654390934842</c:v>
                </c:pt>
                <c:pt idx="5">
                  <c:v>6.9228213762590034</c:v>
                </c:pt>
                <c:pt idx="6">
                  <c:v>7.6405631255651523</c:v>
                </c:pt>
                <c:pt idx="7">
                  <c:v>7.6770740552233105</c:v>
                </c:pt>
                <c:pt idx="8">
                  <c:v>7.2730435611476505</c:v>
                </c:pt>
                <c:pt idx="9">
                  <c:v>7.0879788979316114</c:v>
                </c:pt>
                <c:pt idx="10">
                  <c:v>6.6929785888171134</c:v>
                </c:pt>
                <c:pt idx="11">
                  <c:v>6.9360909000299014</c:v>
                </c:pt>
                <c:pt idx="12">
                  <c:v>7.1072842722383207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58-42E2-81B6-6DC80E2018FC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758-42E2-81B6-6DC80E2018F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758-42E2-81B6-6DC80E2018F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7.8521769509585573</c:v>
                </c:pt>
                <c:pt idx="1">
                  <c:v>6.6720739874561499</c:v>
                </c:pt>
                <c:pt idx="2">
                  <c:v>6.3184449093444908</c:v>
                </c:pt>
                <c:pt idx="3">
                  <c:v>6.6233323871700254</c:v>
                </c:pt>
                <c:pt idx="4">
                  <c:v>6.4545549566230163</c:v>
                </c:pt>
                <c:pt idx="5">
                  <c:v>7.0121159280861045</c:v>
                </c:pt>
                <c:pt idx="6">
                  <c:v>7.5539329622606886</c:v>
                </c:pt>
                <c:pt idx="7">
                  <c:v>7.6345100327401214</c:v>
                </c:pt>
                <c:pt idx="8">
                  <c:v>7.2775205594767858</c:v>
                </c:pt>
                <c:pt idx="9">
                  <c:v>7.1671062315996075</c:v>
                </c:pt>
                <c:pt idx="12">
                  <c:v>7.0546819840335919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58-42E2-81B6-6DC80E201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758-42E2-81B6-6DC80E2018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8.7500589594830434</c:v>
                      </c:pt>
                      <c:pt idx="1">
                        <c:v>7.8022204315516159</c:v>
                      </c:pt>
                      <c:pt idx="2">
                        <c:v>9.2818587662337659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7.2573462310640631</c:v>
                      </c:pt>
                      <c:pt idx="8">
                        <c:v>6.9742889647326507</c:v>
                      </c:pt>
                      <c:pt idx="9">
                        <c:v>5.0265500306936772</c:v>
                      </c:pt>
                      <c:pt idx="10">
                        <c:v>7.6071662089708383</c:v>
                      </c:pt>
                      <c:pt idx="11">
                        <c:v>7.4396250000000004</c:v>
                      </c:pt>
                      <c:pt idx="12">
                        <c:v>8.0109965119692017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758-42E2-81B6-6DC80E2018F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758-42E2-81B6-6DC80E2018F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758-42E2-81B6-6DC80E2018F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758-42E2-81B6-6DC80E2018F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758-42E2-81B6-6DC80E2018F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758-42E2-81B6-6DC80E2018F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758-42E2-81B6-6DC80E2018F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758-42E2-81B6-6DC80E2018F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758-42E2-81B6-6DC80E2018F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758-42E2-81B6-6DC80E2018F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758-42E2-81B6-6DC80E2018F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758-42E2-81B6-6DC80E2018F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758-42E2-81B6-6DC80E2018F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758-42E2-81B6-6DC80E2018FC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-0.21627165879112642</c:v>
                </c:pt>
                <c:pt idx="1">
                  <c:v>-0.22421185094523999</c:v>
                </c:pt>
                <c:pt idx="2">
                  <c:v>-0.27662525978109365</c:v>
                </c:pt>
                <c:pt idx="3">
                  <c:v>-8.8919509327948454E-2</c:v>
                </c:pt>
                <c:pt idx="4">
                  <c:v>-0.3928104824704679</c:v>
                </c:pt>
                <c:pt idx="5">
                  <c:v>8.929455182710111E-2</c:v>
                </c:pt>
                <c:pt idx="6">
                  <c:v>-8.6630163304463714E-2</c:v>
                </c:pt>
                <c:pt idx="7">
                  <c:v>-4.2564022483189135E-2</c:v>
                </c:pt>
                <c:pt idx="8">
                  <c:v>4.4769983291352844E-3</c:v>
                </c:pt>
                <c:pt idx="9">
                  <c:v>7.9127333667996069E-2</c:v>
                </c:pt>
                <c:pt idx="12">
                  <c:v>-0.1045564349357484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758-42E2-81B6-6DC80E201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36-49C3-94EB-A9DA5F38B600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8.3375719769673697</c:v>
                </c:pt>
                <c:pt idx="1">
                  <c:v>8.6180293501048215</c:v>
                </c:pt>
                <c:pt idx="2">
                  <c:v>6.9426764585883314</c:v>
                </c:pt>
                <c:pt idx="3">
                  <c:v>7.6405925155925152</c:v>
                </c:pt>
                <c:pt idx="4">
                  <c:v>8.4921241050119338</c:v>
                </c:pt>
                <c:pt idx="5">
                  <c:v>7.9044607190412783</c:v>
                </c:pt>
                <c:pt idx="6">
                  <c:v>8.2872928176795586</c:v>
                </c:pt>
                <c:pt idx="7">
                  <c:v>7.833650190114068</c:v>
                </c:pt>
                <c:pt idx="8">
                  <c:v>9.021781534460338</c:v>
                </c:pt>
                <c:pt idx="9">
                  <c:v>7.6678996036988112</c:v>
                </c:pt>
                <c:pt idx="10">
                  <c:v>7.7531120331950207</c:v>
                </c:pt>
                <c:pt idx="11">
                  <c:v>7.5746733668341708</c:v>
                </c:pt>
                <c:pt idx="12">
                  <c:v>7.9405313185474045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36-49C3-94EB-A9DA5F38B600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736-49C3-94EB-A9DA5F38B60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8.2255583126550871</c:v>
                </c:pt>
                <c:pt idx="1">
                  <c:v>7.8953536184210522</c:v>
                </c:pt>
                <c:pt idx="2">
                  <c:v>7.061682607846965</c:v>
                </c:pt>
                <c:pt idx="3">
                  <c:v>8.7732676138011012</c:v>
                </c:pt>
                <c:pt idx="4">
                  <c:v>6.7299377061194576</c:v>
                </c:pt>
                <c:pt idx="5">
                  <c:v>8.5098308184727944</c:v>
                </c:pt>
                <c:pt idx="6">
                  <c:v>8.7405295315682281</c:v>
                </c:pt>
                <c:pt idx="7">
                  <c:v>8.2956239870340358</c:v>
                </c:pt>
                <c:pt idx="8">
                  <c:v>8.4622434017595314</c:v>
                </c:pt>
                <c:pt idx="9">
                  <c:v>7.5347514222112295</c:v>
                </c:pt>
                <c:pt idx="10">
                  <c:v>8.7660125080871261</c:v>
                </c:pt>
                <c:pt idx="11">
                  <c:v>8.1038483852252945</c:v>
                </c:pt>
                <c:pt idx="12">
                  <c:v>8.0473697220287193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36-49C3-94EB-A9DA5F38B600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736-49C3-94EB-A9DA5F38B60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736-49C3-94EB-A9DA5F38B60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7.8507638072855466</c:v>
                </c:pt>
                <c:pt idx="1">
                  <c:v>7.3172382671480145</c:v>
                </c:pt>
                <c:pt idx="2">
                  <c:v>7.015480498592682</c:v>
                </c:pt>
                <c:pt idx="3">
                  <c:v>6.9936764064544263</c:v>
                </c:pt>
                <c:pt idx="4">
                  <c:v>7.045891931902295</c:v>
                </c:pt>
                <c:pt idx="5">
                  <c:v>7.7001270648030493</c:v>
                </c:pt>
                <c:pt idx="6">
                  <c:v>8.2076719576719572</c:v>
                </c:pt>
                <c:pt idx="7">
                  <c:v>8.2979827089337181</c:v>
                </c:pt>
                <c:pt idx="8">
                  <c:v>8.442612752721617</c:v>
                </c:pt>
                <c:pt idx="9">
                  <c:v>7.1342542628966115</c:v>
                </c:pt>
                <c:pt idx="12">
                  <c:v>7.5415853690262491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736-49C3-94EB-A9DA5F38B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736-49C3-94EB-A9DA5F38B60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9.5090715048025611</c:v>
                      </c:pt>
                      <c:pt idx="1">
                        <c:v>9.3424392342439226</c:v>
                      </c:pt>
                      <c:pt idx="2">
                        <c:v>7.4761502743773747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8.481906443071491</c:v>
                      </c:pt>
                      <c:pt idx="8">
                        <c:v>11.390756302521009</c:v>
                      </c:pt>
                      <c:pt idx="9">
                        <c:v>4.0893371757925072</c:v>
                      </c:pt>
                      <c:pt idx="10">
                        <c:v>7.0916473317865432</c:v>
                      </c:pt>
                      <c:pt idx="11">
                        <c:v>8.4836065573770494</c:v>
                      </c:pt>
                      <c:pt idx="12">
                        <c:v>8.6537533263196984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736-49C3-94EB-A9DA5F38B600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2736-49C3-94EB-A9DA5F38B600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7.9859154929577461</c:v>
                      </c:pt>
                      <c:pt idx="1">
                        <c:v>7.6964968152866238</c:v>
                      </c:pt>
                      <c:pt idx="2">
                        <c:v>7.957861469581248</c:v>
                      </c:pt>
                      <c:pt idx="3">
                        <c:v>7.6099382080329558</c:v>
                      </c:pt>
                      <c:pt idx="4">
                        <c:v>8.9834313201496521</c:v>
                      </c:pt>
                      <c:pt idx="5">
                        <c:v>8.091552226383687</c:v>
                      </c:pt>
                      <c:pt idx="6">
                        <c:v>8.8038082284937094</c:v>
                      </c:pt>
                      <c:pt idx="7">
                        <c:v>9.3174354964816271</c:v>
                      </c:pt>
                      <c:pt idx="8">
                        <c:v>7.8615384615384611</c:v>
                      </c:pt>
                      <c:pt idx="9">
                        <c:v>6.9212454212454215</c:v>
                      </c:pt>
                      <c:pt idx="10">
                        <c:v>7.9767991407089154</c:v>
                      </c:pt>
                      <c:pt idx="11">
                        <c:v>7.4764606977721728</c:v>
                      </c:pt>
                      <c:pt idx="12">
                        <c:v>7.9646805896805901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2736-49C3-94EB-A9DA5F38B6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736-49C3-94EB-A9DA5F38B60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736-49C3-94EB-A9DA5F38B60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736-49C3-94EB-A9DA5F38B60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736-49C3-94EB-A9DA5F38B60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736-49C3-94EB-A9DA5F38B60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736-49C3-94EB-A9DA5F38B60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736-49C3-94EB-A9DA5F38B60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736-49C3-94EB-A9DA5F38B60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736-49C3-94EB-A9DA5F38B60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736-49C3-94EB-A9DA5F38B60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736-49C3-94EB-A9DA5F38B60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736-49C3-94EB-A9DA5F38B60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736-49C3-94EB-A9DA5F38B600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-0.37479450536954051</c:v>
                </c:pt>
                <c:pt idx="1">
                  <c:v>-0.5781153512730377</c:v>
                </c:pt>
                <c:pt idx="2">
                  <c:v>-4.620210925428303E-2</c:v>
                </c:pt>
                <c:pt idx="3">
                  <c:v>-1.7795912073466749</c:v>
                </c:pt>
                <c:pt idx="4">
                  <c:v>0.31595422578283738</c:v>
                </c:pt>
                <c:pt idx="5">
                  <c:v>-0.80970375366974512</c:v>
                </c:pt>
                <c:pt idx="6">
                  <c:v>-0.53285757389627086</c:v>
                </c:pt>
                <c:pt idx="7">
                  <c:v>2.3587218996823367E-3</c:v>
                </c:pt>
                <c:pt idx="8">
                  <c:v>-1.9630649037914338E-2</c:v>
                </c:pt>
                <c:pt idx="9">
                  <c:v>-0.40049715931461805</c:v>
                </c:pt>
                <c:pt idx="12">
                  <c:v>-0.40131377489327313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736-49C3-94EB-A9DA5F38B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D6-48B1-914A-0B0DFC54CD92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8.6011770031688553</c:v>
                </c:pt>
                <c:pt idx="1">
                  <c:v>7.0878425860857339</c:v>
                </c:pt>
                <c:pt idx="2">
                  <c:v>8.7546928327645048</c:v>
                </c:pt>
                <c:pt idx="3">
                  <c:v>7.087134502923977</c:v>
                </c:pt>
                <c:pt idx="4">
                  <c:v>8.4859525899912196</c:v>
                </c:pt>
                <c:pt idx="5">
                  <c:v>9.0575418994413415</c:v>
                </c:pt>
                <c:pt idx="6">
                  <c:v>8.1836337067705802</c:v>
                </c:pt>
                <c:pt idx="7">
                  <c:v>9.676109215017064</c:v>
                </c:pt>
                <c:pt idx="8">
                  <c:v>10.120506329113924</c:v>
                </c:pt>
                <c:pt idx="9">
                  <c:v>8.2170378225521379</c:v>
                </c:pt>
                <c:pt idx="10">
                  <c:v>9.6416397973284198</c:v>
                </c:pt>
                <c:pt idx="11">
                  <c:v>9.2547491475888943</c:v>
                </c:pt>
                <c:pt idx="12">
                  <c:v>8.5747456571389016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D6-48B1-914A-0B0DFC54CD92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5D6-48B1-914A-0B0DFC54CD9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8.8268962308050263</c:v>
                </c:pt>
                <c:pt idx="1">
                  <c:v>6.7028140013726834</c:v>
                </c:pt>
                <c:pt idx="2">
                  <c:v>8.3068920676202858</c:v>
                </c:pt>
                <c:pt idx="3">
                  <c:v>7.6285998013902683</c:v>
                </c:pt>
                <c:pt idx="4">
                  <c:v>8.477672530446549</c:v>
                </c:pt>
                <c:pt idx="5">
                  <c:v>8.6951278340569225</c:v>
                </c:pt>
                <c:pt idx="6">
                  <c:v>9.6268456375838927</c:v>
                </c:pt>
                <c:pt idx="7">
                  <c:v>8.7766185946609383</c:v>
                </c:pt>
                <c:pt idx="8">
                  <c:v>9.769729729729729</c:v>
                </c:pt>
                <c:pt idx="9">
                  <c:v>7.9131231671554252</c:v>
                </c:pt>
                <c:pt idx="10">
                  <c:v>8.7458977965307074</c:v>
                </c:pt>
                <c:pt idx="11">
                  <c:v>8.897830018083182</c:v>
                </c:pt>
                <c:pt idx="12">
                  <c:v>8.4420922400164962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D6-48B1-914A-0B0DFC54CD92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D6-48B1-914A-0B0DFC54CD9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D6-48B1-914A-0B0DFC54CD9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8.8061916878710775</c:v>
                </c:pt>
                <c:pt idx="1">
                  <c:v>7.1715417428397314</c:v>
                </c:pt>
                <c:pt idx="2">
                  <c:v>7.7336080929186961</c:v>
                </c:pt>
                <c:pt idx="3">
                  <c:v>7.1565849923430322</c:v>
                </c:pt>
                <c:pt idx="4">
                  <c:v>7.1006600660066006</c:v>
                </c:pt>
                <c:pt idx="5">
                  <c:v>7.7918905715681488</c:v>
                </c:pt>
                <c:pt idx="6">
                  <c:v>8.1757754800590838</c:v>
                </c:pt>
                <c:pt idx="7">
                  <c:v>8.492403689636463</c:v>
                </c:pt>
                <c:pt idx="8">
                  <c:v>8.0982472324723247</c:v>
                </c:pt>
                <c:pt idx="9">
                  <c:v>7.094327176781003</c:v>
                </c:pt>
                <c:pt idx="12">
                  <c:v>7.7561698658563696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5D6-48B1-914A-0B0DFC54C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5D6-48B1-914A-0B0DFC54CD9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7.7611301369863011</c:v>
                      </c:pt>
                      <c:pt idx="1">
                        <c:v>7.2339095255608683</c:v>
                      </c:pt>
                      <c:pt idx="2">
                        <c:v>7.821236559139785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7.9475890985324948</c:v>
                      </c:pt>
                      <c:pt idx="8">
                        <c:v>6.5869565217391308</c:v>
                      </c:pt>
                      <c:pt idx="9">
                        <c:v>5.5279225614296355</c:v>
                      </c:pt>
                      <c:pt idx="10">
                        <c:v>6.1956521739130439</c:v>
                      </c:pt>
                      <c:pt idx="11">
                        <c:v>5.0719225449515903</c:v>
                      </c:pt>
                      <c:pt idx="12">
                        <c:v>6.9931972789115644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5D6-48B1-914A-0B0DFC54CD9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5D6-48B1-914A-0B0DFC54CD9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5D6-48B1-914A-0B0DFC54CD9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5D6-48B1-914A-0B0DFC54CD9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5D6-48B1-914A-0B0DFC54CD9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5D6-48B1-914A-0B0DFC54CD9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5D6-48B1-914A-0B0DFC54CD9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5D6-48B1-914A-0B0DFC54CD9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5D6-48B1-914A-0B0DFC54CD9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5D6-48B1-914A-0B0DFC54CD9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5D6-48B1-914A-0B0DFC54CD9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5D6-48B1-914A-0B0DFC54CD9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5D6-48B1-914A-0B0DFC54CD9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5D6-48B1-914A-0B0DFC54CD92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-2.0704542933948744E-2</c:v>
                </c:pt>
                <c:pt idx="1">
                  <c:v>0.4687277414670481</c:v>
                </c:pt>
                <c:pt idx="2">
                  <c:v>-0.57328397470158965</c:v>
                </c:pt>
                <c:pt idx="3">
                  <c:v>-0.47201480904723603</c:v>
                </c:pt>
                <c:pt idx="4">
                  <c:v>-1.3770124644399484</c:v>
                </c:pt>
                <c:pt idx="5">
                  <c:v>-0.90323726248877367</c:v>
                </c:pt>
                <c:pt idx="6">
                  <c:v>-1.4510701575248088</c:v>
                </c:pt>
                <c:pt idx="7">
                  <c:v>-0.28421490502447533</c:v>
                </c:pt>
                <c:pt idx="8">
                  <c:v>-1.6714824972574043</c:v>
                </c:pt>
                <c:pt idx="9">
                  <c:v>-0.81879599037442219</c:v>
                </c:pt>
                <c:pt idx="12">
                  <c:v>-0.61901698018249363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5D6-48B1-914A-0B0DFC54C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87-4119-BD60-69F247F61A17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8.3992114342040409</c:v>
                </c:pt>
                <c:pt idx="1">
                  <c:v>8.727555141348244</c:v>
                </c:pt>
                <c:pt idx="2">
                  <c:v>8.664422395464209</c:v>
                </c:pt>
                <c:pt idx="3">
                  <c:v>7.7432362122788758</c:v>
                </c:pt>
                <c:pt idx="4">
                  <c:v>8.3223995271867608</c:v>
                </c:pt>
                <c:pt idx="5">
                  <c:v>8.9193006052454606</c:v>
                </c:pt>
                <c:pt idx="6">
                  <c:v>8.3368211260587941</c:v>
                </c:pt>
                <c:pt idx="7">
                  <c:v>8.2916447714135568</c:v>
                </c:pt>
                <c:pt idx="8">
                  <c:v>8.9404954227248243</c:v>
                </c:pt>
                <c:pt idx="9">
                  <c:v>8.0896470588235285</c:v>
                </c:pt>
                <c:pt idx="10">
                  <c:v>8.4856290672451191</c:v>
                </c:pt>
                <c:pt idx="11">
                  <c:v>9.0498414136837333</c:v>
                </c:pt>
                <c:pt idx="12">
                  <c:v>8.4851200579355925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87-4119-BD60-69F247F61A17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B87-4119-BD60-69F247F61A1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8.608603667136812</c:v>
                </c:pt>
                <c:pt idx="1">
                  <c:v>8.2370138345079607</c:v>
                </c:pt>
                <c:pt idx="2">
                  <c:v>7.8031830238726787</c:v>
                </c:pt>
                <c:pt idx="3">
                  <c:v>8.3330936975796792</c:v>
                </c:pt>
                <c:pt idx="4">
                  <c:v>7.6908373786407767</c:v>
                </c:pt>
                <c:pt idx="5">
                  <c:v>8.4891791044776124</c:v>
                </c:pt>
                <c:pt idx="6">
                  <c:v>7.6555997194295067</c:v>
                </c:pt>
                <c:pt idx="7">
                  <c:v>8.3114473308592629</c:v>
                </c:pt>
                <c:pt idx="8">
                  <c:v>8.7204788094467816</c:v>
                </c:pt>
                <c:pt idx="9">
                  <c:v>8.1410483666751077</c:v>
                </c:pt>
                <c:pt idx="10">
                  <c:v>8.5639518611810797</c:v>
                </c:pt>
                <c:pt idx="11">
                  <c:v>9.620396600566572</c:v>
                </c:pt>
                <c:pt idx="12">
                  <c:v>8.3521609571393363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87-4119-BD60-69F247F61A17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87-4119-BD60-69F247F61A1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B87-4119-BD60-69F247F61A1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9.9277667329357193</c:v>
                </c:pt>
                <c:pt idx="1">
                  <c:v>8.4852703140174821</c:v>
                </c:pt>
                <c:pt idx="2">
                  <c:v>8.5837063563115485</c:v>
                </c:pt>
                <c:pt idx="3">
                  <c:v>7.3403496254013554</c:v>
                </c:pt>
                <c:pt idx="4">
                  <c:v>7.8070392096326025</c:v>
                </c:pt>
                <c:pt idx="5">
                  <c:v>8.6616828929068141</c:v>
                </c:pt>
                <c:pt idx="6">
                  <c:v>7.9297339188840095</c:v>
                </c:pt>
                <c:pt idx="7">
                  <c:v>7.2561847168774047</c:v>
                </c:pt>
                <c:pt idx="8">
                  <c:v>8.4611691612538831</c:v>
                </c:pt>
                <c:pt idx="9">
                  <c:v>7.9728633020542734</c:v>
                </c:pt>
                <c:pt idx="12">
                  <c:v>8.2172675237495874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B87-4119-BD60-69F247F61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B87-4119-BD60-69F247F61A1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8.7057728119180631</c:v>
                      </c:pt>
                      <c:pt idx="1">
                        <c:v>8.6076173604960147</c:v>
                      </c:pt>
                      <c:pt idx="2">
                        <c:v>10.733630952380953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7.4293369055592766</c:v>
                      </c:pt>
                      <c:pt idx="8">
                        <c:v>7.8025247971145175</c:v>
                      </c:pt>
                      <c:pt idx="9">
                        <c:v>9.5790094339622645</c:v>
                      </c:pt>
                      <c:pt idx="10">
                        <c:v>7.1098398169336381</c:v>
                      </c:pt>
                      <c:pt idx="11">
                        <c:v>7.5361010830324906</c:v>
                      </c:pt>
                      <c:pt idx="12">
                        <c:v>8.4789494013132476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B87-4119-BD60-69F247F61A1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B87-4119-BD60-69F247F61A1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B87-4119-BD60-69F247F61A1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B87-4119-BD60-69F247F61A1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B87-4119-BD60-69F247F61A1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B87-4119-BD60-69F247F61A1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B87-4119-BD60-69F247F61A1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B87-4119-BD60-69F247F61A1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B87-4119-BD60-69F247F61A1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B87-4119-BD60-69F247F61A1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B87-4119-BD60-69F247F61A1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B87-4119-BD60-69F247F61A1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B87-4119-BD60-69F247F61A1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B87-4119-BD60-69F247F61A17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1.3191630657989073</c:v>
                </c:pt>
                <c:pt idx="1">
                  <c:v>0.24825647950952145</c:v>
                </c:pt>
                <c:pt idx="2">
                  <c:v>0.78052333243886984</c:v>
                </c:pt>
                <c:pt idx="3">
                  <c:v>-0.99274407217832383</c:v>
                </c:pt>
                <c:pt idx="4">
                  <c:v>0.11620183099182579</c:v>
                </c:pt>
                <c:pt idx="5">
                  <c:v>0.17250378842920178</c:v>
                </c:pt>
                <c:pt idx="6">
                  <c:v>0.27413419945450279</c:v>
                </c:pt>
                <c:pt idx="7">
                  <c:v>-1.0552626139818582</c:v>
                </c:pt>
                <c:pt idx="8">
                  <c:v>-0.25930964819289848</c:v>
                </c:pt>
                <c:pt idx="9">
                  <c:v>-0.16818506462083427</c:v>
                </c:pt>
                <c:pt idx="12">
                  <c:v>3.1546255011807744E-2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B87-4119-BD60-69F247F61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4E-4A93-B38E-8D3C87A8C1B3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8.8914016489988228</c:v>
                </c:pt>
                <c:pt idx="1">
                  <c:v>8.468486462494452</c:v>
                </c:pt>
                <c:pt idx="2">
                  <c:v>9.3040983606557379</c:v>
                </c:pt>
                <c:pt idx="3">
                  <c:v>7.1687763713080166</c:v>
                </c:pt>
                <c:pt idx="4">
                  <c:v>10.775368362524326</c:v>
                </c:pt>
                <c:pt idx="5">
                  <c:v>9.573651191969887</c:v>
                </c:pt>
                <c:pt idx="6">
                  <c:v>10.025668679896462</c:v>
                </c:pt>
                <c:pt idx="7">
                  <c:v>9.6800704902274912</c:v>
                </c:pt>
                <c:pt idx="8">
                  <c:v>8.8518155053974485</c:v>
                </c:pt>
                <c:pt idx="9">
                  <c:v>9.1355339805825242</c:v>
                </c:pt>
                <c:pt idx="10">
                  <c:v>8.6134094151212555</c:v>
                </c:pt>
                <c:pt idx="11">
                  <c:v>8.475026567481402</c:v>
                </c:pt>
                <c:pt idx="12">
                  <c:v>9.0323371426511407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4E-4A93-B38E-8D3C87A8C1B3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C4E-4A93-B38E-8D3C87A8C1B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9.5242515664887453</c:v>
                </c:pt>
                <c:pt idx="1">
                  <c:v>8.3471822295351714</c:v>
                </c:pt>
                <c:pt idx="2">
                  <c:v>8.9576891781936538</c:v>
                </c:pt>
                <c:pt idx="3">
                  <c:v>7.0147563486616331</c:v>
                </c:pt>
                <c:pt idx="4">
                  <c:v>8.4209884075655896</c:v>
                </c:pt>
                <c:pt idx="5">
                  <c:v>8.9339884101788858</c:v>
                </c:pt>
                <c:pt idx="6">
                  <c:v>8.0485402113559026</c:v>
                </c:pt>
                <c:pt idx="7">
                  <c:v>9.3494736842105262</c:v>
                </c:pt>
                <c:pt idx="8">
                  <c:v>9.4313593539703895</c:v>
                </c:pt>
                <c:pt idx="9">
                  <c:v>8.3060606060606066</c:v>
                </c:pt>
                <c:pt idx="10">
                  <c:v>9.2076281287246715</c:v>
                </c:pt>
                <c:pt idx="11">
                  <c:v>8.7723595505617986</c:v>
                </c:pt>
                <c:pt idx="12">
                  <c:v>8.6301944799474946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4E-4A93-B38E-8D3C87A8C1B3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C4E-4A93-B38E-8D3C87A8C1B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C4E-4A93-B38E-8D3C87A8C1B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9.2827279853671278</c:v>
                </c:pt>
                <c:pt idx="1">
                  <c:v>8.2874139010644967</c:v>
                </c:pt>
                <c:pt idx="2">
                  <c:v>8.0678956834532372</c:v>
                </c:pt>
                <c:pt idx="3">
                  <c:v>7.6532114183764497</c:v>
                </c:pt>
                <c:pt idx="4">
                  <c:v>9.0248049052396873</c:v>
                </c:pt>
                <c:pt idx="5">
                  <c:v>8.8895168126589432</c:v>
                </c:pt>
                <c:pt idx="6">
                  <c:v>8.074995525326651</c:v>
                </c:pt>
                <c:pt idx="7">
                  <c:v>9.5100695715855004</c:v>
                </c:pt>
                <c:pt idx="8">
                  <c:v>9.6952509565608818</c:v>
                </c:pt>
                <c:pt idx="9">
                  <c:v>8.6769450684092302</c:v>
                </c:pt>
                <c:pt idx="12">
                  <c:v>8.6961345582035232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C4E-4A93-B38E-8D3C87A8C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C4E-4A93-B38E-8D3C87A8C1B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8.1642091152815013</c:v>
                      </c:pt>
                      <c:pt idx="1">
                        <c:v>8.5129340480074571</c:v>
                      </c:pt>
                      <c:pt idx="2">
                        <c:v>8.8708333333333336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9.4789297658862868</c:v>
                      </c:pt>
                      <c:pt idx="8">
                        <c:v>3.7468354430379747</c:v>
                      </c:pt>
                      <c:pt idx="9">
                        <c:v>3.6689419795221845</c:v>
                      </c:pt>
                      <c:pt idx="10">
                        <c:v>5.4763358778625957</c:v>
                      </c:pt>
                      <c:pt idx="11">
                        <c:v>7.5096322241681257</c:v>
                      </c:pt>
                      <c:pt idx="12">
                        <c:v>8.0653471771576903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C4E-4A93-B38E-8D3C87A8C1B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C4E-4A93-B38E-8D3C87A8C1B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C4E-4A93-B38E-8D3C87A8C1B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C4E-4A93-B38E-8D3C87A8C1B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C4E-4A93-B38E-8D3C87A8C1B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C4E-4A93-B38E-8D3C87A8C1B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C4E-4A93-B38E-8D3C87A8C1B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C4E-4A93-B38E-8D3C87A8C1B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C4E-4A93-B38E-8D3C87A8C1B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C4E-4A93-B38E-8D3C87A8C1B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C4E-4A93-B38E-8D3C87A8C1B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C4E-4A93-B38E-8D3C87A8C1B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C4E-4A93-B38E-8D3C87A8C1B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C4E-4A93-B38E-8D3C87A8C1B3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-0.24152358112161743</c:v>
                </c:pt>
                <c:pt idx="1">
                  <c:v>-5.9768328470674703E-2</c:v>
                </c:pt>
                <c:pt idx="2">
                  <c:v>-0.88979349474041669</c:v>
                </c:pt>
                <c:pt idx="3">
                  <c:v>0.63845506971481658</c:v>
                </c:pt>
                <c:pt idx="4">
                  <c:v>0.60381649767409762</c:v>
                </c:pt>
                <c:pt idx="5">
                  <c:v>-4.4471597519942563E-2</c:v>
                </c:pt>
                <c:pt idx="6">
                  <c:v>2.6455313970748406E-2</c:v>
                </c:pt>
                <c:pt idx="7">
                  <c:v>0.16059588737497421</c:v>
                </c:pt>
                <c:pt idx="8">
                  <c:v>0.26389160259049227</c:v>
                </c:pt>
                <c:pt idx="9">
                  <c:v>0.3708844623486236</c:v>
                </c:pt>
                <c:pt idx="12">
                  <c:v>0.1279661217631034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C4E-4A93-B38E-8D3C87A8C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B9-401D-BA58-43C51F779C07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8.3992114342040409</c:v>
                </c:pt>
                <c:pt idx="1">
                  <c:v>8.727555141348244</c:v>
                </c:pt>
                <c:pt idx="2">
                  <c:v>8.664422395464209</c:v>
                </c:pt>
                <c:pt idx="3">
                  <c:v>7.7432362122788758</c:v>
                </c:pt>
                <c:pt idx="4">
                  <c:v>8.3223995271867608</c:v>
                </c:pt>
                <c:pt idx="5">
                  <c:v>8.9193006052454606</c:v>
                </c:pt>
                <c:pt idx="6">
                  <c:v>8.3368211260587941</c:v>
                </c:pt>
                <c:pt idx="7">
                  <c:v>8.2916447714135568</c:v>
                </c:pt>
                <c:pt idx="8">
                  <c:v>8.9404954227248243</c:v>
                </c:pt>
                <c:pt idx="9">
                  <c:v>8.0896470588235285</c:v>
                </c:pt>
                <c:pt idx="10">
                  <c:v>8.4856290672451191</c:v>
                </c:pt>
                <c:pt idx="11">
                  <c:v>9.0498414136837333</c:v>
                </c:pt>
                <c:pt idx="12">
                  <c:v>8.4851200579355925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B9-401D-BA58-43C51F779C07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6B9-401D-BA58-43C51F779C0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8.608603667136812</c:v>
                </c:pt>
                <c:pt idx="1">
                  <c:v>8.2370138345079607</c:v>
                </c:pt>
                <c:pt idx="2">
                  <c:v>7.8031830238726787</c:v>
                </c:pt>
                <c:pt idx="3">
                  <c:v>8.3330936975796792</c:v>
                </c:pt>
                <c:pt idx="4">
                  <c:v>7.6908373786407767</c:v>
                </c:pt>
                <c:pt idx="5">
                  <c:v>8.4891791044776124</c:v>
                </c:pt>
                <c:pt idx="6">
                  <c:v>7.6555997194295067</c:v>
                </c:pt>
                <c:pt idx="7">
                  <c:v>8.3114473308592629</c:v>
                </c:pt>
                <c:pt idx="8">
                  <c:v>8.7204788094467816</c:v>
                </c:pt>
                <c:pt idx="9">
                  <c:v>8.1410483666751077</c:v>
                </c:pt>
                <c:pt idx="10">
                  <c:v>8.5639518611810797</c:v>
                </c:pt>
                <c:pt idx="11">
                  <c:v>9.620396600566572</c:v>
                </c:pt>
                <c:pt idx="12">
                  <c:v>8.3521609571393363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B9-401D-BA58-43C51F779C07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6B9-401D-BA58-43C51F779C0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6B9-401D-BA58-43C51F779C0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9.9277667329357193</c:v>
                </c:pt>
                <c:pt idx="1">
                  <c:v>8.4852703140174821</c:v>
                </c:pt>
                <c:pt idx="2">
                  <c:v>8.5837063563115485</c:v>
                </c:pt>
                <c:pt idx="3">
                  <c:v>7.3403496254013554</c:v>
                </c:pt>
                <c:pt idx="4">
                  <c:v>7.8070392096326025</c:v>
                </c:pt>
                <c:pt idx="5">
                  <c:v>8.6616828929068141</c:v>
                </c:pt>
                <c:pt idx="6">
                  <c:v>7.9297339188840095</c:v>
                </c:pt>
                <c:pt idx="7">
                  <c:v>7.2561847168774047</c:v>
                </c:pt>
                <c:pt idx="8">
                  <c:v>8.4611691612538831</c:v>
                </c:pt>
                <c:pt idx="9">
                  <c:v>7.9728633020542734</c:v>
                </c:pt>
                <c:pt idx="12">
                  <c:v>8.2172675237495874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6B9-401D-BA58-43C51F779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6B9-401D-BA58-43C51F779C0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8.7057728119180631</c:v>
                      </c:pt>
                      <c:pt idx="1">
                        <c:v>8.6076173604960147</c:v>
                      </c:pt>
                      <c:pt idx="2">
                        <c:v>10.733630952380953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7.4293369055592766</c:v>
                      </c:pt>
                      <c:pt idx="8">
                        <c:v>7.8025247971145175</c:v>
                      </c:pt>
                      <c:pt idx="9">
                        <c:v>9.5790094339622645</c:v>
                      </c:pt>
                      <c:pt idx="10">
                        <c:v>7.1098398169336381</c:v>
                      </c:pt>
                      <c:pt idx="11">
                        <c:v>7.5361010830324906</c:v>
                      </c:pt>
                      <c:pt idx="12">
                        <c:v>8.4789494013132476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6B9-401D-BA58-43C51F779C0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6B9-401D-BA58-43C51F779C0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6B9-401D-BA58-43C51F779C0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6B9-401D-BA58-43C51F779C0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6B9-401D-BA58-43C51F779C0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6B9-401D-BA58-43C51F779C0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6B9-401D-BA58-43C51F779C0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6B9-401D-BA58-43C51F779C0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6B9-401D-BA58-43C51F779C0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6B9-401D-BA58-43C51F779C0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6B9-401D-BA58-43C51F779C0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6B9-401D-BA58-43C51F779C0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6B9-401D-BA58-43C51F779C0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6B9-401D-BA58-43C51F779C07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1.3191630657989073</c:v>
                </c:pt>
                <c:pt idx="1">
                  <c:v>0.24825647950952145</c:v>
                </c:pt>
                <c:pt idx="2">
                  <c:v>0.78052333243886984</c:v>
                </c:pt>
                <c:pt idx="3">
                  <c:v>-0.99274407217832383</c:v>
                </c:pt>
                <c:pt idx="4">
                  <c:v>0.11620183099182579</c:v>
                </c:pt>
                <c:pt idx="5">
                  <c:v>0.17250378842920178</c:v>
                </c:pt>
                <c:pt idx="6">
                  <c:v>0.27413419945450279</c:v>
                </c:pt>
                <c:pt idx="7">
                  <c:v>-1.0552626139818582</c:v>
                </c:pt>
                <c:pt idx="8">
                  <c:v>-0.25930964819289848</c:v>
                </c:pt>
                <c:pt idx="9">
                  <c:v>-0.16818506462083427</c:v>
                </c:pt>
                <c:pt idx="12">
                  <c:v>3.1546255011807744E-2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6B9-401D-BA58-43C51F779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5B-4849-AC3A-70F041898C4D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7.381966351209253</c:v>
                </c:pt>
                <c:pt idx="1">
                  <c:v>8.1284599006387506</c:v>
                </c:pt>
                <c:pt idx="2">
                  <c:v>9.2266817410966642</c:v>
                </c:pt>
                <c:pt idx="3">
                  <c:v>8.1741071428571423</c:v>
                </c:pt>
                <c:pt idx="4">
                  <c:v>9.6876876876876885</c:v>
                </c:pt>
                <c:pt idx="5">
                  <c:v>8.2967863894139882</c:v>
                </c:pt>
                <c:pt idx="6">
                  <c:v>7.9409368635437882</c:v>
                </c:pt>
                <c:pt idx="7">
                  <c:v>7.965608465608466</c:v>
                </c:pt>
                <c:pt idx="8">
                  <c:v>8.3199052132701414</c:v>
                </c:pt>
                <c:pt idx="9">
                  <c:v>6.281114848630466</c:v>
                </c:pt>
                <c:pt idx="10">
                  <c:v>8.4503028143925896</c:v>
                </c:pt>
                <c:pt idx="11">
                  <c:v>7.6238277179576244</c:v>
                </c:pt>
                <c:pt idx="12">
                  <c:v>8.0127206977238892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5B-4849-AC3A-70F041898C4D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5B-4849-AC3A-70F041898C4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8.3423835381537579</c:v>
                </c:pt>
                <c:pt idx="1">
                  <c:v>8.6390164820318827</c:v>
                </c:pt>
                <c:pt idx="2">
                  <c:v>8.3439211391018624</c:v>
                </c:pt>
                <c:pt idx="3">
                  <c:v>10.570491803278689</c:v>
                </c:pt>
                <c:pt idx="4">
                  <c:v>8.620754716981132</c:v>
                </c:pt>
                <c:pt idx="5">
                  <c:v>10.466307277628033</c:v>
                </c:pt>
                <c:pt idx="6">
                  <c:v>7.2018779342723001</c:v>
                </c:pt>
                <c:pt idx="7">
                  <c:v>10.337874659400544</c:v>
                </c:pt>
                <c:pt idx="8">
                  <c:v>9.5922551252847388</c:v>
                </c:pt>
                <c:pt idx="9">
                  <c:v>7.0145454545454546</c:v>
                </c:pt>
                <c:pt idx="10">
                  <c:v>7.8947197926789761</c:v>
                </c:pt>
                <c:pt idx="11">
                  <c:v>8.3462793733681462</c:v>
                </c:pt>
                <c:pt idx="12">
                  <c:v>8.4210810567532288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5B-4849-AC3A-70F041898C4D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5B-4849-AC3A-70F041898C4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D5B-4849-AC3A-70F041898C4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10.138941398865784</c:v>
                </c:pt>
                <c:pt idx="1">
                  <c:v>8.4842164599774517</c:v>
                </c:pt>
                <c:pt idx="2">
                  <c:v>8.2804525124967121</c:v>
                </c:pt>
                <c:pt idx="3">
                  <c:v>9.0453244274809155</c:v>
                </c:pt>
                <c:pt idx="4">
                  <c:v>9.6891566265060245</c:v>
                </c:pt>
                <c:pt idx="5">
                  <c:v>8.6520547945205486</c:v>
                </c:pt>
                <c:pt idx="6">
                  <c:v>7.5850556438791736</c:v>
                </c:pt>
                <c:pt idx="7">
                  <c:v>8.4961240310077528</c:v>
                </c:pt>
                <c:pt idx="8">
                  <c:v>7.0707070707070709</c:v>
                </c:pt>
                <c:pt idx="9">
                  <c:v>7.2699708454810494</c:v>
                </c:pt>
                <c:pt idx="12">
                  <c:v>8.6569624060150367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D5B-4849-AC3A-70F041898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D5B-4849-AC3A-70F041898C4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8.9706999457406411</c:v>
                      </c:pt>
                      <c:pt idx="1">
                        <c:v>8.0938388625592417</c:v>
                      </c:pt>
                      <c:pt idx="2">
                        <c:v>11.017251635930993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10.888888888888889</c:v>
                      </c:pt>
                      <c:pt idx="8">
                        <c:v>2.75</c:v>
                      </c:pt>
                      <c:pt idx="9">
                        <c:v>4.2352941176470589</c:v>
                      </c:pt>
                      <c:pt idx="10">
                        <c:v>5.9189189189189193</c:v>
                      </c:pt>
                      <c:pt idx="11">
                        <c:v>7.8205128205128203</c:v>
                      </c:pt>
                      <c:pt idx="12">
                        <c:v>8.8963076923076922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D5B-4849-AC3A-70F041898C4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D5B-4849-AC3A-70F041898C4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D5B-4849-AC3A-70F041898C4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D5B-4849-AC3A-70F041898C4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D5B-4849-AC3A-70F041898C4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D5B-4849-AC3A-70F041898C4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D5B-4849-AC3A-70F041898C4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D5B-4849-AC3A-70F041898C4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D5B-4849-AC3A-70F041898C4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D5B-4849-AC3A-70F041898C4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D5B-4849-AC3A-70F041898C4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D5B-4849-AC3A-70F041898C4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D5B-4849-AC3A-70F041898C4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D5B-4849-AC3A-70F041898C4D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1.7965578607120261</c:v>
                </c:pt>
                <c:pt idx="1">
                  <c:v>-0.154800022054431</c:v>
                </c:pt>
                <c:pt idx="2">
                  <c:v>-6.3468626605150291E-2</c:v>
                </c:pt>
                <c:pt idx="3">
                  <c:v>-1.5251673757977731</c:v>
                </c:pt>
                <c:pt idx="4">
                  <c:v>1.0684019095248924</c:v>
                </c:pt>
                <c:pt idx="5">
                  <c:v>-1.8142524831074844</c:v>
                </c:pt>
                <c:pt idx="6">
                  <c:v>0.38317770960687358</c:v>
                </c:pt>
                <c:pt idx="7">
                  <c:v>-1.8417506283927914</c:v>
                </c:pt>
                <c:pt idx="8">
                  <c:v>-2.5215480545776678</c:v>
                </c:pt>
                <c:pt idx="9">
                  <c:v>0.2554253909355948</c:v>
                </c:pt>
                <c:pt idx="12">
                  <c:v>0.12049240352561696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D5B-4849-AC3A-70F041898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B2-44BB-9CDE-1A885F4E4D58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8.2004524886877821</c:v>
                </c:pt>
                <c:pt idx="1">
                  <c:v>8.7536041939711673</c:v>
                </c:pt>
                <c:pt idx="2">
                  <c:v>9.4451237263464343</c:v>
                </c:pt>
                <c:pt idx="3">
                  <c:v>8.0933140933140937</c:v>
                </c:pt>
                <c:pt idx="4">
                  <c:v>9.7523364485981308</c:v>
                </c:pt>
                <c:pt idx="5">
                  <c:v>8.7606177606177607</c:v>
                </c:pt>
                <c:pt idx="6">
                  <c:v>12.705627705627705</c:v>
                </c:pt>
                <c:pt idx="7">
                  <c:v>8.8852459016393439</c:v>
                </c:pt>
                <c:pt idx="8">
                  <c:v>7.7277936962750715</c:v>
                </c:pt>
                <c:pt idx="9">
                  <c:v>5.4709576138147566</c:v>
                </c:pt>
                <c:pt idx="10">
                  <c:v>9.4742484269401075</c:v>
                </c:pt>
                <c:pt idx="11">
                  <c:v>8.3665938864628817</c:v>
                </c:pt>
                <c:pt idx="12">
                  <c:v>8.4642237804418308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B2-44BB-9CDE-1A885F4E4D58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BB2-44BB-9CDE-1A885F4E4D5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8.8776695003110095</c:v>
                </c:pt>
                <c:pt idx="1">
                  <c:v>9.0517909002904169</c:v>
                </c:pt>
                <c:pt idx="2">
                  <c:v>8.5975887170154692</c:v>
                </c:pt>
                <c:pt idx="3">
                  <c:v>13.656119900083263</c:v>
                </c:pt>
                <c:pt idx="4">
                  <c:v>9.2666666666666675</c:v>
                </c:pt>
                <c:pt idx="5">
                  <c:v>8.6916666666666664</c:v>
                </c:pt>
                <c:pt idx="6">
                  <c:v>6.8508771929824563</c:v>
                </c:pt>
                <c:pt idx="7">
                  <c:v>7.3269230769230766</c:v>
                </c:pt>
                <c:pt idx="8">
                  <c:v>7.740384615384615</c:v>
                </c:pt>
                <c:pt idx="9">
                  <c:v>5.8508442776735459</c:v>
                </c:pt>
                <c:pt idx="10">
                  <c:v>9.4645808736717836</c:v>
                </c:pt>
                <c:pt idx="11">
                  <c:v>8.2607965451055669</c:v>
                </c:pt>
                <c:pt idx="12">
                  <c:v>8.7879118657772395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BB2-44BB-9CDE-1A885F4E4D58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BB2-44BB-9CDE-1A885F4E4D5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BB2-44BB-9CDE-1A885F4E4D5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11.700116346713205</c:v>
                </c:pt>
                <c:pt idx="1">
                  <c:v>9.5968225419664268</c:v>
                </c:pt>
                <c:pt idx="2">
                  <c:v>9.0525980235894163</c:v>
                </c:pt>
                <c:pt idx="3">
                  <c:v>10.770879526977089</c:v>
                </c:pt>
                <c:pt idx="4">
                  <c:v>7.0697674418604652</c:v>
                </c:pt>
                <c:pt idx="5">
                  <c:v>7.4573643410852712</c:v>
                </c:pt>
                <c:pt idx="6">
                  <c:v>8.5943396226415096</c:v>
                </c:pt>
                <c:pt idx="7">
                  <c:v>6.5681818181818183</c:v>
                </c:pt>
                <c:pt idx="8">
                  <c:v>6.833333333333333</c:v>
                </c:pt>
                <c:pt idx="9">
                  <c:v>6.5883977900552484</c:v>
                </c:pt>
                <c:pt idx="12">
                  <c:v>9.6183613752743238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BB2-44BB-9CDE-1A885F4E4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BB2-44BB-9CDE-1A885F4E4D5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9.6649278919914092</c:v>
                      </c:pt>
                      <c:pt idx="1">
                        <c:v>8.2841480127912295</c:v>
                      </c:pt>
                      <c:pt idx="2">
                        <c:v>9.3773006134969332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5.5</c:v>
                      </c:pt>
                      <c:pt idx="8">
                        <c:v>7.4074074074074074</c:v>
                      </c:pt>
                      <c:pt idx="9">
                        <c:v>5.7944444444444443</c:v>
                      </c:pt>
                      <c:pt idx="10">
                        <c:v>9.0055970149253728</c:v>
                      </c:pt>
                      <c:pt idx="11">
                        <c:v>9.6896551724137936</c:v>
                      </c:pt>
                      <c:pt idx="12">
                        <c:v>8.9643305251837244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BB2-44BB-9CDE-1A885F4E4D5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BB2-44BB-9CDE-1A885F4E4D5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BB2-44BB-9CDE-1A885F4E4D5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BB2-44BB-9CDE-1A885F4E4D5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BB2-44BB-9CDE-1A885F4E4D5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BB2-44BB-9CDE-1A885F4E4D5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BB2-44BB-9CDE-1A885F4E4D5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BB2-44BB-9CDE-1A885F4E4D5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BB2-44BB-9CDE-1A885F4E4D5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BB2-44BB-9CDE-1A885F4E4D5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BB2-44BB-9CDE-1A885F4E4D5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BB2-44BB-9CDE-1A885F4E4D5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BB2-44BB-9CDE-1A885F4E4D5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BB2-44BB-9CDE-1A885F4E4D58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2.8224468464021957</c:v>
                </c:pt>
                <c:pt idx="1">
                  <c:v>0.54503164167600993</c:v>
                </c:pt>
                <c:pt idx="2">
                  <c:v>0.45500930657394711</c:v>
                </c:pt>
                <c:pt idx="3">
                  <c:v>-2.8852403731061749</c:v>
                </c:pt>
                <c:pt idx="4">
                  <c:v>-2.1968992248062023</c:v>
                </c:pt>
                <c:pt idx="5">
                  <c:v>-1.2343023255813952</c:v>
                </c:pt>
                <c:pt idx="6">
                  <c:v>1.7434624296590533</c:v>
                </c:pt>
                <c:pt idx="7">
                  <c:v>-0.75874125874125831</c:v>
                </c:pt>
                <c:pt idx="8">
                  <c:v>-0.90705128205128194</c:v>
                </c:pt>
                <c:pt idx="9">
                  <c:v>0.73755351238170253</c:v>
                </c:pt>
                <c:pt idx="12">
                  <c:v>0.83601083100515794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BB2-44BB-9CDE-1A885F4E4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6A-48E6-BA07-2C62118C1AEC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7.9384785610073729</c:v>
                </c:pt>
                <c:pt idx="1">
                  <c:v>7.573860021727854</c:v>
                </c:pt>
                <c:pt idx="2">
                  <c:v>7.1611875782049825</c:v>
                </c:pt>
                <c:pt idx="3">
                  <c:v>6.6071071115401994</c:v>
                </c:pt>
                <c:pt idx="4">
                  <c:v>6.9440868449374946</c:v>
                </c:pt>
                <c:pt idx="5">
                  <c:v>6.9046855643809666</c:v>
                </c:pt>
                <c:pt idx="6">
                  <c:v>7.7222369937073472</c:v>
                </c:pt>
                <c:pt idx="7">
                  <c:v>8.1097716550938816</c:v>
                </c:pt>
                <c:pt idx="8">
                  <c:v>7.4536678097510061</c:v>
                </c:pt>
                <c:pt idx="9">
                  <c:v>7.2239690096301068</c:v>
                </c:pt>
                <c:pt idx="10">
                  <c:v>7.4367055851367114</c:v>
                </c:pt>
                <c:pt idx="11">
                  <c:v>7.4519302269326904</c:v>
                </c:pt>
                <c:pt idx="12">
                  <c:v>7.378386609473794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6A-48E6-BA07-2C62118C1AEC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66A-48E6-BA07-2C62118C1AE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8.192558804240365</c:v>
                </c:pt>
                <c:pt idx="1">
                  <c:v>7.3477985852502536</c:v>
                </c:pt>
                <c:pt idx="2">
                  <c:v>7.0496921187274779</c:v>
                </c:pt>
                <c:pt idx="3">
                  <c:v>6.9559722393475543</c:v>
                </c:pt>
                <c:pt idx="4">
                  <c:v>6.7511616134222852</c:v>
                </c:pt>
                <c:pt idx="5">
                  <c:v>6.9467325160948938</c:v>
                </c:pt>
                <c:pt idx="6">
                  <c:v>7.3925116386568499</c:v>
                </c:pt>
                <c:pt idx="7">
                  <c:v>7.4201266434724724</c:v>
                </c:pt>
                <c:pt idx="8">
                  <c:v>7.2665766981556459</c:v>
                </c:pt>
                <c:pt idx="9">
                  <c:v>6.9581148065238247</c:v>
                </c:pt>
                <c:pt idx="10">
                  <c:v>7.1759629902735345</c:v>
                </c:pt>
                <c:pt idx="11">
                  <c:v>7.2321784322217413</c:v>
                </c:pt>
                <c:pt idx="12">
                  <c:v>7.2163244160098223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6A-48E6-BA07-2C62118C1AEC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66A-48E6-BA07-2C62118C1AE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66A-48E6-BA07-2C62118C1AE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8.0574486474558196</c:v>
                </c:pt>
                <c:pt idx="1">
                  <c:v>7.0598509811422456</c:v>
                </c:pt>
                <c:pt idx="2">
                  <c:v>6.7263591941427618</c:v>
                </c:pt>
                <c:pt idx="3">
                  <c:v>6.5324405509050463</c:v>
                </c:pt>
                <c:pt idx="4">
                  <c:v>6.3569210711406177</c:v>
                </c:pt>
                <c:pt idx="5">
                  <c:v>6.9037161585469944</c:v>
                </c:pt>
                <c:pt idx="6">
                  <c:v>7.3919088355262117</c:v>
                </c:pt>
                <c:pt idx="7">
                  <c:v>7.3521215652005045</c:v>
                </c:pt>
                <c:pt idx="8">
                  <c:v>7.0362903573801896</c:v>
                </c:pt>
                <c:pt idx="9">
                  <c:v>6.896675995859372</c:v>
                </c:pt>
                <c:pt idx="12">
                  <c:v>7.0264609959299813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66A-48E6-BA07-2C62118C1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66A-48E6-BA07-2C62118C1AE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8.698648398805064</c:v>
                      </c:pt>
                      <c:pt idx="1">
                        <c:v>7.9022125154306337</c:v>
                      </c:pt>
                      <c:pt idx="2">
                        <c:v>9.2650728155339799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6.2072200759666263</c:v>
                      </c:pt>
                      <c:pt idx="8">
                        <c:v>5.8190319031903188</c:v>
                      </c:pt>
                      <c:pt idx="9">
                        <c:v>4.6894435729445423</c:v>
                      </c:pt>
                      <c:pt idx="10">
                        <c:v>6.71445023639229</c:v>
                      </c:pt>
                      <c:pt idx="11">
                        <c:v>6.7961834693642951</c:v>
                      </c:pt>
                      <c:pt idx="12">
                        <c:v>7.6155004062928775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66A-48E6-BA07-2C62118C1AE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66A-48E6-BA07-2C62118C1AE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66A-48E6-BA07-2C62118C1AE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66A-48E6-BA07-2C62118C1AE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66A-48E6-BA07-2C62118C1AE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66A-48E6-BA07-2C62118C1AE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66A-48E6-BA07-2C62118C1AE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66A-48E6-BA07-2C62118C1AE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66A-48E6-BA07-2C62118C1AE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66A-48E6-BA07-2C62118C1AE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66A-48E6-BA07-2C62118C1AE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66A-48E6-BA07-2C62118C1AE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66A-48E6-BA07-2C62118C1AE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66A-48E6-BA07-2C62118C1AEC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-0.13511015678454541</c:v>
                </c:pt>
                <c:pt idx="1">
                  <c:v>-0.28794760410800802</c:v>
                </c:pt>
                <c:pt idx="2">
                  <c:v>-0.32333292458471607</c:v>
                </c:pt>
                <c:pt idx="3">
                  <c:v>-0.42353168844250799</c:v>
                </c:pt>
                <c:pt idx="4">
                  <c:v>-0.39424054228166749</c:v>
                </c:pt>
                <c:pt idx="5">
                  <c:v>-4.3016357547899453E-2</c:v>
                </c:pt>
                <c:pt idx="6">
                  <c:v>-6.0280313063820756E-4</c:v>
                </c:pt>
                <c:pt idx="7">
                  <c:v>-6.8005078271967889E-2</c:v>
                </c:pt>
                <c:pt idx="8">
                  <c:v>-0.23028634077545629</c:v>
                </c:pt>
                <c:pt idx="9">
                  <c:v>-6.1438810664452781E-2</c:v>
                </c:pt>
                <c:pt idx="12">
                  <c:v>-0.19225234431484406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66A-48E6-BA07-2C62118C1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AB-430A-BADB-75AEC3C6AC19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38867</c:v>
                </c:pt>
                <c:pt idx="1">
                  <c:v>40917</c:v>
                </c:pt>
                <c:pt idx="2">
                  <c:v>54879</c:v>
                </c:pt>
                <c:pt idx="3">
                  <c:v>48998</c:v>
                </c:pt>
                <c:pt idx="4">
                  <c:v>55242</c:v>
                </c:pt>
                <c:pt idx="5">
                  <c:v>60909</c:v>
                </c:pt>
                <c:pt idx="6">
                  <c:v>59288</c:v>
                </c:pt>
                <c:pt idx="7">
                  <c:v>55524</c:v>
                </c:pt>
                <c:pt idx="8">
                  <c:v>60872</c:v>
                </c:pt>
                <c:pt idx="9">
                  <c:v>59055</c:v>
                </c:pt>
                <c:pt idx="10">
                  <c:v>50763</c:v>
                </c:pt>
                <c:pt idx="11">
                  <c:v>49377</c:v>
                </c:pt>
                <c:pt idx="12">
                  <c:v>634691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AB-430A-BADB-75AEC3C6AC19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2AB-430A-BADB-75AEC3C6AC1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41827</c:v>
                </c:pt>
                <c:pt idx="1">
                  <c:v>46040</c:v>
                </c:pt>
                <c:pt idx="2">
                  <c:v>55580</c:v>
                </c:pt>
                <c:pt idx="3">
                  <c:v>57738</c:v>
                </c:pt>
                <c:pt idx="4">
                  <c:v>61775</c:v>
                </c:pt>
                <c:pt idx="5">
                  <c:v>66223</c:v>
                </c:pt>
                <c:pt idx="6">
                  <c:v>64142</c:v>
                </c:pt>
                <c:pt idx="7">
                  <c:v>62872</c:v>
                </c:pt>
                <c:pt idx="8">
                  <c:v>62946</c:v>
                </c:pt>
                <c:pt idx="9">
                  <c:v>62174</c:v>
                </c:pt>
                <c:pt idx="10">
                  <c:v>52169</c:v>
                </c:pt>
                <c:pt idx="11">
                  <c:v>50165</c:v>
                </c:pt>
                <c:pt idx="12">
                  <c:v>683651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AB-430A-BADB-75AEC3C6AC19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2AB-430A-BADB-75AEC3C6AC1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2AB-430A-BADB-75AEC3C6AC1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45798</c:v>
                </c:pt>
                <c:pt idx="1">
                  <c:v>47035</c:v>
                </c:pt>
                <c:pt idx="2">
                  <c:v>57360</c:v>
                </c:pt>
                <c:pt idx="3">
                  <c:v>52845</c:v>
                </c:pt>
                <c:pt idx="4">
                  <c:v>66971</c:v>
                </c:pt>
                <c:pt idx="5">
                  <c:v>66524</c:v>
                </c:pt>
                <c:pt idx="6">
                  <c:v>65396</c:v>
                </c:pt>
                <c:pt idx="7">
                  <c:v>61698</c:v>
                </c:pt>
                <c:pt idx="8">
                  <c:v>61772</c:v>
                </c:pt>
                <c:pt idx="9">
                  <c:v>65216</c:v>
                </c:pt>
                <c:pt idx="12">
                  <c:v>590615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2AB-430A-BADB-75AEC3C6A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2AB-430A-BADB-75AEC3C6AC1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42402</c:v>
                      </c:pt>
                      <c:pt idx="1">
                        <c:v>44676</c:v>
                      </c:pt>
                      <c:pt idx="2">
                        <c:v>19712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5479</c:v>
                      </c:pt>
                      <c:pt idx="8">
                        <c:v>4395</c:v>
                      </c:pt>
                      <c:pt idx="9">
                        <c:v>6516</c:v>
                      </c:pt>
                      <c:pt idx="10">
                        <c:v>7647</c:v>
                      </c:pt>
                      <c:pt idx="11">
                        <c:v>8000</c:v>
                      </c:pt>
                      <c:pt idx="12">
                        <c:v>146501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2AB-430A-BADB-75AEC3C6AC1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2AB-430A-BADB-75AEC3C6AC1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2AB-430A-BADB-75AEC3C6AC1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2AB-430A-BADB-75AEC3C6AC1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2AB-430A-BADB-75AEC3C6AC1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2AB-430A-BADB-75AEC3C6AC1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2AB-430A-BADB-75AEC3C6AC1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2AB-430A-BADB-75AEC3C6AC1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2AB-430A-BADB-75AEC3C6AC1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2AB-430A-BADB-75AEC3C6AC1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2AB-430A-BADB-75AEC3C6AC1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2AB-430A-BADB-75AEC3C6AC1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2AB-430A-BADB-75AEC3C6AC1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2AB-430A-BADB-75AEC3C6AC19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9.493867597484873E-2</c:v>
                </c:pt>
                <c:pt idx="1">
                  <c:v>2.16116420503909E-2</c:v>
                </c:pt>
                <c:pt idx="2">
                  <c:v>3.2025908600215924E-2</c:v>
                </c:pt>
                <c:pt idx="3">
                  <c:v>-8.4744882053413684E-2</c:v>
                </c:pt>
                <c:pt idx="4">
                  <c:v>8.4111695669769393E-2</c:v>
                </c:pt>
                <c:pt idx="5">
                  <c:v>4.5452486296302386E-3</c:v>
                </c:pt>
                <c:pt idx="6">
                  <c:v>1.9550372610769751E-2</c:v>
                </c:pt>
                <c:pt idx="7">
                  <c:v>-1.8672859142384479E-2</c:v>
                </c:pt>
                <c:pt idx="8">
                  <c:v>-1.8650907126743554E-2</c:v>
                </c:pt>
                <c:pt idx="9">
                  <c:v>4.8927204297616322E-2</c:v>
                </c:pt>
                <c:pt idx="12">
                  <c:v>1.5994715447853691E-2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2AB-430A-BADB-75AEC3C6A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F9-4D07-AB91-B029C2AED030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7.715962775118105</c:v>
                </c:pt>
                <c:pt idx="1">
                  <c:v>7.1782292003884756</c:v>
                </c:pt>
                <c:pt idx="2">
                  <c:v>6.9371056170476884</c:v>
                </c:pt>
                <c:pt idx="3">
                  <c:v>6.4716835546238061</c:v>
                </c:pt>
                <c:pt idx="4">
                  <c:v>6.7713763585649707</c:v>
                </c:pt>
                <c:pt idx="5">
                  <c:v>6.750382689078128</c:v>
                </c:pt>
                <c:pt idx="6">
                  <c:v>7.2626653392120613</c:v>
                </c:pt>
                <c:pt idx="7">
                  <c:v>8.1764714322610264</c:v>
                </c:pt>
                <c:pt idx="8">
                  <c:v>7.3095018450184499</c:v>
                </c:pt>
                <c:pt idx="9">
                  <c:v>6.8764488218969362</c:v>
                </c:pt>
                <c:pt idx="10">
                  <c:v>6.9762890371997406</c:v>
                </c:pt>
                <c:pt idx="11">
                  <c:v>7.0943493808552764</c:v>
                </c:pt>
                <c:pt idx="12">
                  <c:v>7.1253564100760878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F9-4D07-AB91-B029C2AED030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7F9-4D07-AB91-B029C2AED030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7.481416442461053</c:v>
                </c:pt>
                <c:pt idx="1">
                  <c:v>6.8396673707221245</c:v>
                </c:pt>
                <c:pt idx="2">
                  <c:v>6.5262970766394526</c:v>
                </c:pt>
                <c:pt idx="3">
                  <c:v>6.6061483034580517</c:v>
                </c:pt>
                <c:pt idx="4">
                  <c:v>6.3668200745123826</c:v>
                </c:pt>
                <c:pt idx="5">
                  <c:v>6.5637853697068866</c:v>
                </c:pt>
                <c:pt idx="6">
                  <c:v>6.9525761047463179</c:v>
                </c:pt>
                <c:pt idx="7">
                  <c:v>7.0446740210440497</c:v>
                </c:pt>
                <c:pt idx="8">
                  <c:v>6.9818143754361479</c:v>
                </c:pt>
                <c:pt idx="9">
                  <c:v>6.604651745030294</c:v>
                </c:pt>
                <c:pt idx="10">
                  <c:v>6.8853814462281573</c:v>
                </c:pt>
                <c:pt idx="11">
                  <c:v>6.7976407417196434</c:v>
                </c:pt>
                <c:pt idx="12">
                  <c:v>6.7986016875864079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F9-4D07-AB91-B029C2AED030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7F9-4D07-AB91-B029C2AED03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7F9-4D07-AB91-B029C2AED030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7.4272287630616889</c:v>
                </c:pt>
                <c:pt idx="1">
                  <c:v>6.5099681895464272</c:v>
                </c:pt>
                <c:pt idx="2">
                  <c:v>6.4003403274646944</c:v>
                </c:pt>
                <c:pt idx="3">
                  <c:v>6.246210180524999</c:v>
                </c:pt>
                <c:pt idx="4">
                  <c:v>6.1565574912891989</c:v>
                </c:pt>
                <c:pt idx="5">
                  <c:v>6.6634788959473052</c:v>
                </c:pt>
                <c:pt idx="6">
                  <c:v>7.0224923541481168</c:v>
                </c:pt>
                <c:pt idx="7">
                  <c:v>7.0773696391399348</c:v>
                </c:pt>
                <c:pt idx="8">
                  <c:v>6.8082126551076998</c:v>
                </c:pt>
                <c:pt idx="9">
                  <c:v>6.6750599813935265</c:v>
                </c:pt>
                <c:pt idx="12">
                  <c:v>6.7032793904751546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7F9-4D07-AB91-B029C2AED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7F9-4D07-AB91-B029C2AED03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8.2833862223985193</c:v>
                      </c:pt>
                      <c:pt idx="1">
                        <c:v>7.4081368395811689</c:v>
                      </c:pt>
                      <c:pt idx="2">
                        <c:v>8.9463966399135035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6.7699033918623508</c:v>
                      </c:pt>
                      <c:pt idx="8">
                        <c:v>6.8947068867387591</c:v>
                      </c:pt>
                      <c:pt idx="9">
                        <c:v>5.2761385833247658</c:v>
                      </c:pt>
                      <c:pt idx="10">
                        <c:v>6.9719288865124982</c:v>
                      </c:pt>
                      <c:pt idx="11">
                        <c:v>6.8524370973623432</c:v>
                      </c:pt>
                      <c:pt idx="12">
                        <c:v>7.5481653488721587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7F9-4D07-AB91-B029C2AED03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7F9-4D07-AB91-B029C2AED03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7F9-4D07-AB91-B029C2AED03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7F9-4D07-AB91-B029C2AED03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7F9-4D07-AB91-B029C2AED03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7F9-4D07-AB91-B029C2AED03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7F9-4D07-AB91-B029C2AED03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7F9-4D07-AB91-B029C2AED03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7F9-4D07-AB91-B029C2AED03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7F9-4D07-AB91-B029C2AED03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7F9-4D07-AB91-B029C2AED03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7F9-4D07-AB91-B029C2AED03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7F9-4D07-AB91-B029C2AED03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7F9-4D07-AB91-B029C2AED030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-5.4187679399364086E-2</c:v>
                </c:pt>
                <c:pt idx="1">
                  <c:v>-0.3296991811756973</c:v>
                </c:pt>
                <c:pt idx="2">
                  <c:v>-0.12595674917475819</c:v>
                </c:pt>
                <c:pt idx="3">
                  <c:v>-0.35993812293305272</c:v>
                </c:pt>
                <c:pt idx="4">
                  <c:v>-0.2102625832231837</c:v>
                </c:pt>
                <c:pt idx="5">
                  <c:v>9.9693526240418606E-2</c:v>
                </c:pt>
                <c:pt idx="6">
                  <c:v>6.9916249401798858E-2</c:v>
                </c:pt>
                <c:pt idx="7">
                  <c:v>3.269561809588506E-2</c:v>
                </c:pt>
                <c:pt idx="8">
                  <c:v>-0.17360172032844812</c:v>
                </c:pt>
                <c:pt idx="9">
                  <c:v>7.0408236363232568E-2</c:v>
                </c:pt>
                <c:pt idx="12">
                  <c:v>-8.6924867092387004E-2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7F9-4D07-AB91-B029C2AED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A5-49F1-AEFF-6779CE191CF9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7.6864420808674421</c:v>
                </c:pt>
                <c:pt idx="1">
                  <c:v>7.2669387042573153</c:v>
                </c:pt>
                <c:pt idx="2">
                  <c:v>7.1145171570139185</c:v>
                </c:pt>
                <c:pt idx="3">
                  <c:v>6.5643387815750369</c:v>
                </c:pt>
                <c:pt idx="4">
                  <c:v>7.0119574389265056</c:v>
                </c:pt>
                <c:pt idx="5">
                  <c:v>6.9984387351778654</c:v>
                </c:pt>
                <c:pt idx="6">
                  <c:v>7.4330071754729286</c:v>
                </c:pt>
                <c:pt idx="7">
                  <c:v>7.5015812776723596</c:v>
                </c:pt>
                <c:pt idx="8">
                  <c:v>7.4710882038315667</c:v>
                </c:pt>
                <c:pt idx="9">
                  <c:v>7.0528984464902189</c:v>
                </c:pt>
                <c:pt idx="10">
                  <c:v>7.2696190820964564</c:v>
                </c:pt>
                <c:pt idx="11">
                  <c:v>7.1138220941854309</c:v>
                </c:pt>
                <c:pt idx="12">
                  <c:v>7.2082199380853735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A5-49F1-AEFF-6779CE191CF9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1A5-49F1-AEFF-6779CE191CF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7.5182657085093183</c:v>
                </c:pt>
                <c:pt idx="1">
                  <c:v>7.0000197816110141</c:v>
                </c:pt>
                <c:pt idx="2">
                  <c:v>6.7351235230934483</c:v>
                </c:pt>
                <c:pt idx="3">
                  <c:v>6.8152374160575269</c:v>
                </c:pt>
                <c:pt idx="4">
                  <c:v>6.5789624370132849</c:v>
                </c:pt>
                <c:pt idx="5">
                  <c:v>6.7373756549472246</c:v>
                </c:pt>
                <c:pt idx="6">
                  <c:v>7.1010293757221383</c:v>
                </c:pt>
                <c:pt idx="7">
                  <c:v>7.1414037629065676</c:v>
                </c:pt>
                <c:pt idx="8">
                  <c:v>7.140487299118714</c:v>
                </c:pt>
                <c:pt idx="9">
                  <c:v>6.7202831579982298</c:v>
                </c:pt>
                <c:pt idx="10">
                  <c:v>6.7793509562135421</c:v>
                </c:pt>
                <c:pt idx="11">
                  <c:v>6.8815392072784221</c:v>
                </c:pt>
                <c:pt idx="12">
                  <c:v>6.9266848571301347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A5-49F1-AEFF-6779CE191CF9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1A5-49F1-AEFF-6779CE191CF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1A5-49F1-AEFF-6779CE191CF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7.5633170957121125</c:v>
                </c:pt>
                <c:pt idx="1">
                  <c:v>6.5213538483661067</c:v>
                </c:pt>
                <c:pt idx="2">
                  <c:v>6.4809595099203277</c:v>
                </c:pt>
                <c:pt idx="3">
                  <c:v>6.3203728879394054</c:v>
                </c:pt>
                <c:pt idx="4">
                  <c:v>6.2955156950672642</c:v>
                </c:pt>
                <c:pt idx="5">
                  <c:v>6.8076715946006985</c:v>
                </c:pt>
                <c:pt idx="6">
                  <c:v>7.1746265755111303</c:v>
                </c:pt>
                <c:pt idx="7">
                  <c:v>7.215893175451999</c:v>
                </c:pt>
                <c:pt idx="8">
                  <c:v>6.9508024063264253</c:v>
                </c:pt>
                <c:pt idx="9">
                  <c:v>6.7801792142145976</c:v>
                </c:pt>
                <c:pt idx="12">
                  <c:v>6.8147029187025456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1A5-49F1-AEFF-6779CE191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1A5-49F1-AEFF-6779CE191CF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8.2814146646423143</c:v>
                      </c:pt>
                      <c:pt idx="1">
                        <c:v>7.3425917851225257</c:v>
                      </c:pt>
                      <c:pt idx="2">
                        <c:v>9.0908874896043717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6.91712158808933</c:v>
                      </c:pt>
                      <c:pt idx="8">
                        <c:v>7.3037426538818435</c:v>
                      </c:pt>
                      <c:pt idx="9">
                        <c:v>5.2754170217947154</c:v>
                      </c:pt>
                      <c:pt idx="10">
                        <c:v>6.8962561231630515</c:v>
                      </c:pt>
                      <c:pt idx="11">
                        <c:v>6.5346969696969701</c:v>
                      </c:pt>
                      <c:pt idx="12">
                        <c:v>7.5327249759858939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1A5-49F1-AEFF-6779CE191CF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1A5-49F1-AEFF-6779CE191CF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1A5-49F1-AEFF-6779CE191CF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1A5-49F1-AEFF-6779CE191CF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1A5-49F1-AEFF-6779CE191CF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1A5-49F1-AEFF-6779CE191CF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1A5-49F1-AEFF-6779CE191CF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1A5-49F1-AEFF-6779CE191CF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1A5-49F1-AEFF-6779CE191CF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1A5-49F1-AEFF-6779CE191CF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1A5-49F1-AEFF-6779CE191CF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1A5-49F1-AEFF-6779CE191CF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1A5-49F1-AEFF-6779CE191CF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1A5-49F1-AEFF-6779CE191CF9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4.5051387202794224E-2</c:v>
                </c:pt>
                <c:pt idx="1">
                  <c:v>-0.47866593324490747</c:v>
                </c:pt>
                <c:pt idx="2">
                  <c:v>-0.25416401317312065</c:v>
                </c:pt>
                <c:pt idx="3">
                  <c:v>-0.49486452811812143</c:v>
                </c:pt>
                <c:pt idx="4">
                  <c:v>-0.28344674194602071</c:v>
                </c:pt>
                <c:pt idx="5">
                  <c:v>7.0295939653473916E-2</c:v>
                </c:pt>
                <c:pt idx="6">
                  <c:v>7.3597199788991929E-2</c:v>
                </c:pt>
                <c:pt idx="7">
                  <c:v>7.4489412545431399E-2</c:v>
                </c:pt>
                <c:pt idx="8">
                  <c:v>-0.18968489279228873</c:v>
                </c:pt>
                <c:pt idx="9">
                  <c:v>5.9896056216367732E-2</c:v>
                </c:pt>
                <c:pt idx="12">
                  <c:v>-0.13112436528282956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1A5-49F1-AEFF-6779CE191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50-4148-8622-E6CDC48363E5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7.8112930170397599</c:v>
                </c:pt>
                <c:pt idx="1">
                  <c:v>6.9233999874631733</c:v>
                </c:pt>
                <c:pt idx="2">
                  <c:v>6.4836573830793487</c:v>
                </c:pt>
                <c:pt idx="3">
                  <c:v>6.2149014440235</c:v>
                </c:pt>
                <c:pt idx="4">
                  <c:v>5.9238744290582179</c:v>
                </c:pt>
                <c:pt idx="5">
                  <c:v>5.9982021933241443</c:v>
                </c:pt>
                <c:pt idx="6">
                  <c:v>6.7138997298108674</c:v>
                </c:pt>
                <c:pt idx="7">
                  <c:v>10.777282540566892</c:v>
                </c:pt>
                <c:pt idx="8">
                  <c:v>6.783448363198886</c:v>
                </c:pt>
                <c:pt idx="9">
                  <c:v>6.3279678068410465</c:v>
                </c:pt>
                <c:pt idx="10">
                  <c:v>6.2915492957746482</c:v>
                </c:pt>
                <c:pt idx="11">
                  <c:v>7.0346608998618372</c:v>
                </c:pt>
                <c:pt idx="12">
                  <c:v>6.8745572242618751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50-4148-8622-E6CDC48363E5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750-4148-8622-E6CDC48363E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7.3294535248472839</c:v>
                </c:pt>
                <c:pt idx="1">
                  <c:v>6.3670339921870447</c:v>
                </c:pt>
                <c:pt idx="2">
                  <c:v>5.9453685258964146</c:v>
                </c:pt>
                <c:pt idx="3">
                  <c:v>5.9940852420991595</c:v>
                </c:pt>
                <c:pt idx="4">
                  <c:v>5.6744533732012705</c:v>
                </c:pt>
                <c:pt idx="5">
                  <c:v>6.0618618948292893</c:v>
                </c:pt>
                <c:pt idx="6">
                  <c:v>6.5121279800550562</c:v>
                </c:pt>
                <c:pt idx="7">
                  <c:v>6.7445251659436574</c:v>
                </c:pt>
                <c:pt idx="8">
                  <c:v>6.4959179045243225</c:v>
                </c:pt>
                <c:pt idx="9">
                  <c:v>6.2304592215505359</c:v>
                </c:pt>
                <c:pt idx="10">
                  <c:v>7.2395486496485386</c:v>
                </c:pt>
                <c:pt idx="11">
                  <c:v>6.551043892816045</c:v>
                </c:pt>
                <c:pt idx="12">
                  <c:v>6.401783930355359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50-4148-8622-E6CDC48363E5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750-4148-8622-E6CDC48363E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750-4148-8622-E6CDC48363E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7.0242859586112534</c:v>
                </c:pt>
                <c:pt idx="1">
                  <c:v>6.4733495201757432</c:v>
                </c:pt>
                <c:pt idx="2">
                  <c:v>6.1167604866533507</c:v>
                </c:pt>
                <c:pt idx="3">
                  <c:v>5.9894432490586338</c:v>
                </c:pt>
                <c:pt idx="4">
                  <c:v>5.5714596949891071</c:v>
                </c:pt>
                <c:pt idx="5">
                  <c:v>6.1103558576569368</c:v>
                </c:pt>
                <c:pt idx="6">
                  <c:v>6.4269042937781444</c:v>
                </c:pt>
                <c:pt idx="7">
                  <c:v>6.4775687409551379</c:v>
                </c:pt>
                <c:pt idx="8">
                  <c:v>6.288955340310733</c:v>
                </c:pt>
                <c:pt idx="9">
                  <c:v>6.256780642408728</c:v>
                </c:pt>
                <c:pt idx="12">
                  <c:v>6.2928582342305637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750-4148-8622-E6CDC4836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750-4148-8622-E6CDC48363E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8.2890048358360904</c:v>
                      </c:pt>
                      <c:pt idx="1">
                        <c:v>7.5883022712291002</c:v>
                      </c:pt>
                      <c:pt idx="2">
                        <c:v>8.6091778732843469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6.4086702386751098</c:v>
                      </c:pt>
                      <c:pt idx="8">
                        <c:v>5.754204398447607</c:v>
                      </c:pt>
                      <c:pt idx="9">
                        <c:v>5.2800528401585201</c:v>
                      </c:pt>
                      <c:pt idx="10">
                        <c:v>7.2169971671388105</c:v>
                      </c:pt>
                      <c:pt idx="11">
                        <c:v>8.1413644744929314</c:v>
                      </c:pt>
                      <c:pt idx="12">
                        <c:v>7.5913972552270428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750-4148-8622-E6CDC48363E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750-4148-8622-E6CDC48363E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750-4148-8622-E6CDC48363E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750-4148-8622-E6CDC48363E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750-4148-8622-E6CDC48363E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750-4148-8622-E6CDC48363E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750-4148-8622-E6CDC48363E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750-4148-8622-E6CDC48363E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750-4148-8622-E6CDC48363E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750-4148-8622-E6CDC48363E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750-4148-8622-E6CDC48363E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750-4148-8622-E6CDC48363E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750-4148-8622-E6CDC48363E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750-4148-8622-E6CDC48363E5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-0.30516756623603047</c:v>
                </c:pt>
                <c:pt idx="1">
                  <c:v>0.10631552798869848</c:v>
                </c:pt>
                <c:pt idx="2">
                  <c:v>0.17139196075693608</c:v>
                </c:pt>
                <c:pt idx="3">
                  <c:v>-4.6419930405257048E-3</c:v>
                </c:pt>
                <c:pt idx="4">
                  <c:v>-0.10299367821216343</c:v>
                </c:pt>
                <c:pt idx="5">
                  <c:v>4.8493962827647508E-2</c:v>
                </c:pt>
                <c:pt idx="6">
                  <c:v>-8.5223686276911792E-2</c:v>
                </c:pt>
                <c:pt idx="7">
                  <c:v>-0.26695642498851946</c:v>
                </c:pt>
                <c:pt idx="8">
                  <c:v>-0.20696256421358949</c:v>
                </c:pt>
                <c:pt idx="9">
                  <c:v>2.6321420858192113E-2</c:v>
                </c:pt>
                <c:pt idx="12">
                  <c:v>-1.6115665156609893E-2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750-4148-8622-E6CDC4836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A7-433B-AF8C-8FEA574C0A95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8.3011123699660114</c:v>
                </c:pt>
                <c:pt idx="1">
                  <c:v>8.1789666526378326</c:v>
                </c:pt>
                <c:pt idx="2">
                  <c:v>7.4864847470716951</c:v>
                </c:pt>
                <c:pt idx="3">
                  <c:v>6.817497116232782</c:v>
                </c:pt>
                <c:pt idx="4">
                  <c:v>7.2586569343065692</c:v>
                </c:pt>
                <c:pt idx="5">
                  <c:v>7.1489987528531422</c:v>
                </c:pt>
                <c:pt idx="6">
                  <c:v>8.4821730950141117</c:v>
                </c:pt>
                <c:pt idx="7">
                  <c:v>8.01108209668174</c:v>
                </c:pt>
                <c:pt idx="8">
                  <c:v>7.6952673050069818</c:v>
                </c:pt>
                <c:pt idx="9">
                  <c:v>7.779149370829983</c:v>
                </c:pt>
                <c:pt idx="10">
                  <c:v>8.1975707936803399</c:v>
                </c:pt>
                <c:pt idx="11">
                  <c:v>8.0025941517806345</c:v>
                </c:pt>
                <c:pt idx="12">
                  <c:v>7.7809349022994709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A7-433B-AF8C-8FEA574C0A95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A7-433B-AF8C-8FEA574C0A9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9.2936143676727365</c:v>
                </c:pt>
                <c:pt idx="1">
                  <c:v>8.1201311092652038</c:v>
                </c:pt>
                <c:pt idx="2">
                  <c:v>7.895418856522757</c:v>
                </c:pt>
                <c:pt idx="3">
                  <c:v>7.473088004190676</c:v>
                </c:pt>
                <c:pt idx="4">
                  <c:v>7.3748725608744099</c:v>
                </c:pt>
                <c:pt idx="5">
                  <c:v>7.5855845256024095</c:v>
                </c:pt>
                <c:pt idx="6">
                  <c:v>8.1429656266053208</c:v>
                </c:pt>
                <c:pt idx="7">
                  <c:v>8.0382977830910889</c:v>
                </c:pt>
                <c:pt idx="8">
                  <c:v>7.7831139240506326</c:v>
                </c:pt>
                <c:pt idx="9">
                  <c:v>7.5828613151606339</c:v>
                </c:pt>
                <c:pt idx="10">
                  <c:v>7.6458898129853425</c:v>
                </c:pt>
                <c:pt idx="11">
                  <c:v>7.9492459197024994</c:v>
                </c:pt>
                <c:pt idx="12">
                  <c:v>7.8999954403483574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A7-433B-AF8C-8FEA574C0A95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A7-433B-AF8C-8FEA574C0A9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9A7-433B-AF8C-8FEA574C0A9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9.1721741344195511</c:v>
                </c:pt>
                <c:pt idx="1">
                  <c:v>8.01273552403355</c:v>
                </c:pt>
                <c:pt idx="2">
                  <c:v>7.2273906597479618</c:v>
                </c:pt>
                <c:pt idx="3">
                  <c:v>6.9188518420570828</c:v>
                </c:pt>
                <c:pt idx="4">
                  <c:v>6.6775582121509505</c:v>
                </c:pt>
                <c:pt idx="5">
                  <c:v>7.2946518668012112</c:v>
                </c:pt>
                <c:pt idx="6">
                  <c:v>7.9819047422765399</c:v>
                </c:pt>
                <c:pt idx="7">
                  <c:v>7.8116336901286623</c:v>
                </c:pt>
                <c:pt idx="8">
                  <c:v>7.4025051159234527</c:v>
                </c:pt>
                <c:pt idx="9">
                  <c:v>7.2682511339613738</c:v>
                </c:pt>
                <c:pt idx="12">
                  <c:v>7.5472981114053939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9A7-433B-AF8C-8FEA574C0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9A7-433B-AF8C-8FEA574C0A9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9.2931405721316516</c:v>
                      </c:pt>
                      <c:pt idx="1">
                        <c:v>8.625096479943867</c:v>
                      </c:pt>
                      <c:pt idx="2">
                        <c:v>9.711828834606191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5.7271688124172782</c:v>
                      </c:pt>
                      <c:pt idx="8">
                        <c:v>4.8131985098456624</c:v>
                      </c:pt>
                      <c:pt idx="9">
                        <c:v>4.2117686448480791</c:v>
                      </c:pt>
                      <c:pt idx="10">
                        <c:v>6.5008317622269045</c:v>
                      </c:pt>
                      <c:pt idx="11">
                        <c:v>6.7457202049940026</c:v>
                      </c:pt>
                      <c:pt idx="12">
                        <c:v>7.6976565365005385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9A7-433B-AF8C-8FEA574C0A9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9A7-433B-AF8C-8FEA574C0A9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9A7-433B-AF8C-8FEA574C0A9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9A7-433B-AF8C-8FEA574C0A9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9A7-433B-AF8C-8FEA574C0A9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9A7-433B-AF8C-8FEA574C0A9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9A7-433B-AF8C-8FEA574C0A9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9A7-433B-AF8C-8FEA574C0A9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9A7-433B-AF8C-8FEA574C0A9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9A7-433B-AF8C-8FEA574C0A9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9A7-433B-AF8C-8FEA574C0A9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9A7-433B-AF8C-8FEA574C0A9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9A7-433B-AF8C-8FEA574C0A9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9A7-433B-AF8C-8FEA574C0A95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-0.12144023325318543</c:v>
                </c:pt>
                <c:pt idx="1">
                  <c:v>-0.10739558523165371</c:v>
                </c:pt>
                <c:pt idx="2">
                  <c:v>-0.66802819677479519</c:v>
                </c:pt>
                <c:pt idx="3">
                  <c:v>-0.55423616213359317</c:v>
                </c:pt>
                <c:pt idx="4">
                  <c:v>-0.69731434872345943</c:v>
                </c:pt>
                <c:pt idx="5">
                  <c:v>-0.29093265880119823</c:v>
                </c:pt>
                <c:pt idx="6">
                  <c:v>-0.16106088432878085</c:v>
                </c:pt>
                <c:pt idx="7">
                  <c:v>-0.22666409296242662</c:v>
                </c:pt>
                <c:pt idx="8">
                  <c:v>-0.3806088081271799</c:v>
                </c:pt>
                <c:pt idx="9">
                  <c:v>-0.3146101811992601</c:v>
                </c:pt>
                <c:pt idx="12">
                  <c:v>-0.37299182614966941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9A7-433B-AF8C-8FEA574C0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01-4E08-A4C9-9E4A9AB8159F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0.66949999999999998</c:v>
                </c:pt>
                <c:pt idx="1">
                  <c:v>0.74250000000000005</c:v>
                </c:pt>
                <c:pt idx="2">
                  <c:v>0.70920000000000005</c:v>
                </c:pt>
                <c:pt idx="3">
                  <c:v>0.66839999999999999</c:v>
                </c:pt>
                <c:pt idx="4">
                  <c:v>0.58719999999999994</c:v>
                </c:pt>
                <c:pt idx="5">
                  <c:v>0.68279999999999996</c:v>
                </c:pt>
                <c:pt idx="6">
                  <c:v>0.75749999999999995</c:v>
                </c:pt>
                <c:pt idx="7">
                  <c:v>0.82290000000000008</c:v>
                </c:pt>
                <c:pt idx="8">
                  <c:v>0.6966</c:v>
                </c:pt>
                <c:pt idx="9">
                  <c:v>0.74870000000000003</c:v>
                </c:pt>
                <c:pt idx="10">
                  <c:v>0.73970000000000002</c:v>
                </c:pt>
                <c:pt idx="11">
                  <c:v>0.72120000000000006</c:v>
                </c:pt>
                <c:pt idx="12">
                  <c:v>0.71202240207954559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01-4E08-A4C9-9E4A9AB8159F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501-4E08-A4C9-9E4A9AB8159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0.70660000000000001</c:v>
                </c:pt>
                <c:pt idx="1">
                  <c:v>0.74719999999999998</c:v>
                </c:pt>
                <c:pt idx="2">
                  <c:v>0.74159999999999993</c:v>
                </c:pt>
                <c:pt idx="3">
                  <c:v>0.69840000000000002</c:v>
                </c:pt>
                <c:pt idx="4">
                  <c:v>0.65599999999999992</c:v>
                </c:pt>
                <c:pt idx="5">
                  <c:v>0.7095999999999999</c:v>
                </c:pt>
                <c:pt idx="6">
                  <c:v>0.75879999999999992</c:v>
                </c:pt>
                <c:pt idx="7">
                  <c:v>0.79330000000000001</c:v>
                </c:pt>
                <c:pt idx="8">
                  <c:v>0.70640000000000003</c:v>
                </c:pt>
                <c:pt idx="9">
                  <c:v>0.73659999999999992</c:v>
                </c:pt>
                <c:pt idx="10">
                  <c:v>0.71489999999999998</c:v>
                </c:pt>
                <c:pt idx="11">
                  <c:v>0.70669999999999999</c:v>
                </c:pt>
                <c:pt idx="12">
                  <c:v>0.72327549742346608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01-4E08-A4C9-9E4A9AB8159F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01-4E08-A4C9-9E4A9AB8159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501-4E08-A4C9-9E4A9AB8159F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0.73430000000000006</c:v>
                </c:pt>
                <c:pt idx="1">
                  <c:v>0.76090000000000002</c:v>
                </c:pt>
                <c:pt idx="2">
                  <c:v>0.72219999999999995</c:v>
                </c:pt>
                <c:pt idx="3">
                  <c:v>0.67959999999999998</c:v>
                </c:pt>
                <c:pt idx="4">
                  <c:v>0.64739999999999998</c:v>
                </c:pt>
                <c:pt idx="5">
                  <c:v>0.72840000000000005</c:v>
                </c:pt>
                <c:pt idx="6">
                  <c:v>0.81180000000000008</c:v>
                </c:pt>
                <c:pt idx="7">
                  <c:v>0.79189999999999994</c:v>
                </c:pt>
                <c:pt idx="8">
                  <c:v>0.73419999999999996</c:v>
                </c:pt>
                <c:pt idx="9">
                  <c:v>0.78379999999999994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01-4E08-A4C9-9E4A9AB81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501-4E08-A4C9-9E4A9AB8159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0.69230000000000003</c:v>
                      </c:pt>
                      <c:pt idx="1">
                        <c:v>0.68569999999999998</c:v>
                      </c:pt>
                      <c:pt idx="2">
                        <c:v>0.29420000000000002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0.32240000000000002</c:v>
                      </c:pt>
                      <c:pt idx="8">
                        <c:v>0.17910000000000001</c:v>
                      </c:pt>
                      <c:pt idx="9">
                        <c:v>0.16300000000000001</c:v>
                      </c:pt>
                      <c:pt idx="10">
                        <c:v>0.18329999999999999</c:v>
                      </c:pt>
                      <c:pt idx="11">
                        <c:v>0.18170000000000003</c:v>
                      </c:pt>
                      <c:pt idx="12">
                        <c:v>0.41641203353334449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501-4E08-A4C9-9E4A9AB8159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501-4E08-A4C9-9E4A9AB8159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501-4E08-A4C9-9E4A9AB8159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501-4E08-A4C9-9E4A9AB8159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501-4E08-A4C9-9E4A9AB8159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501-4E08-A4C9-9E4A9AB8159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501-4E08-A4C9-9E4A9AB8159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501-4E08-A4C9-9E4A9AB8159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501-4E08-A4C9-9E4A9AB8159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501-4E08-A4C9-9E4A9AB8159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501-4E08-A4C9-9E4A9AB8159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501-4E08-A4C9-9E4A9AB8159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501-4E08-A4C9-9E4A9AB8159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501-4E08-A4C9-9E4A9AB8159F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3.920181149165014E-2</c:v>
                </c:pt>
                <c:pt idx="1">
                  <c:v>1.8335117773019327E-2</c:v>
                </c:pt>
                <c:pt idx="2">
                  <c:v>-2.6159654800431476E-2</c:v>
                </c:pt>
                <c:pt idx="3">
                  <c:v>-2.6918671248568171E-2</c:v>
                </c:pt>
                <c:pt idx="4">
                  <c:v>-1.3109756097560932E-2</c:v>
                </c:pt>
                <c:pt idx="5">
                  <c:v>2.6493799323562772E-2</c:v>
                </c:pt>
                <c:pt idx="6">
                  <c:v>6.9847127042699242E-2</c:v>
                </c:pt>
                <c:pt idx="7">
                  <c:v>-1.7647800327745822E-3</c:v>
                </c:pt>
                <c:pt idx="8">
                  <c:v>3.9354473386183475E-2</c:v>
                </c:pt>
                <c:pt idx="9">
                  <c:v>6.407819712191154E-2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501-4E08-A4C9-9E4A9AB81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C5-4BDB-97FF-51D66AB4DE0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0.59630000000000005</c:v>
                </c:pt>
                <c:pt idx="1">
                  <c:v>0.67659999999999998</c:v>
                </c:pt>
                <c:pt idx="2">
                  <c:v>0.64549999999999996</c:v>
                </c:pt>
                <c:pt idx="3">
                  <c:v>0.57799999999999996</c:v>
                </c:pt>
                <c:pt idx="4">
                  <c:v>0.47</c:v>
                </c:pt>
                <c:pt idx="5">
                  <c:v>0.59350000000000003</c:v>
                </c:pt>
                <c:pt idx="6">
                  <c:v>0.67799999999999994</c:v>
                </c:pt>
                <c:pt idx="7">
                  <c:v>0.70940000000000003</c:v>
                </c:pt>
                <c:pt idx="8">
                  <c:v>0.59689999999999999</c:v>
                </c:pt>
                <c:pt idx="9">
                  <c:v>0.67</c:v>
                </c:pt>
                <c:pt idx="10">
                  <c:v>0.68140000000000001</c:v>
                </c:pt>
                <c:pt idx="11">
                  <c:v>0.6583</c:v>
                </c:pt>
                <c:pt idx="12">
                  <c:v>0.62949166666666667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C5-4BDB-97FF-51D66AB4DE01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FC5-4BDB-97FF-51D66AB4DE0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0.69739999999999991</c:v>
                </c:pt>
                <c:pt idx="1">
                  <c:v>0.74950000000000006</c:v>
                </c:pt>
                <c:pt idx="2">
                  <c:v>0.70950000000000002</c:v>
                </c:pt>
                <c:pt idx="3">
                  <c:v>0.6765000000000001</c:v>
                </c:pt>
                <c:pt idx="4">
                  <c:v>0.63129999999999997</c:v>
                </c:pt>
                <c:pt idx="5">
                  <c:v>0.66439999999999999</c:v>
                </c:pt>
                <c:pt idx="6">
                  <c:v>0.72719999999999996</c:v>
                </c:pt>
                <c:pt idx="7">
                  <c:v>0.76439999999999997</c:v>
                </c:pt>
                <c:pt idx="8">
                  <c:v>0.63200000000000001</c:v>
                </c:pt>
                <c:pt idx="9">
                  <c:v>0.68180000000000007</c:v>
                </c:pt>
                <c:pt idx="10">
                  <c:v>0.68409999999999993</c:v>
                </c:pt>
                <c:pt idx="11">
                  <c:v>0.68889999999999996</c:v>
                </c:pt>
                <c:pt idx="12">
                  <c:v>0.69224999999999992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C5-4BDB-97FF-51D66AB4DE01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C5-4BDB-97FF-51D66AB4DE0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0.7167</c:v>
                </c:pt>
                <c:pt idx="1">
                  <c:v>0.74269999999999992</c:v>
                </c:pt>
                <c:pt idx="2">
                  <c:v>0.69819999999999993</c:v>
                </c:pt>
                <c:pt idx="3">
                  <c:v>0.69909999999999994</c:v>
                </c:pt>
                <c:pt idx="4">
                  <c:v>0.5988</c:v>
                </c:pt>
                <c:pt idx="5">
                  <c:v>0.66870000000000007</c:v>
                </c:pt>
                <c:pt idx="6">
                  <c:v>0.77040000000000008</c:v>
                </c:pt>
                <c:pt idx="7">
                  <c:v>0.71860000000000002</c:v>
                </c:pt>
                <c:pt idx="8">
                  <c:v>0.67669999999999997</c:v>
                </c:pt>
                <c:pt idx="9">
                  <c:v>0.70450000000000002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FC5-4BDB-97FF-51D66AB4D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3FC5-4BDB-97FF-51D66AB4DE0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3FC5-4BDB-97FF-51D66AB4DE0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FC5-4BDB-97FF-51D66AB4DE0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FC5-4BDB-97FF-51D66AB4DE0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FC5-4BDB-97FF-51D66AB4DE0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FC5-4BDB-97FF-51D66AB4DE0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FC5-4BDB-97FF-51D66AB4DE0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FC5-4BDB-97FF-51D66AB4DE0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FC5-4BDB-97FF-51D66AB4DE0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FC5-4BDB-97FF-51D66AB4DE0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FC5-4BDB-97FF-51D66AB4DE0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FC5-4BDB-97FF-51D66AB4DE0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FC5-4BDB-97FF-51D66AB4DE01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2.7674218525953753E-2</c:v>
                </c:pt>
                <c:pt idx="1">
                  <c:v>-9.0727151434291109E-3</c:v>
                </c:pt>
                <c:pt idx="2">
                  <c:v>-1.5926708949964841E-2</c:v>
                </c:pt>
                <c:pt idx="3">
                  <c:v>3.3407243163340539E-2</c:v>
                </c:pt>
                <c:pt idx="4">
                  <c:v>-5.1481070806272733E-2</c:v>
                </c:pt>
                <c:pt idx="5">
                  <c:v>6.472004816375776E-3</c:v>
                </c:pt>
                <c:pt idx="6">
                  <c:v>5.9405940594059681E-2</c:v>
                </c:pt>
                <c:pt idx="7">
                  <c:v>-5.9916274201988418E-2</c:v>
                </c:pt>
                <c:pt idx="8">
                  <c:v>7.0727848101265867E-2</c:v>
                </c:pt>
                <c:pt idx="9">
                  <c:v>3.3294221179231309E-2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FC5-4BDB-97FF-51D66AB4D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16-4013-873C-65076AB698C2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0.61450000000000005</c:v>
                </c:pt>
                <c:pt idx="1">
                  <c:v>0.73510000000000009</c:v>
                </c:pt>
                <c:pt idx="2">
                  <c:v>0.74170000000000003</c:v>
                </c:pt>
                <c:pt idx="3">
                  <c:v>0.68030000000000002</c:v>
                </c:pt>
                <c:pt idx="4">
                  <c:v>0.54620000000000002</c:v>
                </c:pt>
                <c:pt idx="5">
                  <c:v>0.69129999999999991</c:v>
                </c:pt>
                <c:pt idx="6">
                  <c:v>0.74739999999999995</c:v>
                </c:pt>
                <c:pt idx="7">
                  <c:v>1.0290999999999999</c:v>
                </c:pt>
                <c:pt idx="8">
                  <c:v>0.73609999999999998</c:v>
                </c:pt>
                <c:pt idx="9">
                  <c:v>0.75290000000000001</c:v>
                </c:pt>
                <c:pt idx="10">
                  <c:v>0.76319999999999988</c:v>
                </c:pt>
                <c:pt idx="11">
                  <c:v>0.77870000000000006</c:v>
                </c:pt>
                <c:pt idx="12">
                  <c:v>0.7347083333333333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16-4013-873C-65076AB698C2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A16-4013-873C-65076AB698C2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0.48880000000000001</c:v>
                </c:pt>
                <c:pt idx="1">
                  <c:v>0.68310000000000004</c:v>
                </c:pt>
                <c:pt idx="2">
                  <c:v>0.67459999999999998</c:v>
                </c:pt>
                <c:pt idx="3">
                  <c:v>0.60350000000000004</c:v>
                </c:pt>
                <c:pt idx="4">
                  <c:v>0.51469999999999994</c:v>
                </c:pt>
                <c:pt idx="5">
                  <c:v>0.64480000000000004</c:v>
                </c:pt>
                <c:pt idx="6">
                  <c:v>0.70840000000000003</c:v>
                </c:pt>
                <c:pt idx="7">
                  <c:v>0.72909999999999997</c:v>
                </c:pt>
                <c:pt idx="8">
                  <c:v>0.66900000000000004</c:v>
                </c:pt>
                <c:pt idx="9">
                  <c:v>0.66390000000000005</c:v>
                </c:pt>
                <c:pt idx="10">
                  <c:v>0.6855</c:v>
                </c:pt>
                <c:pt idx="11">
                  <c:v>0.67549999999999999</c:v>
                </c:pt>
                <c:pt idx="12">
                  <c:v>0.64507499999999995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16-4013-873C-65076AB698C2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16-4013-873C-65076AB698C2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0.69620000000000004</c:v>
                </c:pt>
                <c:pt idx="1">
                  <c:v>0.70050000000000001</c:v>
                </c:pt>
                <c:pt idx="2">
                  <c:v>0.70730000000000004</c:v>
                </c:pt>
                <c:pt idx="3">
                  <c:v>0.64419999999999999</c:v>
                </c:pt>
                <c:pt idx="4">
                  <c:v>0.53700000000000003</c:v>
                </c:pt>
                <c:pt idx="5">
                  <c:v>0.66310000000000002</c:v>
                </c:pt>
                <c:pt idx="6">
                  <c:v>0.70920000000000005</c:v>
                </c:pt>
                <c:pt idx="7">
                  <c:v>0.65790000000000004</c:v>
                </c:pt>
                <c:pt idx="8">
                  <c:v>0.69969999999999999</c:v>
                </c:pt>
                <c:pt idx="9">
                  <c:v>0.71849999999999992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A16-4013-873C-65076AB69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FA16-4013-873C-65076AB698C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FA16-4013-873C-65076AB698C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A16-4013-873C-65076AB698C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A16-4013-873C-65076AB698C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A16-4013-873C-65076AB698C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A16-4013-873C-65076AB698C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A16-4013-873C-65076AB698C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A16-4013-873C-65076AB698C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A16-4013-873C-65076AB698C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A16-4013-873C-65076AB698C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A16-4013-873C-65076AB698C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A16-4013-873C-65076AB698C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A16-4013-873C-65076AB698C2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0.42430441898527005</c:v>
                </c:pt>
                <c:pt idx="1">
                  <c:v>2.5472112428634119E-2</c:v>
                </c:pt>
                <c:pt idx="2">
                  <c:v>4.8473169285502715E-2</c:v>
                </c:pt>
                <c:pt idx="3">
                  <c:v>6.7439933719966705E-2</c:v>
                </c:pt>
                <c:pt idx="4">
                  <c:v>4.3326209442393848E-2</c:v>
                </c:pt>
                <c:pt idx="5">
                  <c:v>2.8380893300248067E-2</c:v>
                </c:pt>
                <c:pt idx="6">
                  <c:v>1.1293054771315258E-3</c:v>
                </c:pt>
                <c:pt idx="7">
                  <c:v>-9.7654642710190531E-2</c:v>
                </c:pt>
                <c:pt idx="8">
                  <c:v>4.5889387144992355E-2</c:v>
                </c:pt>
                <c:pt idx="9">
                  <c:v>8.2241301400813205E-2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A16-4013-873C-65076AB69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EA-4C64-B5D0-A21DA6CCD54B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0.72840000000000005</c:v>
                </c:pt>
                <c:pt idx="1">
                  <c:v>0.80059999999999998</c:v>
                </c:pt>
                <c:pt idx="2">
                  <c:v>0.76540000000000008</c:v>
                </c:pt>
                <c:pt idx="3">
                  <c:v>0.74760000000000004</c:v>
                </c:pt>
                <c:pt idx="4">
                  <c:v>0.68819999999999992</c:v>
                </c:pt>
                <c:pt idx="5">
                  <c:v>0.7591</c:v>
                </c:pt>
                <c:pt idx="6">
                  <c:v>0.82590000000000008</c:v>
                </c:pt>
                <c:pt idx="7">
                  <c:v>0.92049999999999998</c:v>
                </c:pt>
                <c:pt idx="8">
                  <c:v>0.77829999999999999</c:v>
                </c:pt>
                <c:pt idx="9">
                  <c:v>0.8165</c:v>
                </c:pt>
                <c:pt idx="10">
                  <c:v>0.78749999999999998</c:v>
                </c:pt>
                <c:pt idx="11">
                  <c:v>0.77560000000000007</c:v>
                </c:pt>
                <c:pt idx="12">
                  <c:v>0.78253357023995396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A-4C64-B5D0-A21DA6CCD54B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1EA-4C64-B5D0-A21DA6CCD54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0.71409999999999996</c:v>
                </c:pt>
                <c:pt idx="1">
                  <c:v>0.79409999999999992</c:v>
                </c:pt>
                <c:pt idx="2">
                  <c:v>0.76760000000000006</c:v>
                </c:pt>
                <c:pt idx="3">
                  <c:v>0.71609999999999996</c:v>
                </c:pt>
                <c:pt idx="4">
                  <c:v>0.67500000000000004</c:v>
                </c:pt>
                <c:pt idx="5">
                  <c:v>0.74480000000000002</c:v>
                </c:pt>
                <c:pt idx="6">
                  <c:v>0.78220000000000001</c:v>
                </c:pt>
                <c:pt idx="7">
                  <c:v>0.81459999999999999</c:v>
                </c:pt>
                <c:pt idx="8">
                  <c:v>0.76139999999999997</c:v>
                </c:pt>
                <c:pt idx="9">
                  <c:v>0.7772</c:v>
                </c:pt>
                <c:pt idx="10">
                  <c:v>0.73769999999999991</c:v>
                </c:pt>
                <c:pt idx="11">
                  <c:v>0.7198</c:v>
                </c:pt>
                <c:pt idx="12">
                  <c:v>0.74850931295992884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EA-4C64-B5D0-A21DA6CCD54B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1EA-4C64-B5D0-A21DA6CCD54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1EA-4C64-B5D0-A21DA6CCD54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0.747</c:v>
                </c:pt>
                <c:pt idx="1">
                  <c:v>0.7743000000000001</c:v>
                </c:pt>
                <c:pt idx="2">
                  <c:v>0.7409</c:v>
                </c:pt>
                <c:pt idx="3">
                  <c:v>0.66430000000000011</c:v>
                </c:pt>
                <c:pt idx="4">
                  <c:v>0.68510000000000004</c:v>
                </c:pt>
                <c:pt idx="5">
                  <c:v>0.77500000000000002</c:v>
                </c:pt>
                <c:pt idx="6">
                  <c:v>0.84400000000000008</c:v>
                </c:pt>
                <c:pt idx="7">
                  <c:v>0.84900000000000009</c:v>
                </c:pt>
                <c:pt idx="8">
                  <c:v>0.77910000000000001</c:v>
                </c:pt>
                <c:pt idx="9">
                  <c:v>0.8456999999999999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1EA-4C64-B5D0-A21DA6CCD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1EA-4C64-B5D0-A21DA6CCD54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0.74340000000000006</c:v>
                      </c:pt>
                      <c:pt idx="1">
                        <c:v>0.73480000000000001</c:v>
                      </c:pt>
                      <c:pt idx="2">
                        <c:v>0.31909999999999999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0.39679999999999999</c:v>
                      </c:pt>
                      <c:pt idx="8">
                        <c:v>0.24129999999999999</c:v>
                      </c:pt>
                      <c:pt idx="9">
                        <c:v>0.1978</c:v>
                      </c:pt>
                      <c:pt idx="10">
                        <c:v>0.20780000000000001</c:v>
                      </c:pt>
                      <c:pt idx="11">
                        <c:v>0.19519999999999998</c:v>
                      </c:pt>
                      <c:pt idx="12">
                        <c:v>0.47595609055413801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1EA-4C64-B5D0-A21DA6CCD54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1EA-4C64-B5D0-A21DA6CCD54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1EA-4C64-B5D0-A21DA6CCD54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1EA-4C64-B5D0-A21DA6CCD54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1EA-4C64-B5D0-A21DA6CCD54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1EA-4C64-B5D0-A21DA6CCD54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1EA-4C64-B5D0-A21DA6CCD54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1EA-4C64-B5D0-A21DA6CCD54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1EA-4C64-B5D0-A21DA6CCD54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1EA-4C64-B5D0-A21DA6CCD54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1EA-4C64-B5D0-A21DA6CCD54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1EA-4C64-B5D0-A21DA6CCD54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1EA-4C64-B5D0-A21DA6CCD54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1EA-4C64-B5D0-A21DA6CCD54B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4.6071978714465889E-2</c:v>
                </c:pt>
                <c:pt idx="1">
                  <c:v>-2.4933887419720246E-2</c:v>
                </c:pt>
                <c:pt idx="2">
                  <c:v>-3.4783741532047996E-2</c:v>
                </c:pt>
                <c:pt idx="3">
                  <c:v>-7.2336265884652806E-2</c:v>
                </c:pt>
                <c:pt idx="4">
                  <c:v>1.4962962962963067E-2</c:v>
                </c:pt>
                <c:pt idx="5">
                  <c:v>4.0547798066595142E-2</c:v>
                </c:pt>
                <c:pt idx="6">
                  <c:v>7.9007926361544412E-2</c:v>
                </c:pt>
                <c:pt idx="7">
                  <c:v>4.2229315001227619E-2</c:v>
                </c:pt>
                <c:pt idx="8">
                  <c:v>2.3246650906225463E-2</c:v>
                </c:pt>
                <c:pt idx="9">
                  <c:v>8.813690169840438E-2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1EA-4C64-B5D0-A21DA6CCD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76-4CDA-9DBA-F2D75FC41581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0.77359999999999995</c:v>
                </c:pt>
                <c:pt idx="1">
                  <c:v>0.82489999999999997</c:v>
                </c:pt>
                <c:pt idx="2">
                  <c:v>0.7742</c:v>
                </c:pt>
                <c:pt idx="3">
                  <c:v>0.77370000000000005</c:v>
                </c:pt>
                <c:pt idx="4">
                  <c:v>0.7340000000000001</c:v>
                </c:pt>
                <c:pt idx="5">
                  <c:v>0.78079999999999994</c:v>
                </c:pt>
                <c:pt idx="6">
                  <c:v>0.85099999999999998</c:v>
                </c:pt>
                <c:pt idx="7">
                  <c:v>0.88569999999999993</c:v>
                </c:pt>
                <c:pt idx="8">
                  <c:v>0.79090000000000005</c:v>
                </c:pt>
                <c:pt idx="9">
                  <c:v>0.83700000000000008</c:v>
                </c:pt>
                <c:pt idx="10">
                  <c:v>0.79700000000000004</c:v>
                </c:pt>
                <c:pt idx="11">
                  <c:v>0.77450000000000008</c:v>
                </c:pt>
                <c:pt idx="12">
                  <c:v>0.79979831270382273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6-4CDA-9DBA-F2D75FC41581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476-4CDA-9DBA-F2D75FC4158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0.8014</c:v>
                </c:pt>
                <c:pt idx="1">
                  <c:v>0.83599999999999997</c:v>
                </c:pt>
                <c:pt idx="2">
                  <c:v>0.80279999999999996</c:v>
                </c:pt>
                <c:pt idx="3">
                  <c:v>0.75859999999999994</c:v>
                </c:pt>
                <c:pt idx="4">
                  <c:v>0.73549999999999993</c:v>
                </c:pt>
                <c:pt idx="5">
                  <c:v>0.78249999999999997</c:v>
                </c:pt>
                <c:pt idx="6">
                  <c:v>0.80819999999999992</c:v>
                </c:pt>
                <c:pt idx="7">
                  <c:v>0.8448</c:v>
                </c:pt>
                <c:pt idx="8">
                  <c:v>0.79409999999999992</c:v>
                </c:pt>
                <c:pt idx="9">
                  <c:v>0.81709999999999994</c:v>
                </c:pt>
                <c:pt idx="10">
                  <c:v>0.75609999999999999</c:v>
                </c:pt>
                <c:pt idx="11">
                  <c:v>0.73540000000000005</c:v>
                </c:pt>
                <c:pt idx="12">
                  <c:v>0.78720921060805849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76-4CDA-9DBA-F2D75FC41581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76-4CDA-9DBA-F2D75FC4158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476-4CDA-9DBA-F2D75FC4158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0.76450000000000007</c:v>
                </c:pt>
                <c:pt idx="1">
                  <c:v>0.80030000000000001</c:v>
                </c:pt>
                <c:pt idx="2">
                  <c:v>0.75040000000000007</c:v>
                </c:pt>
                <c:pt idx="3">
                  <c:v>0.67</c:v>
                </c:pt>
                <c:pt idx="4">
                  <c:v>0.72730000000000006</c:v>
                </c:pt>
                <c:pt idx="5">
                  <c:v>0.80680000000000007</c:v>
                </c:pt>
                <c:pt idx="6">
                  <c:v>0.88239999999999996</c:v>
                </c:pt>
                <c:pt idx="7">
                  <c:v>0.90339999999999998</c:v>
                </c:pt>
                <c:pt idx="8">
                  <c:v>0.80169999999999997</c:v>
                </c:pt>
                <c:pt idx="9">
                  <c:v>0.88200000000000001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476-4CDA-9DBA-F2D75FC41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476-4CDA-9DBA-F2D75FC4158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0.77239999999999998</c:v>
                      </c:pt>
                      <c:pt idx="1">
                        <c:v>0.74970000000000003</c:v>
                      </c:pt>
                      <c:pt idx="2">
                        <c:v>0.31869999999999998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0.4476</c:v>
                      </c:pt>
                      <c:pt idx="8">
                        <c:v>0.28889999999999999</c:v>
                      </c:pt>
                      <c:pt idx="9">
                        <c:v>0.25650000000000001</c:v>
                      </c:pt>
                      <c:pt idx="10">
                        <c:v>0.24109999999999998</c:v>
                      </c:pt>
                      <c:pt idx="11">
                        <c:v>0.21739999999999998</c:v>
                      </c:pt>
                      <c:pt idx="12">
                        <c:v>0.50671090593578938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476-4CDA-9DBA-F2D75FC4158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476-4CDA-9DBA-F2D75FC4158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476-4CDA-9DBA-F2D75FC4158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476-4CDA-9DBA-F2D75FC4158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476-4CDA-9DBA-F2D75FC4158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476-4CDA-9DBA-F2D75FC4158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476-4CDA-9DBA-F2D75FC4158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476-4CDA-9DBA-F2D75FC4158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476-4CDA-9DBA-F2D75FC4158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476-4CDA-9DBA-F2D75FC4158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476-4CDA-9DBA-F2D75FC4158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476-4CDA-9DBA-F2D75FC4158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476-4CDA-9DBA-F2D75FC4158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476-4CDA-9DBA-F2D75FC41581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-4.6044422261043105E-2</c:v>
                </c:pt>
                <c:pt idx="1">
                  <c:v>-4.2703349282296577E-2</c:v>
                </c:pt>
                <c:pt idx="2">
                  <c:v>-6.527154957648218E-2</c:v>
                </c:pt>
                <c:pt idx="3">
                  <c:v>-0.11679409438439214</c:v>
                </c:pt>
                <c:pt idx="4">
                  <c:v>-1.1148878314071853E-2</c:v>
                </c:pt>
                <c:pt idx="5">
                  <c:v>3.1054313099041719E-2</c:v>
                </c:pt>
                <c:pt idx="6">
                  <c:v>9.1808958178668743E-2</c:v>
                </c:pt>
                <c:pt idx="7">
                  <c:v>6.9365530303030276E-2</c:v>
                </c:pt>
                <c:pt idx="8">
                  <c:v>9.5705830499936972E-3</c:v>
                </c:pt>
                <c:pt idx="9">
                  <c:v>7.9427242687553523E-2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476-4CDA-9DBA-F2D75FC41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octubre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55491</c:v>
                </c:pt>
                <c:pt idx="1">
                  <c:v>31739</c:v>
                </c:pt>
                <c:pt idx="2">
                  <c:v>13712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E-4848-80E0-6F98E8CD9509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57774</c:v>
                </c:pt>
                <c:pt idx="1">
                  <c:v>28777</c:v>
                </c:pt>
                <c:pt idx="2">
                  <c:v>17278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E-4848-80E0-6F98E8CD9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ADE-4848-80E0-6F98E8CD9509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ADE-4848-80E0-6F98E8CD9509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ADE-4848-80E0-6F98E8CD9509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DE-4848-80E0-6F98E8CD9509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DE-4848-80E0-6F98E8CD9509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DE-4848-80E0-6F98E8CD9509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DE-4848-80E0-6F98E8CD9509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DE-4848-80E0-6F98E8CD9509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DE-4848-80E0-6F98E8CD9509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0.55643413689816912</c:v>
                </c:pt>
                <c:pt idx="1">
                  <c:v>0.27715763418698053</c:v>
                </c:pt>
                <c:pt idx="2">
                  <c:v>0.16640822891485038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ADE-4848-80E0-6F98E8CD9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ADE-4848-80E0-6F98E8CD9509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ADE-4848-80E0-6F98E8CD9509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ADE-4848-80E0-6F98E8CD9509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ADE-4848-80E0-6F98E8CD9509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ADE-4848-80E0-6F98E8CD9509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ADE-4848-80E0-6F98E8CD9509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DE-4848-80E0-6F98E8CD9509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DE-4848-80E0-6F98E8CD9509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ADE-4848-80E0-6F98E8CD9509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ADE-4848-80E0-6F98E8CD9509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ADE-4848-80E0-6F98E8CD9509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ADE-4848-80E0-6F98E8CD9509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4.1141806779477763E-2</c:v>
                </c:pt>
                <c:pt idx="1">
                  <c:v>-9.3323671193169311E-2</c:v>
                </c:pt>
                <c:pt idx="2">
                  <c:v>0.26006417736289378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ADE-4848-80E0-6F98E8CD95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D41-4F37-B028-C89178D8EE16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4168</c:v>
                </c:pt>
                <c:pt idx="1">
                  <c:v>4770</c:v>
                </c:pt>
                <c:pt idx="2">
                  <c:v>4902</c:v>
                </c:pt>
                <c:pt idx="3">
                  <c:v>3848</c:v>
                </c:pt>
                <c:pt idx="4">
                  <c:v>2095</c:v>
                </c:pt>
                <c:pt idx="5">
                  <c:v>3004</c:v>
                </c:pt>
                <c:pt idx="6">
                  <c:v>2534</c:v>
                </c:pt>
                <c:pt idx="7">
                  <c:v>3156</c:v>
                </c:pt>
                <c:pt idx="8">
                  <c:v>3076</c:v>
                </c:pt>
                <c:pt idx="9">
                  <c:v>3785</c:v>
                </c:pt>
                <c:pt idx="10">
                  <c:v>4820</c:v>
                </c:pt>
                <c:pt idx="11">
                  <c:v>4975</c:v>
                </c:pt>
                <c:pt idx="12">
                  <c:v>45133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41-4F37-B028-C89178D8EE16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D41-4F37-B028-C89178D8EE1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4030</c:v>
                </c:pt>
                <c:pt idx="1">
                  <c:v>4864</c:v>
                </c:pt>
                <c:pt idx="2">
                  <c:v>5123</c:v>
                </c:pt>
                <c:pt idx="3">
                  <c:v>3449</c:v>
                </c:pt>
                <c:pt idx="4">
                  <c:v>2729</c:v>
                </c:pt>
                <c:pt idx="5">
                  <c:v>2187</c:v>
                </c:pt>
                <c:pt idx="6">
                  <c:v>2455</c:v>
                </c:pt>
                <c:pt idx="7">
                  <c:v>3085</c:v>
                </c:pt>
                <c:pt idx="8">
                  <c:v>2728</c:v>
                </c:pt>
                <c:pt idx="9">
                  <c:v>4043</c:v>
                </c:pt>
                <c:pt idx="10">
                  <c:v>4637</c:v>
                </c:pt>
                <c:pt idx="11">
                  <c:v>5171</c:v>
                </c:pt>
                <c:pt idx="12">
                  <c:v>44501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41-4F37-B028-C89178D8EE16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D41-4F37-B028-C89178D8EE1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D41-4F37-B028-C89178D8EE1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4255</c:v>
                </c:pt>
                <c:pt idx="1">
                  <c:v>4432</c:v>
                </c:pt>
                <c:pt idx="2">
                  <c:v>4974</c:v>
                </c:pt>
                <c:pt idx="3">
                  <c:v>4586</c:v>
                </c:pt>
                <c:pt idx="4">
                  <c:v>2702</c:v>
                </c:pt>
                <c:pt idx="5">
                  <c:v>3148</c:v>
                </c:pt>
                <c:pt idx="6">
                  <c:v>3024</c:v>
                </c:pt>
                <c:pt idx="7">
                  <c:v>3024</c:v>
                </c:pt>
                <c:pt idx="8">
                  <c:v>3024</c:v>
                </c:pt>
                <c:pt idx="9">
                  <c:v>3024</c:v>
                </c:pt>
                <c:pt idx="12">
                  <c:v>38439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D41-4F37-B028-C89178D8E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D41-4F37-B028-C89178D8EE1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4685</c:v>
                      </c:pt>
                      <c:pt idx="1">
                        <c:v>4649</c:v>
                      </c:pt>
                      <c:pt idx="2">
                        <c:v>2369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1133</c:v>
                      </c:pt>
                      <c:pt idx="8">
                        <c:v>238</c:v>
                      </c:pt>
                      <c:pt idx="9">
                        <c:v>347</c:v>
                      </c:pt>
                      <c:pt idx="10">
                        <c:v>862</c:v>
                      </c:pt>
                      <c:pt idx="11">
                        <c:v>854</c:v>
                      </c:pt>
                      <c:pt idx="12">
                        <c:v>16159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D41-4F37-B028-C89178D8EE16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9D41-4F37-B028-C89178D8EE16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3124</c:v>
                      </c:pt>
                      <c:pt idx="1">
                        <c:v>3140</c:v>
                      </c:pt>
                      <c:pt idx="2">
                        <c:v>3797</c:v>
                      </c:pt>
                      <c:pt idx="3">
                        <c:v>3884</c:v>
                      </c:pt>
                      <c:pt idx="4">
                        <c:v>1871</c:v>
                      </c:pt>
                      <c:pt idx="5">
                        <c:v>2403</c:v>
                      </c:pt>
                      <c:pt idx="6">
                        <c:v>2941</c:v>
                      </c:pt>
                      <c:pt idx="7">
                        <c:v>2558</c:v>
                      </c:pt>
                      <c:pt idx="8">
                        <c:v>2665</c:v>
                      </c:pt>
                      <c:pt idx="9">
                        <c:v>3276</c:v>
                      </c:pt>
                      <c:pt idx="10">
                        <c:v>4655</c:v>
                      </c:pt>
                      <c:pt idx="11">
                        <c:v>4758</c:v>
                      </c:pt>
                      <c:pt idx="12">
                        <c:v>39072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9D41-4F37-B028-C89178D8EE1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D41-4F37-B028-C89178D8EE1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D41-4F37-B028-C89178D8EE1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D41-4F37-B028-C89178D8EE1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D41-4F37-B028-C89178D8EE1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D41-4F37-B028-C89178D8EE1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D41-4F37-B028-C89178D8EE1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D41-4F37-B028-C89178D8EE1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D41-4F37-B028-C89178D8EE1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D41-4F37-B028-C89178D8EE1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D41-4F37-B028-C89178D8EE1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D41-4F37-B028-C89178D8EE1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D41-4F37-B028-C89178D8EE1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D41-4F37-B028-C89178D8EE16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5.583126550868478E-2</c:v>
                </c:pt>
                <c:pt idx="1">
                  <c:v>-8.8815789473684181E-2</c:v>
                </c:pt>
                <c:pt idx="2">
                  <c:v>-2.9084520788600465E-2</c:v>
                </c:pt>
                <c:pt idx="3">
                  <c:v>0.32966077123803994</c:v>
                </c:pt>
                <c:pt idx="4">
                  <c:v>-9.8937339684865844E-3</c:v>
                </c:pt>
                <c:pt idx="5">
                  <c:v>0.43941472336534071</c:v>
                </c:pt>
                <c:pt idx="6">
                  <c:v>0.23177189409368637</c:v>
                </c:pt>
                <c:pt idx="7">
                  <c:v>-1.9773095623986991E-2</c:v>
                </c:pt>
                <c:pt idx="8">
                  <c:v>0.10850439882697938</c:v>
                </c:pt>
                <c:pt idx="9">
                  <c:v>-0.25204056393767005</c:v>
                </c:pt>
                <c:pt idx="12">
                  <c:v>0.10797567232582939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D41-4F37-B028-C89178D8E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octubre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octubre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E20-4EAB-8E67-0F7C285D4B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E20-4EAB-8E67-0F7C285D4B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E20-4EAB-8E67-0F7C285D4B8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E20-4EAB-8E67-0F7C285D4B8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E20-4EAB-8E67-0F7C285D4B8E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20-4EAB-8E67-0F7C285D4B8E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20-4EAB-8E67-0F7C285D4B8E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20-4EAB-8E67-0F7C285D4B8E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20-4EAB-8E67-0F7C285D4B8E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20-4EAB-8E67-0F7C285D4B8E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20-4EAB-8E67-0F7C285D4B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57774</c:v>
                </c:pt>
                <c:pt idx="1">
                  <c:v>28777</c:v>
                </c:pt>
                <c:pt idx="2">
                  <c:v>17278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E20-4EAB-8E67-0F7C285D4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99-495A-97AA-1E148838E800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99-495A-97AA-1E148838E800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99-495A-97AA-1E148838E800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99-495A-97AA-1E148838E800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99-495A-97AA-1E148838E800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99-495A-97AA-1E148838E800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99-495A-97AA-1E148838E800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99-495A-97AA-1E148838E800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99-495A-97AA-1E148838E800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99-495A-97AA-1E148838E8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4C99-495A-97AA-1E148838E800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99-495A-97AA-1E148838E800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99-495A-97AA-1E148838E800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99-495A-97AA-1E148838E800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99-495A-97AA-1E148838E8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4C99-495A-97AA-1E148838E800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4C99-495A-97AA-1E148838E800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99-495A-97AA-1E148838E800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C99-495A-97AA-1E148838E800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99-495A-97AA-1E148838E800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C99-495A-97AA-1E148838E800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C99-495A-97AA-1E148838E800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C99-495A-97AA-1E148838E800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99-495A-97AA-1E148838E800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C99-495A-97AA-1E148838E800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99-495A-97AA-1E148838E800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C99-495A-97AA-1E148838E800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C99-495A-97AA-1E148838E800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C99-495A-97AA-1E148838E800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C99-495A-97AA-1E148838E800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C99-495A-97AA-1E148838E800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C99-495A-97AA-1E148838E800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C99-495A-97AA-1E148838E800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4C99-495A-97AA-1E148838E800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4C99-495A-97AA-1E148838E800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4C99-495A-97AA-1E148838E800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4C99-495A-97AA-1E148838E800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4C99-495A-97AA-1E148838E800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4C99-495A-97AA-1E148838E800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4C99-495A-97AA-1E148838E800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4C99-495A-97AA-1E148838E800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4C99-495A-97AA-1E148838E800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4C99-495A-97AA-1E148838E800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4C99-495A-97AA-1E148838E800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4C99-495A-97AA-1E148838E800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4C99-495A-97AA-1E148838E800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4C99-495A-97AA-1E148838E800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4C99-495A-97AA-1E148838E800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4C99-495A-97AA-1E148838E800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4C99-495A-97AA-1E148838E80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C99-495A-97AA-1E148838E800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C99-495A-97AA-1E148838E800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C99-495A-97AA-1E148838E800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C99-495A-97AA-1E148838E800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C99-495A-97AA-1E148838E800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C99-495A-97AA-1E148838E800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C99-495A-97AA-1E148838E800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C99-495A-97AA-1E148838E800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C99-495A-97AA-1E148838E800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C99-495A-97AA-1E148838E800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4C99-495A-97AA-1E148838E800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C99-495A-97AA-1E148838E800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C99-495A-97AA-1E148838E800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4C99-495A-97AA-1E148838E800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4C99-495A-97AA-1E148838E800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C99-495A-97AA-1E148838E800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4C99-495A-97AA-1E148838E800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C99-495A-97AA-1E148838E800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4C99-495A-97AA-1E148838E800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4C99-495A-97AA-1E148838E800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4C99-495A-97AA-1E148838E800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4C99-495A-97AA-1E148838E800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4C99-495A-97AA-1E148838E800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4C99-495A-97AA-1E148838E800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4C99-495A-97AA-1E148838E800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4C99-495A-97AA-1E148838E800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4C99-495A-97AA-1E148838E800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4C99-495A-97AA-1E148838E800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4C99-495A-97AA-1E148838E800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4C99-495A-97AA-1E148838E800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4C99-495A-97AA-1E148838E800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4C99-495A-97AA-1E148838E800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4C99-495A-97AA-1E148838E800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4C99-495A-97AA-1E148838E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octubre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48C-409A-BF1F-F875E96169CB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8C-409A-BF1F-F875E96169CB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8C-409A-BF1F-F875E96169CB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8C-409A-BF1F-F875E96169CB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19271</c:v>
                </c:pt>
                <c:pt idx="1">
                  <c:v>50556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8C-409A-BF1F-F875E9616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Arona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octubre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70476</c:v>
                </c:pt>
                <c:pt idx="1">
                  <c:v>24974</c:v>
                </c:pt>
                <c:pt idx="2">
                  <c:v>45502</c:v>
                </c:pt>
                <c:pt idx="3">
                  <c:v>34012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9-4C59-9E24-0BE816EA527B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octubre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71063</c:v>
                </c:pt>
                <c:pt idx="1">
                  <c:v>28224</c:v>
                </c:pt>
                <c:pt idx="2">
                  <c:v>42839</c:v>
                </c:pt>
                <c:pt idx="3">
                  <c:v>29879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9-4C59-9E24-0BE816EA527B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69827</c:v>
                </c:pt>
                <c:pt idx="1">
                  <c:v>19271</c:v>
                </c:pt>
                <c:pt idx="2">
                  <c:v>50556</c:v>
                </c:pt>
                <c:pt idx="3">
                  <c:v>34002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F9-4C59-9E24-0BE816EA5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-1.7393017463377514E-2</c:v>
                </c:pt>
                <c:pt idx="1">
                  <c:v>-0.31721230158730163</c:v>
                </c:pt>
                <c:pt idx="2">
                  <c:v>0.18013959242746092</c:v>
                </c:pt>
                <c:pt idx="3">
                  <c:v>0.13798989256668559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F9-4C59-9E24-0BE816EA527B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0.6725192383630777</c:v>
                </c:pt>
                <c:pt idx="1">
                  <c:v>0.1856032515000626</c:v>
                </c:pt>
                <c:pt idx="2">
                  <c:v>0.48691598686301513</c:v>
                </c:pt>
                <c:pt idx="3">
                  <c:v>0.32748076163692225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F9-4C59-9E24-0BE816EA5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octubre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967-4652-87CE-2FA8660B93F4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67-4652-87CE-2FA8660B93F4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67-4652-87CE-2FA8660B93F4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67-4652-87CE-2FA8660B93F4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7683</c:v>
                </c:pt>
                <c:pt idx="1">
                  <c:v>34510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67-4652-87CE-2FA8660B9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Arona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octubre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44906</c:v>
                </c:pt>
                <c:pt idx="1">
                  <c:v>11034</c:v>
                </c:pt>
                <c:pt idx="2">
                  <c:v>33872</c:v>
                </c:pt>
                <c:pt idx="3">
                  <c:v>13225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5-4471-A99D-E73ED7404440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octubre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42545</c:v>
                </c:pt>
                <c:pt idx="1">
                  <c:v>8775</c:v>
                </c:pt>
                <c:pt idx="2">
                  <c:v>33770</c:v>
                </c:pt>
                <c:pt idx="3">
                  <c:v>12946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A5-4471-A99D-E73ED7404440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43180</c:v>
                </c:pt>
                <c:pt idx="1">
                  <c:v>7683</c:v>
                </c:pt>
                <c:pt idx="2">
                  <c:v>34510</c:v>
                </c:pt>
                <c:pt idx="3">
                  <c:v>14594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5-4471-A99D-E73ED7404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1.4925373134328401E-2</c:v>
                </c:pt>
                <c:pt idx="1">
                  <c:v>-0.12444444444444447</c:v>
                </c:pt>
                <c:pt idx="2">
                  <c:v>2.1912940479715814E-2</c:v>
                </c:pt>
                <c:pt idx="3">
                  <c:v>0.12729800710644223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A5-4471-A99D-E73ED7404440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0.74739502198220653</c:v>
                </c:pt>
                <c:pt idx="1">
                  <c:v>0.13298369508775573</c:v>
                </c:pt>
                <c:pt idx="2">
                  <c:v>0.59732751756845637</c:v>
                </c:pt>
                <c:pt idx="3">
                  <c:v>0.25260497801779347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A5-4471-A99D-E73ED7404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octubre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F32-41CA-894D-3316A46DF049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32-41CA-894D-3316A46DF049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32-41CA-894D-3316A46DF049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32-41CA-894D-3316A46DF049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9949</c:v>
                </c:pt>
                <c:pt idx="1">
                  <c:v>16046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32-41CA-894D-3316A46DF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Arona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octubre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25570</c:v>
                </c:pt>
                <c:pt idx="1">
                  <c:v>13940</c:v>
                </c:pt>
                <c:pt idx="2">
                  <c:v>11630</c:v>
                </c:pt>
                <c:pt idx="3">
                  <c:v>20787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F-4413-9AD2-7FBC02550D34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octubre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28518</c:v>
                </c:pt>
                <c:pt idx="1">
                  <c:v>19449</c:v>
                </c:pt>
                <c:pt idx="2">
                  <c:v>9069</c:v>
                </c:pt>
                <c:pt idx="3">
                  <c:v>16933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EF-4413-9AD2-7FBC02550D34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26647</c:v>
                </c:pt>
                <c:pt idx="1">
                  <c:v>9949</c:v>
                </c:pt>
                <c:pt idx="2">
                  <c:v>16046</c:v>
                </c:pt>
                <c:pt idx="3">
                  <c:v>19408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EF-4413-9AD2-7FBC02550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-6.5607686373518437E-2</c:v>
                </c:pt>
                <c:pt idx="1">
                  <c:v>-0.48845699007661059</c:v>
                </c:pt>
                <c:pt idx="2">
                  <c:v>0.76932407101113687</c:v>
                </c:pt>
                <c:pt idx="3">
                  <c:v>0.14616429457272773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EF-4413-9AD2-7FBC02550D34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0.5785908153294973</c:v>
                </c:pt>
                <c:pt idx="1">
                  <c:v>0.21602431874932146</c:v>
                </c:pt>
                <c:pt idx="2">
                  <c:v>0.34840951036803819</c:v>
                </c:pt>
                <c:pt idx="3">
                  <c:v>0.42140918467050265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EF-4413-9AD2-7FBC02550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octubre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octubre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8D-4479-A6EC-8041266B55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8D-4479-A6EC-8041266B55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78D-4479-A6EC-8041266B55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78D-4479-A6EC-8041266B552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78D-4479-A6EC-8041266B55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78D-4479-A6EC-8041266B55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78D-4479-A6EC-8041266B55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78D-4479-A6EC-8041266B55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78D-4479-A6EC-8041266B552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78D-4479-A6EC-8041266B552F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8D-4479-A6EC-8041266B552F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8D-4479-A6EC-8041266B552F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8D-4479-A6EC-8041266B552F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8D-4479-A6EC-8041266B552F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8D-4479-A6EC-8041266B552F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8D-4479-A6EC-8041266B552F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8D-4479-A6EC-8041266B552F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8D-4479-A6EC-8041266B552F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78D-4479-A6EC-8041266B552F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978D-4479-A6EC-8041266B552F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131048</c:v>
                </c:pt>
                <c:pt idx="1">
                  <c:v>103829</c:v>
                </c:pt>
                <c:pt idx="2">
                  <c:v>8209</c:v>
                </c:pt>
                <c:pt idx="3">
                  <c:v>353464</c:v>
                </c:pt>
                <c:pt idx="4">
                  <c:v>47009</c:v>
                </c:pt>
                <c:pt idx="5">
                  <c:v>148985</c:v>
                </c:pt>
                <c:pt idx="6">
                  <c:v>29490</c:v>
                </c:pt>
                <c:pt idx="7">
                  <c:v>29464</c:v>
                </c:pt>
                <c:pt idx="8">
                  <c:v>36983</c:v>
                </c:pt>
                <c:pt idx="9">
                  <c:v>47076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78D-4479-A6EC-8041266B5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22-4430-82A9-5D979D83CB03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22-4430-82A9-5D979D83CB03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22-4430-82A9-5D979D83CB03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22-4430-82A9-5D979D83CB03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22-4430-82A9-5D979D83CB03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22-4430-82A9-5D979D83CB03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22-4430-82A9-5D979D83CB03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22-4430-82A9-5D979D83CB03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22-4430-82A9-5D979D83CB03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22-4430-82A9-5D979D83CB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BE22-4430-82A9-5D979D83CB03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22-4430-82A9-5D979D83CB03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22-4430-82A9-5D979D83CB03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22-4430-82A9-5D979D83CB03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E22-4430-82A9-5D979D83CB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BE22-4430-82A9-5D979D83CB03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BE22-4430-82A9-5D979D83CB03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22-4430-82A9-5D979D83CB03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E22-4430-82A9-5D979D83CB03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E22-4430-82A9-5D979D83CB03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E22-4430-82A9-5D979D83CB03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E22-4430-82A9-5D979D83CB03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E22-4430-82A9-5D979D83CB03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E22-4430-82A9-5D979D83CB03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E22-4430-82A9-5D979D83CB03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E22-4430-82A9-5D979D83CB03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E22-4430-82A9-5D979D83CB03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E22-4430-82A9-5D979D83CB03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E22-4430-82A9-5D979D83CB03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E22-4430-82A9-5D979D83CB03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E22-4430-82A9-5D979D83CB03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E22-4430-82A9-5D979D83CB03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E22-4430-82A9-5D979D83CB0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BE22-4430-82A9-5D979D83CB03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BE22-4430-82A9-5D979D83CB03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BE22-4430-82A9-5D979D83CB03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BE22-4430-82A9-5D979D83CB03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BE22-4430-82A9-5D979D83CB03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BE22-4430-82A9-5D979D83CB03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BE22-4430-82A9-5D979D83CB03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BE22-4430-82A9-5D979D83CB03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BE22-4430-82A9-5D979D83CB03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BE22-4430-82A9-5D979D83CB03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BE22-4430-82A9-5D979D83CB03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BE22-4430-82A9-5D979D83CB03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BE22-4430-82A9-5D979D83CB03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BE22-4430-82A9-5D979D83CB03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BE22-4430-82A9-5D979D83CB03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BE22-4430-82A9-5D979D83CB03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BE22-4430-82A9-5D979D83CB0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E22-4430-82A9-5D979D83CB03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E22-4430-82A9-5D979D83CB03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E22-4430-82A9-5D979D83CB03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E22-4430-82A9-5D979D83CB03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E22-4430-82A9-5D979D83CB03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E22-4430-82A9-5D979D83CB03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E22-4430-82A9-5D979D83CB03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E22-4430-82A9-5D979D83CB03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E22-4430-82A9-5D979D83CB03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E22-4430-82A9-5D979D83CB03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E22-4430-82A9-5D979D83CB03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E22-4430-82A9-5D979D83CB03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E22-4430-82A9-5D979D83CB03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E22-4430-82A9-5D979D83CB03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E22-4430-82A9-5D979D83CB03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E22-4430-82A9-5D979D83CB0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BE22-4430-82A9-5D979D83CB03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E22-4430-82A9-5D979D83CB03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BE22-4430-82A9-5D979D83CB03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E22-4430-82A9-5D979D83CB03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E22-4430-82A9-5D979D83CB03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E22-4430-82A9-5D979D83CB03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E22-4430-82A9-5D979D83CB03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E22-4430-82A9-5D979D83CB03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E22-4430-82A9-5D979D83CB03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E22-4430-82A9-5D979D83CB03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E22-4430-82A9-5D979D83CB03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BE22-4430-82A9-5D979D83CB03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BE22-4430-82A9-5D979D83CB03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BE22-4430-82A9-5D979D83CB03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BE22-4430-82A9-5D979D83CB03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BE22-4430-82A9-5D979D83CB03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BE22-4430-82A9-5D979D83CB03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BE22-4430-82A9-5D979D83C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1A-4879-9FA7-2D1F33BF4371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2209</c:v>
                </c:pt>
                <c:pt idx="1">
                  <c:v>2846</c:v>
                </c:pt>
                <c:pt idx="2">
                  <c:v>2344</c:v>
                </c:pt>
                <c:pt idx="3">
                  <c:v>3420</c:v>
                </c:pt>
                <c:pt idx="4">
                  <c:v>2278</c:v>
                </c:pt>
                <c:pt idx="5">
                  <c:v>1790</c:v>
                </c:pt>
                <c:pt idx="6">
                  <c:v>2053</c:v>
                </c:pt>
                <c:pt idx="7">
                  <c:v>2930</c:v>
                </c:pt>
                <c:pt idx="8">
                  <c:v>1975</c:v>
                </c:pt>
                <c:pt idx="9">
                  <c:v>2829</c:v>
                </c:pt>
                <c:pt idx="10">
                  <c:v>2171</c:v>
                </c:pt>
                <c:pt idx="11">
                  <c:v>2053</c:v>
                </c:pt>
                <c:pt idx="12">
                  <c:v>28898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1A-4879-9FA7-2D1F33BF4371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C1A-4879-9FA7-2D1F33BF437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2149</c:v>
                </c:pt>
                <c:pt idx="1">
                  <c:v>2914</c:v>
                </c:pt>
                <c:pt idx="2">
                  <c:v>2307</c:v>
                </c:pt>
                <c:pt idx="3">
                  <c:v>3021</c:v>
                </c:pt>
                <c:pt idx="4">
                  <c:v>2217</c:v>
                </c:pt>
                <c:pt idx="5">
                  <c:v>2073</c:v>
                </c:pt>
                <c:pt idx="6">
                  <c:v>2235</c:v>
                </c:pt>
                <c:pt idx="7">
                  <c:v>3259</c:v>
                </c:pt>
                <c:pt idx="8">
                  <c:v>1850</c:v>
                </c:pt>
                <c:pt idx="9">
                  <c:v>2728</c:v>
                </c:pt>
                <c:pt idx="10">
                  <c:v>2133</c:v>
                </c:pt>
                <c:pt idx="11">
                  <c:v>2212</c:v>
                </c:pt>
                <c:pt idx="12">
                  <c:v>29098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1A-4879-9FA7-2D1F33BF4371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C1A-4879-9FA7-2D1F33BF437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C1A-4879-9FA7-2D1F33BF437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2358</c:v>
                </c:pt>
                <c:pt idx="1">
                  <c:v>3282</c:v>
                </c:pt>
                <c:pt idx="2">
                  <c:v>2669</c:v>
                </c:pt>
                <c:pt idx="3">
                  <c:v>2612</c:v>
                </c:pt>
                <c:pt idx="4">
                  <c:v>2424</c:v>
                </c:pt>
                <c:pt idx="5">
                  <c:v>2047</c:v>
                </c:pt>
                <c:pt idx="6">
                  <c:v>2708</c:v>
                </c:pt>
                <c:pt idx="7">
                  <c:v>3686</c:v>
                </c:pt>
                <c:pt idx="8">
                  <c:v>2168</c:v>
                </c:pt>
                <c:pt idx="9">
                  <c:v>3032</c:v>
                </c:pt>
                <c:pt idx="12">
                  <c:v>26986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C1A-4879-9FA7-2D1F33BF4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C1A-4879-9FA7-2D1F33BF437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2336</c:v>
                      </c:pt>
                      <c:pt idx="1">
                        <c:v>2719</c:v>
                      </c:pt>
                      <c:pt idx="2">
                        <c:v>744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954</c:v>
                      </c:pt>
                      <c:pt idx="8">
                        <c:v>368</c:v>
                      </c:pt>
                      <c:pt idx="9">
                        <c:v>1343</c:v>
                      </c:pt>
                      <c:pt idx="10">
                        <c:v>230</c:v>
                      </c:pt>
                      <c:pt idx="11">
                        <c:v>723</c:v>
                      </c:pt>
                      <c:pt idx="12">
                        <c:v>9702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C1A-4879-9FA7-2D1F33BF437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C1A-4879-9FA7-2D1F33BF437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C1A-4879-9FA7-2D1F33BF437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C1A-4879-9FA7-2D1F33BF437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C1A-4879-9FA7-2D1F33BF437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C1A-4879-9FA7-2D1F33BF437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C1A-4879-9FA7-2D1F33BF437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C1A-4879-9FA7-2D1F33BF437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C1A-4879-9FA7-2D1F33BF437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C1A-4879-9FA7-2D1F33BF437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C1A-4879-9FA7-2D1F33BF437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C1A-4879-9FA7-2D1F33BF437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C1A-4879-9FA7-2D1F33BF437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C1A-4879-9FA7-2D1F33BF4371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9.7254536993950591E-2</c:v>
                </c:pt>
                <c:pt idx="1">
                  <c:v>0.12628689087165412</c:v>
                </c:pt>
                <c:pt idx="2">
                  <c:v>0.15691374078890341</c:v>
                </c:pt>
                <c:pt idx="3">
                  <c:v>-0.13538563389606095</c:v>
                </c:pt>
                <c:pt idx="4">
                  <c:v>9.3369418132611681E-2</c:v>
                </c:pt>
                <c:pt idx="5">
                  <c:v>-1.2542209358417766E-2</c:v>
                </c:pt>
                <c:pt idx="6">
                  <c:v>0.21163310961968684</c:v>
                </c:pt>
                <c:pt idx="7">
                  <c:v>0.13102178582387225</c:v>
                </c:pt>
                <c:pt idx="8">
                  <c:v>0.17189189189189191</c:v>
                </c:pt>
                <c:pt idx="9">
                  <c:v>0.11143695014662747</c:v>
                </c:pt>
                <c:pt idx="12">
                  <c:v>9.0211287520704619E-2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C1A-4879-9FA7-2D1F33BF4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octubre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161501</c:v>
                </c:pt>
                <c:pt idx="1">
                  <c:v>104488</c:v>
                </c:pt>
                <c:pt idx="2">
                  <c:v>17500</c:v>
                </c:pt>
                <c:pt idx="3">
                  <c:v>304437</c:v>
                </c:pt>
                <c:pt idx="4">
                  <c:v>49296</c:v>
                </c:pt>
                <c:pt idx="5">
                  <c:v>122286</c:v>
                </c:pt>
                <c:pt idx="6">
                  <c:v>32685</c:v>
                </c:pt>
                <c:pt idx="7">
                  <c:v>28851</c:v>
                </c:pt>
                <c:pt idx="8">
                  <c:v>40798</c:v>
                </c:pt>
                <c:pt idx="9">
                  <c:v>52055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7-4C93-AA7F-08F5220EEAFE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octubre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142945</c:v>
                </c:pt>
                <c:pt idx="1">
                  <c:v>100942</c:v>
                </c:pt>
                <c:pt idx="2">
                  <c:v>9811</c:v>
                </c:pt>
                <c:pt idx="3">
                  <c:v>336795</c:v>
                </c:pt>
                <c:pt idx="4">
                  <c:v>44255</c:v>
                </c:pt>
                <c:pt idx="5">
                  <c:v>128586</c:v>
                </c:pt>
                <c:pt idx="6">
                  <c:v>29315</c:v>
                </c:pt>
                <c:pt idx="7">
                  <c:v>26485</c:v>
                </c:pt>
                <c:pt idx="8">
                  <c:v>53591</c:v>
                </c:pt>
                <c:pt idx="9">
                  <c:v>48038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7-4C93-AA7F-08F5220EEAFE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131048</c:v>
                </c:pt>
                <c:pt idx="1">
                  <c:v>103829</c:v>
                </c:pt>
                <c:pt idx="2">
                  <c:v>8209</c:v>
                </c:pt>
                <c:pt idx="3">
                  <c:v>353464</c:v>
                </c:pt>
                <c:pt idx="4">
                  <c:v>47009</c:v>
                </c:pt>
                <c:pt idx="5">
                  <c:v>148985</c:v>
                </c:pt>
                <c:pt idx="6">
                  <c:v>29490</c:v>
                </c:pt>
                <c:pt idx="7">
                  <c:v>29464</c:v>
                </c:pt>
                <c:pt idx="8">
                  <c:v>36983</c:v>
                </c:pt>
                <c:pt idx="9">
                  <c:v>47076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7-4C93-AA7F-08F5220EE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-8.3227814893840235E-2</c:v>
                </c:pt>
                <c:pt idx="1">
                  <c:v>2.8600582512730011E-2</c:v>
                </c:pt>
                <c:pt idx="2">
                  <c:v>-0.16328610743043526</c:v>
                </c:pt>
                <c:pt idx="3">
                  <c:v>4.9493015038821753E-2</c:v>
                </c:pt>
                <c:pt idx="4">
                  <c:v>6.2230256468195577E-2</c:v>
                </c:pt>
                <c:pt idx="5">
                  <c:v>0.15864090958580257</c:v>
                </c:pt>
                <c:pt idx="6">
                  <c:v>5.969640115981667E-3</c:v>
                </c:pt>
                <c:pt idx="7">
                  <c:v>0.11247876156314884</c:v>
                </c:pt>
                <c:pt idx="8">
                  <c:v>-0.30990278218357559</c:v>
                </c:pt>
                <c:pt idx="9">
                  <c:v>-2.002581289812233E-2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57-4C93-AA7F-08F5220EEAFE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0.1400748431148503</c:v>
                </c:pt>
                <c:pt idx="1">
                  <c:v>0.11098094504129626</c:v>
                </c:pt>
                <c:pt idx="2">
                  <c:v>8.7744520109410765E-3</c:v>
                </c:pt>
                <c:pt idx="3">
                  <c:v>0.37781129316546186</c:v>
                </c:pt>
                <c:pt idx="4">
                  <c:v>5.0247072065090638E-2</c:v>
                </c:pt>
                <c:pt idx="5">
                  <c:v>0.15924737883421319</c:v>
                </c:pt>
                <c:pt idx="6">
                  <c:v>3.1521329005073984E-2</c:v>
                </c:pt>
                <c:pt idx="7">
                  <c:v>3.1493538074109859E-2</c:v>
                </c:pt>
                <c:pt idx="8">
                  <c:v>3.9530461532541576E-2</c:v>
                </c:pt>
                <c:pt idx="9">
                  <c:v>5.0318687156421252E-2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57-4C93-AA7F-08F5220EE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octubre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octubre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E9-4EEA-B576-3B57D55E0A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E9-4EEA-B576-3B57D55E0A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2E9-4EEA-B576-3B57D55E0A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2E9-4EEA-B576-3B57D55E0AC3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2E9-4EEA-B576-3B57D55E0AC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2E9-4EEA-B576-3B57D55E0AC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2E9-4EEA-B576-3B57D55E0AC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2E9-4EEA-B576-3B57D55E0AC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2E9-4EEA-B576-3B57D55E0AC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2E9-4EEA-B576-3B57D55E0AC3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E9-4EEA-B576-3B57D55E0AC3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E9-4EEA-B576-3B57D55E0AC3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E9-4EEA-B576-3B57D55E0AC3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E9-4EEA-B576-3B57D55E0AC3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E9-4EEA-B576-3B57D55E0AC3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E9-4EEA-B576-3B57D55E0AC3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E9-4EEA-B576-3B57D55E0AC3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2E9-4EEA-B576-3B57D55E0AC3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2E9-4EEA-B576-3B57D55E0AC3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42E9-4EEA-B576-3B57D55E0AC3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69755</c:v>
                </c:pt>
                <c:pt idx="1">
                  <c:v>57774</c:v>
                </c:pt>
                <c:pt idx="2">
                  <c:v>3440</c:v>
                </c:pt>
                <c:pt idx="3">
                  <c:v>262348</c:v>
                </c:pt>
                <c:pt idx="4">
                  <c:v>29041</c:v>
                </c:pt>
                <c:pt idx="5">
                  <c:v>70301</c:v>
                </c:pt>
                <c:pt idx="6">
                  <c:v>18580</c:v>
                </c:pt>
                <c:pt idx="7">
                  <c:v>11339</c:v>
                </c:pt>
                <c:pt idx="8">
                  <c:v>23171</c:v>
                </c:pt>
                <c:pt idx="9">
                  <c:v>17563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2E9-4EEA-B576-3B57D55E0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1C-461A-9187-B01139860D4F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1C-461A-9187-B01139860D4F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1C-461A-9187-B01139860D4F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1C-461A-9187-B01139860D4F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1C-461A-9187-B01139860D4F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1C-461A-9187-B01139860D4F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1C-461A-9187-B01139860D4F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1C-461A-9187-B01139860D4F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1C-461A-9187-B01139860D4F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1C-461A-9187-B01139860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DC1C-461A-9187-B01139860D4F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1C-461A-9187-B01139860D4F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1C-461A-9187-B01139860D4F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1C-461A-9187-B01139860D4F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1C-461A-9187-B01139860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DC1C-461A-9187-B01139860D4F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DC1C-461A-9187-B01139860D4F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1C-461A-9187-B01139860D4F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C1C-461A-9187-B01139860D4F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1C-461A-9187-B01139860D4F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C1C-461A-9187-B01139860D4F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1C-461A-9187-B01139860D4F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C1C-461A-9187-B01139860D4F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1C-461A-9187-B01139860D4F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1C-461A-9187-B01139860D4F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1C-461A-9187-B01139860D4F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C1C-461A-9187-B01139860D4F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C1C-461A-9187-B01139860D4F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C1C-461A-9187-B01139860D4F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C1C-461A-9187-B01139860D4F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C1C-461A-9187-B01139860D4F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C1C-461A-9187-B01139860D4F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C1C-461A-9187-B01139860D4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DC1C-461A-9187-B01139860D4F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DC1C-461A-9187-B01139860D4F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DC1C-461A-9187-B01139860D4F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DC1C-461A-9187-B01139860D4F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DC1C-461A-9187-B01139860D4F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DC1C-461A-9187-B01139860D4F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DC1C-461A-9187-B01139860D4F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DC1C-461A-9187-B01139860D4F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DC1C-461A-9187-B01139860D4F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DC1C-461A-9187-B01139860D4F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DC1C-461A-9187-B01139860D4F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DC1C-461A-9187-B01139860D4F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DC1C-461A-9187-B01139860D4F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DC1C-461A-9187-B01139860D4F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DC1C-461A-9187-B01139860D4F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DC1C-461A-9187-B01139860D4F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DC1C-461A-9187-B01139860D4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C1C-461A-9187-B01139860D4F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C1C-461A-9187-B01139860D4F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C1C-461A-9187-B01139860D4F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C1C-461A-9187-B01139860D4F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C1C-461A-9187-B01139860D4F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C1C-461A-9187-B01139860D4F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C1C-461A-9187-B01139860D4F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C1C-461A-9187-B01139860D4F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C1C-461A-9187-B01139860D4F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C1C-461A-9187-B01139860D4F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C1C-461A-9187-B01139860D4F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DC1C-461A-9187-B01139860D4F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C1C-461A-9187-B01139860D4F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C1C-461A-9187-B01139860D4F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C1C-461A-9187-B01139860D4F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C1C-461A-9187-B01139860D4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DC1C-461A-9187-B01139860D4F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DC1C-461A-9187-B01139860D4F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DC1C-461A-9187-B01139860D4F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DC1C-461A-9187-B01139860D4F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DC1C-461A-9187-B01139860D4F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DC1C-461A-9187-B01139860D4F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DC1C-461A-9187-B01139860D4F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DC1C-461A-9187-B01139860D4F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DC1C-461A-9187-B01139860D4F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DC1C-461A-9187-B01139860D4F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DC1C-461A-9187-B01139860D4F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DC1C-461A-9187-B01139860D4F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DC1C-461A-9187-B01139860D4F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C1C-461A-9187-B01139860D4F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DC1C-461A-9187-B01139860D4F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DC1C-461A-9187-B01139860D4F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DC1C-461A-9187-B01139860D4F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DC1C-461A-9187-B01139860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octubre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92954</c:v>
                </c:pt>
                <c:pt idx="1">
                  <c:v>58131</c:v>
                </c:pt>
                <c:pt idx="2">
                  <c:v>4579</c:v>
                </c:pt>
                <c:pt idx="3">
                  <c:v>221702</c:v>
                </c:pt>
                <c:pt idx="4">
                  <c:v>31028</c:v>
                </c:pt>
                <c:pt idx="5">
                  <c:v>66570</c:v>
                </c:pt>
                <c:pt idx="6">
                  <c:v>22489</c:v>
                </c:pt>
                <c:pt idx="7">
                  <c:v>9698</c:v>
                </c:pt>
                <c:pt idx="8">
                  <c:v>12212</c:v>
                </c:pt>
                <c:pt idx="9">
                  <c:v>13546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C-42D0-AE09-D0578D396E5B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octubre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88222</c:v>
                </c:pt>
                <c:pt idx="1">
                  <c:v>55491</c:v>
                </c:pt>
                <c:pt idx="2">
                  <c:v>3106</c:v>
                </c:pt>
                <c:pt idx="3">
                  <c:v>242379</c:v>
                </c:pt>
                <c:pt idx="4">
                  <c:v>29568</c:v>
                </c:pt>
                <c:pt idx="5">
                  <c:v>66129</c:v>
                </c:pt>
                <c:pt idx="6">
                  <c:v>20148</c:v>
                </c:pt>
                <c:pt idx="7">
                  <c:v>8923</c:v>
                </c:pt>
                <c:pt idx="8">
                  <c:v>19824</c:v>
                </c:pt>
                <c:pt idx="9">
                  <c:v>15765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2C-42D0-AE09-D0578D396E5B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69755</c:v>
                </c:pt>
                <c:pt idx="1">
                  <c:v>57774</c:v>
                </c:pt>
                <c:pt idx="2">
                  <c:v>3440</c:v>
                </c:pt>
                <c:pt idx="3">
                  <c:v>262348</c:v>
                </c:pt>
                <c:pt idx="4">
                  <c:v>29041</c:v>
                </c:pt>
                <c:pt idx="5">
                  <c:v>70301</c:v>
                </c:pt>
                <c:pt idx="6">
                  <c:v>18580</c:v>
                </c:pt>
                <c:pt idx="7">
                  <c:v>11339</c:v>
                </c:pt>
                <c:pt idx="8">
                  <c:v>23171</c:v>
                </c:pt>
                <c:pt idx="9">
                  <c:v>17563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2C-42D0-AE09-D0578D396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-0.20932420484686365</c:v>
                </c:pt>
                <c:pt idx="1">
                  <c:v>4.1141806779477763E-2</c:v>
                </c:pt>
                <c:pt idx="2">
                  <c:v>0.10753380553766911</c:v>
                </c:pt>
                <c:pt idx="3">
                  <c:v>8.2387500567293381E-2</c:v>
                </c:pt>
                <c:pt idx="4">
                  <c:v>-1.7823322510822526E-2</c:v>
                </c:pt>
                <c:pt idx="5">
                  <c:v>6.3088811262834721E-2</c:v>
                </c:pt>
                <c:pt idx="6">
                  <c:v>-7.7824101647806287E-2</c:v>
                </c:pt>
                <c:pt idx="7">
                  <c:v>0.27076095483581764</c:v>
                </c:pt>
                <c:pt idx="8">
                  <c:v>0.16883575464083944</c:v>
                </c:pt>
                <c:pt idx="9">
                  <c:v>0.11405011100539175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2C-42D0-AE09-D0578D396E5B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0.12383013321214531</c:v>
                </c:pt>
                <c:pt idx="1">
                  <c:v>0.10256128042718778</c:v>
                </c:pt>
                <c:pt idx="2">
                  <c:v>6.106740136904593E-3</c:v>
                </c:pt>
                <c:pt idx="3">
                  <c:v>0.46572414576646687</c:v>
                </c:pt>
                <c:pt idx="4">
                  <c:v>5.1554023347629735E-2</c:v>
                </c:pt>
                <c:pt idx="5">
                  <c:v>0.12479940068736331</c:v>
                </c:pt>
                <c:pt idx="6">
                  <c:v>3.2983497599909109E-2</c:v>
                </c:pt>
                <c:pt idx="7">
                  <c:v>2.0129164654756157E-2</c:v>
                </c:pt>
                <c:pt idx="8">
                  <c:v>4.1133510381458231E-2</c:v>
                </c:pt>
                <c:pt idx="9">
                  <c:v>3.1178103786178885E-2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2C-42D0-AE09-D0578D396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octubre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octubre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7A-4F0C-B943-6600D43CD3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07A-4F0C-B943-6600D43CD3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07A-4F0C-B943-6600D43CD3B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07A-4F0C-B943-6600D43CD3B6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07A-4F0C-B943-6600D43CD3B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07A-4F0C-B943-6600D43CD3B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07A-4F0C-B943-6600D43CD3B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07A-4F0C-B943-6600D43CD3B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07A-4F0C-B943-6600D43CD3B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07A-4F0C-B943-6600D43CD3B6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7A-4F0C-B943-6600D43CD3B6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7A-4F0C-B943-6600D43CD3B6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7A-4F0C-B943-6600D43CD3B6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7A-4F0C-B943-6600D43CD3B6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7A-4F0C-B943-6600D43CD3B6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7A-4F0C-B943-6600D43CD3B6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7A-4F0C-B943-6600D43CD3B6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07A-4F0C-B943-6600D43CD3B6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07A-4F0C-B943-6600D43CD3B6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107A-4F0C-B943-6600D43CD3B6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61293</c:v>
                </c:pt>
                <c:pt idx="1">
                  <c:v>46055</c:v>
                </c:pt>
                <c:pt idx="2">
                  <c:v>4769</c:v>
                </c:pt>
                <c:pt idx="3">
                  <c:v>91116</c:v>
                </c:pt>
                <c:pt idx="4">
                  <c:v>17968</c:v>
                </c:pt>
                <c:pt idx="5">
                  <c:v>78684</c:v>
                </c:pt>
                <c:pt idx="6">
                  <c:v>10910</c:v>
                </c:pt>
                <c:pt idx="7">
                  <c:v>18125</c:v>
                </c:pt>
                <c:pt idx="8">
                  <c:v>13812</c:v>
                </c:pt>
                <c:pt idx="9">
                  <c:v>29513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07A-4F0C-B943-6600D43CD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A9-439F-BC1A-311761DDA3C9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A9-439F-BC1A-311761DDA3C9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A9-439F-BC1A-311761DDA3C9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A9-439F-BC1A-311761DDA3C9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A9-439F-BC1A-311761DDA3C9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A9-439F-BC1A-311761DDA3C9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A9-439F-BC1A-311761DDA3C9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A9-439F-BC1A-311761DDA3C9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A9-439F-BC1A-311761DDA3C9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A9-439F-BC1A-311761DDA3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CAA9-439F-BC1A-311761DDA3C9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A9-439F-BC1A-311761DDA3C9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A9-439F-BC1A-311761DDA3C9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A9-439F-BC1A-311761DDA3C9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A9-439F-BC1A-311761DDA3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CAA9-439F-BC1A-311761DDA3C9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CAA9-439F-BC1A-311761DDA3C9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A9-439F-BC1A-311761DDA3C9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A9-439F-BC1A-311761DDA3C9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A9-439F-BC1A-311761DDA3C9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A9-439F-BC1A-311761DDA3C9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A9-439F-BC1A-311761DDA3C9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A9-439F-BC1A-311761DDA3C9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A9-439F-BC1A-311761DDA3C9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A9-439F-BC1A-311761DDA3C9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A9-439F-BC1A-311761DDA3C9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A9-439F-BC1A-311761DDA3C9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AA9-439F-BC1A-311761DDA3C9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AA9-439F-BC1A-311761DDA3C9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A9-439F-BC1A-311761DDA3C9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AA9-439F-BC1A-311761DDA3C9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AA9-439F-BC1A-311761DDA3C9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AA9-439F-BC1A-311761DDA3C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CAA9-439F-BC1A-311761DDA3C9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CAA9-439F-BC1A-311761DDA3C9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CAA9-439F-BC1A-311761DDA3C9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CAA9-439F-BC1A-311761DDA3C9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CAA9-439F-BC1A-311761DDA3C9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CAA9-439F-BC1A-311761DDA3C9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CAA9-439F-BC1A-311761DDA3C9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CAA9-439F-BC1A-311761DDA3C9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CAA9-439F-BC1A-311761DDA3C9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CAA9-439F-BC1A-311761DDA3C9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CAA9-439F-BC1A-311761DDA3C9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CAA9-439F-BC1A-311761DDA3C9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CAA9-439F-BC1A-311761DDA3C9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CAA9-439F-BC1A-311761DDA3C9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CAA9-439F-BC1A-311761DDA3C9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CAA9-439F-BC1A-311761DDA3C9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CAA9-439F-BC1A-311761DDA3C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AA9-439F-BC1A-311761DDA3C9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AA9-439F-BC1A-311761DDA3C9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AA9-439F-BC1A-311761DDA3C9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AA9-439F-BC1A-311761DDA3C9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AA9-439F-BC1A-311761DDA3C9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AA9-439F-BC1A-311761DDA3C9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AA9-439F-BC1A-311761DDA3C9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AA9-439F-BC1A-311761DDA3C9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AA9-439F-BC1A-311761DDA3C9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AA9-439F-BC1A-311761DDA3C9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AA9-439F-BC1A-311761DDA3C9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AA9-439F-BC1A-311761DDA3C9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CAA9-439F-BC1A-311761DDA3C9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AA9-439F-BC1A-311761DDA3C9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AA9-439F-BC1A-311761DDA3C9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AA9-439F-BC1A-311761DDA3C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CAA9-439F-BC1A-311761DDA3C9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AA9-439F-BC1A-311761DDA3C9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CAA9-439F-BC1A-311761DDA3C9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CAA9-439F-BC1A-311761DDA3C9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CAA9-439F-BC1A-311761DDA3C9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CAA9-439F-BC1A-311761DDA3C9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CAA9-439F-BC1A-311761DDA3C9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CAA9-439F-BC1A-311761DDA3C9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CAA9-439F-BC1A-311761DDA3C9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CAA9-439F-BC1A-311761DDA3C9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CAA9-439F-BC1A-311761DDA3C9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CAA9-439F-BC1A-311761DDA3C9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CAA9-439F-BC1A-311761DDA3C9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CAA9-439F-BC1A-311761DDA3C9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CAA9-439F-BC1A-311761DDA3C9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CAA9-439F-BC1A-311761DDA3C9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CAA9-439F-BC1A-311761DDA3C9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CAA9-439F-BC1A-311761DDA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octubre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68547</c:v>
                </c:pt>
                <c:pt idx="1">
                  <c:v>46357</c:v>
                </c:pt>
                <c:pt idx="2">
                  <c:v>12921</c:v>
                </c:pt>
                <c:pt idx="3">
                  <c:v>82735</c:v>
                </c:pt>
                <c:pt idx="4">
                  <c:v>18268</c:v>
                </c:pt>
                <c:pt idx="5">
                  <c:v>55716</c:v>
                </c:pt>
                <c:pt idx="6">
                  <c:v>10196</c:v>
                </c:pt>
                <c:pt idx="7">
                  <c:v>19153</c:v>
                </c:pt>
                <c:pt idx="8">
                  <c:v>28586</c:v>
                </c:pt>
                <c:pt idx="9">
                  <c:v>38509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8-420C-81EB-BB2573E7DB63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octubre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54723</c:v>
                </c:pt>
                <c:pt idx="1">
                  <c:v>45451</c:v>
                </c:pt>
                <c:pt idx="2">
                  <c:v>6705</c:v>
                </c:pt>
                <c:pt idx="3">
                  <c:v>94416</c:v>
                </c:pt>
                <c:pt idx="4">
                  <c:v>14687</c:v>
                </c:pt>
                <c:pt idx="5">
                  <c:v>62457</c:v>
                </c:pt>
                <c:pt idx="6">
                  <c:v>9167</c:v>
                </c:pt>
                <c:pt idx="7">
                  <c:v>17562</c:v>
                </c:pt>
                <c:pt idx="8">
                  <c:v>33767</c:v>
                </c:pt>
                <c:pt idx="9">
                  <c:v>32273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8-420C-81EB-BB2573E7DB63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octubre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61293</c:v>
                </c:pt>
                <c:pt idx="1">
                  <c:v>46055</c:v>
                </c:pt>
                <c:pt idx="2">
                  <c:v>4769</c:v>
                </c:pt>
                <c:pt idx="3">
                  <c:v>91116</c:v>
                </c:pt>
                <c:pt idx="4">
                  <c:v>17968</c:v>
                </c:pt>
                <c:pt idx="5">
                  <c:v>78684</c:v>
                </c:pt>
                <c:pt idx="6">
                  <c:v>10910</c:v>
                </c:pt>
                <c:pt idx="7">
                  <c:v>18125</c:v>
                </c:pt>
                <c:pt idx="8">
                  <c:v>13812</c:v>
                </c:pt>
                <c:pt idx="9">
                  <c:v>29513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08-420C-81EB-BB2573E7D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0.12005920728030262</c:v>
                </c:pt>
                <c:pt idx="1">
                  <c:v>1.3289036544850585E-2</c:v>
                </c:pt>
                <c:pt idx="2">
                  <c:v>-0.28873974645786726</c:v>
                </c:pt>
                <c:pt idx="3">
                  <c:v>-3.495170310116924E-2</c:v>
                </c:pt>
                <c:pt idx="4">
                  <c:v>0.22339483897324164</c:v>
                </c:pt>
                <c:pt idx="5">
                  <c:v>0.2598107497958595</c:v>
                </c:pt>
                <c:pt idx="6">
                  <c:v>0.19013854041671219</c:v>
                </c:pt>
                <c:pt idx="7">
                  <c:v>3.2057852180845003E-2</c:v>
                </c:pt>
                <c:pt idx="8">
                  <c:v>-0.5909615897177718</c:v>
                </c:pt>
                <c:pt idx="9">
                  <c:v>-8.5520404052923493E-2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08-420C-81EB-BB2573E7DB63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0.16465768512673104</c:v>
                </c:pt>
                <c:pt idx="1">
                  <c:v>0.12372227968139263</c:v>
                </c:pt>
                <c:pt idx="2">
                  <c:v>1.2811454821421375E-2</c:v>
                </c:pt>
                <c:pt idx="3">
                  <c:v>0.24477427500705182</c:v>
                </c:pt>
                <c:pt idx="4">
                  <c:v>4.8269285013902131E-2</c:v>
                </c:pt>
                <c:pt idx="5">
                  <c:v>0.21137691574097706</c:v>
                </c:pt>
                <c:pt idx="6">
                  <c:v>2.9308654246531181E-2</c:v>
                </c:pt>
                <c:pt idx="7">
                  <c:v>4.8691050249163856E-2</c:v>
                </c:pt>
                <c:pt idx="8">
                  <c:v>3.7104595091942132E-2</c:v>
                </c:pt>
                <c:pt idx="9">
                  <c:v>7.9283805020886777E-2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08-420C-81EB-BB2573E7D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114660</c:v>
                </c:pt>
                <c:pt idx="1">
                  <c:v>118966</c:v>
                </c:pt>
                <c:pt idx="2">
                  <c:v>123951</c:v>
                </c:pt>
                <c:pt idx="3">
                  <c:v>83468</c:v>
                </c:pt>
                <c:pt idx="4">
                  <c:v>51760</c:v>
                </c:pt>
                <c:pt idx="5">
                  <c:v>127819</c:v>
                </c:pt>
                <c:pt idx="6">
                  <c:v>132654</c:v>
                </c:pt>
                <c:pt idx="7">
                  <c:v>126987</c:v>
                </c:pt>
                <c:pt idx="8">
                  <c:v>125060</c:v>
                </c:pt>
                <c:pt idx="9">
                  <c:v>125026</c:v>
                </c:pt>
                <c:pt idx="10">
                  <c:v>106371</c:v>
                </c:pt>
                <c:pt idx="11">
                  <c:v>113290</c:v>
                </c:pt>
                <c:pt idx="12">
                  <c:v>108318</c:v>
                </c:pt>
                <c:pt idx="13">
                  <c:v>120715</c:v>
                </c:pt>
                <c:pt idx="14">
                  <c:v>143879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3-448E-A899-E62BC4695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-3.6195215439705497E-2</c:v>
                </c:pt>
                <c:pt idx="1">
                  <c:v>-4.0217505304515511E-2</c:v>
                </c:pt>
                <c:pt idx="2">
                  <c:v>0.48501222025207258</c:v>
                </c:pt>
                <c:pt idx="3">
                  <c:v>0.61259659969088109</c:v>
                </c:pt>
                <c:pt idx="4">
                  <c:v>-0.59505237875433226</c:v>
                </c:pt>
                <c:pt idx="5">
                  <c:v>-3.6448203597328366E-2</c:v>
                </c:pt>
                <c:pt idx="6">
                  <c:v>4.46266153228283E-2</c:v>
                </c:pt>
                <c:pt idx="7">
                  <c:v>1.5408603870142423E-2</c:v>
                </c:pt>
                <c:pt idx="8">
                  <c:v>2.7194343576542046E-4</c:v>
                </c:pt>
                <c:pt idx="9">
                  <c:v>0.17537674742175979</c:v>
                </c:pt>
                <c:pt idx="10">
                  <c:v>-6.1073351575602453E-2</c:v>
                </c:pt>
                <c:pt idx="11">
                  <c:v>4.5901881497073527E-2</c:v>
                </c:pt>
                <c:pt idx="12">
                  <c:v>-0.10269643374891269</c:v>
                </c:pt>
                <c:pt idx="13">
                  <c:v>-0.16099639280228528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3-448E-A899-E62BC4695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64415</c:v>
                </c:pt>
                <c:pt idx="1">
                  <c:v>67064</c:v>
                </c:pt>
                <c:pt idx="2">
                  <c:v>75857</c:v>
                </c:pt>
                <c:pt idx="3">
                  <c:v>39986</c:v>
                </c:pt>
                <c:pt idx="4">
                  <c:v>26848</c:v>
                </c:pt>
                <c:pt idx="5">
                  <c:v>76491</c:v>
                </c:pt>
                <c:pt idx="6">
                  <c:v>90288</c:v>
                </c:pt>
                <c:pt idx="7">
                  <c:v>83344</c:v>
                </c:pt>
                <c:pt idx="8">
                  <c:v>80738</c:v>
                </c:pt>
                <c:pt idx="9">
                  <c:v>76940</c:v>
                </c:pt>
                <c:pt idx="10">
                  <c:v>59625</c:v>
                </c:pt>
                <c:pt idx="11">
                  <c:v>69676</c:v>
                </c:pt>
                <c:pt idx="12">
                  <c:v>71512</c:v>
                </c:pt>
                <c:pt idx="13">
                  <c:v>63436</c:v>
                </c:pt>
                <c:pt idx="14">
                  <c:v>66756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F-4E66-9042-C66038815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-3.9499582488369267E-2</c:v>
                </c:pt>
                <c:pt idx="1">
                  <c:v>-0.1159154725338466</c:v>
                </c:pt>
                <c:pt idx="2">
                  <c:v>0.89708898114340019</c:v>
                </c:pt>
                <c:pt idx="3">
                  <c:v>0.48934743742550646</c:v>
                </c:pt>
                <c:pt idx="4">
                  <c:v>-0.64900445804081519</c:v>
                </c:pt>
                <c:pt idx="5">
                  <c:v>-0.15281100478468901</c:v>
                </c:pt>
                <c:pt idx="6">
                  <c:v>8.3317335381071222E-2</c:v>
                </c:pt>
                <c:pt idx="7">
                  <c:v>3.2277242438504716E-2</c:v>
                </c:pt>
                <c:pt idx="8">
                  <c:v>4.9363140109176085E-2</c:v>
                </c:pt>
                <c:pt idx="9">
                  <c:v>0.29039832285115308</c:v>
                </c:pt>
                <c:pt idx="10">
                  <c:v>-0.14425340145817789</c:v>
                </c:pt>
                <c:pt idx="11">
                  <c:v>-2.5674012753104325E-2</c:v>
                </c:pt>
                <c:pt idx="12">
                  <c:v>0.12730941421274977</c:v>
                </c:pt>
                <c:pt idx="13">
                  <c:v>-4.9733357301216419E-2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F-4E66-9042-C66038815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50245</c:v>
                </c:pt>
                <c:pt idx="1">
                  <c:v>51902</c:v>
                </c:pt>
                <c:pt idx="2">
                  <c:v>48094</c:v>
                </c:pt>
                <c:pt idx="3">
                  <c:v>43482</c:v>
                </c:pt>
                <c:pt idx="4">
                  <c:v>24912</c:v>
                </c:pt>
                <c:pt idx="5">
                  <c:v>51328</c:v>
                </c:pt>
                <c:pt idx="6">
                  <c:v>42366</c:v>
                </c:pt>
                <c:pt idx="7">
                  <c:v>43643</c:v>
                </c:pt>
                <c:pt idx="8">
                  <c:v>44322</c:v>
                </c:pt>
                <c:pt idx="9">
                  <c:v>48086</c:v>
                </c:pt>
                <c:pt idx="10">
                  <c:v>46746</c:v>
                </c:pt>
                <c:pt idx="11">
                  <c:v>43614</c:v>
                </c:pt>
                <c:pt idx="12">
                  <c:v>36806</c:v>
                </c:pt>
                <c:pt idx="13">
                  <c:v>57279</c:v>
                </c:pt>
                <c:pt idx="14">
                  <c:v>77123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6-4477-9F1E-472F773D4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-3.1925552001849655E-2</c:v>
                </c:pt>
                <c:pt idx="1">
                  <c:v>7.9178275876408799E-2</c:v>
                </c:pt>
                <c:pt idx="2">
                  <c:v>0.10606687824847061</c:v>
                </c:pt>
                <c:pt idx="3">
                  <c:v>0.74542389210019278</c:v>
                </c:pt>
                <c:pt idx="4">
                  <c:v>-0.51465087281795507</c:v>
                </c:pt>
                <c:pt idx="5">
                  <c:v>0.21153755369872074</c:v>
                </c:pt>
                <c:pt idx="6">
                  <c:v>-2.9260133354718998E-2</c:v>
                </c:pt>
                <c:pt idx="7">
                  <c:v>-1.5319705789449967E-2</c:v>
                </c:pt>
                <c:pt idx="8">
                  <c:v>-7.8276421411637487E-2</c:v>
                </c:pt>
                <c:pt idx="9">
                  <c:v>2.866555427202333E-2</c:v>
                </c:pt>
                <c:pt idx="10">
                  <c:v>7.1811803549318931E-2</c:v>
                </c:pt>
                <c:pt idx="11">
                  <c:v>0.18496984187360765</c:v>
                </c:pt>
                <c:pt idx="12">
                  <c:v>-0.35742593271530576</c:v>
                </c:pt>
                <c:pt idx="13">
                  <c:v>-0.25730326880437737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6-4477-9F1E-472F773D4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78-4070-8779-2E97D747D596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4058</c:v>
                </c:pt>
                <c:pt idx="1">
                  <c:v>3219</c:v>
                </c:pt>
                <c:pt idx="2">
                  <c:v>2822</c:v>
                </c:pt>
                <c:pt idx="3">
                  <c:v>3844</c:v>
                </c:pt>
                <c:pt idx="4">
                  <c:v>3384</c:v>
                </c:pt>
                <c:pt idx="5">
                  <c:v>2974</c:v>
                </c:pt>
                <c:pt idx="6">
                  <c:v>4014</c:v>
                </c:pt>
                <c:pt idx="7">
                  <c:v>3806</c:v>
                </c:pt>
                <c:pt idx="8">
                  <c:v>3714</c:v>
                </c:pt>
                <c:pt idx="9">
                  <c:v>4250</c:v>
                </c:pt>
                <c:pt idx="10">
                  <c:v>3688</c:v>
                </c:pt>
                <c:pt idx="11">
                  <c:v>4414</c:v>
                </c:pt>
                <c:pt idx="12">
                  <c:v>44187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78-4070-8779-2E97D747D596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C78-4070-8779-2E97D747D59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4254</c:v>
                </c:pt>
                <c:pt idx="1">
                  <c:v>3831</c:v>
                </c:pt>
                <c:pt idx="2">
                  <c:v>3770</c:v>
                </c:pt>
                <c:pt idx="3">
                  <c:v>4173</c:v>
                </c:pt>
                <c:pt idx="4">
                  <c:v>3296</c:v>
                </c:pt>
                <c:pt idx="5">
                  <c:v>2680</c:v>
                </c:pt>
                <c:pt idx="6">
                  <c:v>4277</c:v>
                </c:pt>
                <c:pt idx="7">
                  <c:v>3503</c:v>
                </c:pt>
                <c:pt idx="8">
                  <c:v>3091</c:v>
                </c:pt>
                <c:pt idx="9">
                  <c:v>3949</c:v>
                </c:pt>
                <c:pt idx="10">
                  <c:v>3573</c:v>
                </c:pt>
                <c:pt idx="11">
                  <c:v>4236</c:v>
                </c:pt>
                <c:pt idx="12">
                  <c:v>44633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78-4070-8779-2E97D747D596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C78-4070-8779-2E97D747D59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C78-4070-8779-2E97D747D59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3018</c:v>
                </c:pt>
                <c:pt idx="1">
                  <c:v>3089</c:v>
                </c:pt>
                <c:pt idx="2">
                  <c:v>3351</c:v>
                </c:pt>
                <c:pt idx="3">
                  <c:v>2803</c:v>
                </c:pt>
                <c:pt idx="4">
                  <c:v>3239</c:v>
                </c:pt>
                <c:pt idx="5">
                  <c:v>2876</c:v>
                </c:pt>
                <c:pt idx="6">
                  <c:v>3871</c:v>
                </c:pt>
                <c:pt idx="7">
                  <c:v>3638</c:v>
                </c:pt>
                <c:pt idx="8">
                  <c:v>3541</c:v>
                </c:pt>
                <c:pt idx="9">
                  <c:v>3943</c:v>
                </c:pt>
                <c:pt idx="12">
                  <c:v>33369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C78-4070-8779-2E97D747D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C78-4070-8779-2E97D747D59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4296</c:v>
                      </c:pt>
                      <c:pt idx="1">
                        <c:v>3387</c:v>
                      </c:pt>
                      <c:pt idx="2">
                        <c:v>1344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1493</c:v>
                      </c:pt>
                      <c:pt idx="8">
                        <c:v>2218</c:v>
                      </c:pt>
                      <c:pt idx="9">
                        <c:v>848</c:v>
                      </c:pt>
                      <c:pt idx="10">
                        <c:v>437</c:v>
                      </c:pt>
                      <c:pt idx="11">
                        <c:v>554</c:v>
                      </c:pt>
                      <c:pt idx="12">
                        <c:v>15534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C78-4070-8779-2E97D747D59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C78-4070-8779-2E97D747D59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C78-4070-8779-2E97D747D59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C78-4070-8779-2E97D747D59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C78-4070-8779-2E97D747D59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C78-4070-8779-2E97D747D59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C78-4070-8779-2E97D747D59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C78-4070-8779-2E97D747D59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C78-4070-8779-2E97D747D59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C78-4070-8779-2E97D747D59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C78-4070-8779-2E97D747D59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C78-4070-8779-2E97D747D59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C78-4070-8779-2E97D747D59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C78-4070-8779-2E97D747D596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-0.29055007052186177</c:v>
                </c:pt>
                <c:pt idx="1">
                  <c:v>-0.19368311145914907</c:v>
                </c:pt>
                <c:pt idx="2">
                  <c:v>-0.11114058355437662</c:v>
                </c:pt>
                <c:pt idx="3">
                  <c:v>-0.32830098250659001</c:v>
                </c:pt>
                <c:pt idx="4">
                  <c:v>-1.7293689320388328E-2</c:v>
                </c:pt>
                <c:pt idx="5">
                  <c:v>7.3134328358208878E-2</c:v>
                </c:pt>
                <c:pt idx="6">
                  <c:v>-9.4926350245499225E-2</c:v>
                </c:pt>
                <c:pt idx="7">
                  <c:v>3.8538395660862035E-2</c:v>
                </c:pt>
                <c:pt idx="8">
                  <c:v>0.1455839534131349</c:v>
                </c:pt>
                <c:pt idx="9">
                  <c:v>-1.519371992909635E-3</c:v>
                </c:pt>
                <c:pt idx="12">
                  <c:v>-9.3824679556810731E-2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C78-4070-8779-2E97D747D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7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image" Target="../media/image6.png"/><Relationship Id="rId5" Type="http://schemas.openxmlformats.org/officeDocument/2006/relationships/chart" Target="../charts/chart71.xml"/><Relationship Id="rId4" Type="http://schemas.openxmlformats.org/officeDocument/2006/relationships/image" Target="../media/image5.jpeg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2.xml"/><Relationship Id="rId5" Type="http://schemas.openxmlformats.org/officeDocument/2006/relationships/chart" Target="../charts/chart73.xml"/><Relationship Id="rId4" Type="http://schemas.openxmlformats.org/officeDocument/2006/relationships/image" Target="../media/image6.png"/></Relationships>
</file>

<file path=xl/drawings/_rels/drawing1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4.xml"/><Relationship Id="rId5" Type="http://schemas.openxmlformats.org/officeDocument/2006/relationships/chart" Target="../charts/chart75.xml"/><Relationship Id="rId4" Type="http://schemas.openxmlformats.org/officeDocument/2006/relationships/image" Target="../media/image6.pn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6" Type="http://schemas.openxmlformats.org/officeDocument/2006/relationships/chart" Target="../charts/chart80.xml"/><Relationship Id="rId5" Type="http://schemas.openxmlformats.org/officeDocument/2006/relationships/image" Target="../media/image6.png"/><Relationship Id="rId4" Type="http://schemas.openxmlformats.org/officeDocument/2006/relationships/chart" Target="../charts/chart79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1.xml"/><Relationship Id="rId6" Type="http://schemas.openxmlformats.org/officeDocument/2006/relationships/chart" Target="../charts/chart83.xml"/><Relationship Id="rId5" Type="http://schemas.openxmlformats.org/officeDocument/2006/relationships/image" Target="../media/image6.png"/><Relationship Id="rId4" Type="http://schemas.openxmlformats.org/officeDocument/2006/relationships/chart" Target="../charts/chart82.xml"/></Relationships>
</file>

<file path=xl/drawings/_rels/drawing1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4.xml"/><Relationship Id="rId6" Type="http://schemas.openxmlformats.org/officeDocument/2006/relationships/chart" Target="../charts/chart86.xml"/><Relationship Id="rId5" Type="http://schemas.openxmlformats.org/officeDocument/2006/relationships/image" Target="../media/image6.png"/><Relationship Id="rId4" Type="http://schemas.openxmlformats.org/officeDocument/2006/relationships/chart" Target="../charts/chart85.xml"/></Relationships>
</file>

<file path=xl/drawings/_rels/drawing1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7.xml"/><Relationship Id="rId4" Type="http://schemas.openxmlformats.org/officeDocument/2006/relationships/image" Target="../media/image2.png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4" Type="http://schemas.openxmlformats.org/officeDocument/2006/relationships/image" Target="../media/image2.png"/></Relationships>
</file>

<file path=xl/drawings/_rels/drawing1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9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image" Target="../media/image3.png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29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5" Type="http://schemas.openxmlformats.org/officeDocument/2006/relationships/chart" Target="../charts/chart40.xml"/><Relationship Id="rId10" Type="http://schemas.openxmlformats.org/officeDocument/2006/relationships/chart" Target="../charts/chart35.xml"/><Relationship Id="rId4" Type="http://schemas.openxmlformats.org/officeDocument/2006/relationships/image" Target="../media/image2.png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image" Target="../media/image3.png"/><Relationship Id="rId7" Type="http://schemas.openxmlformats.org/officeDocument/2006/relationships/chart" Target="../charts/chart44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1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3" Type="http://schemas.openxmlformats.org/officeDocument/2006/relationships/image" Target="../media/image3.png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58.xml"/><Relationship Id="rId1" Type="http://schemas.openxmlformats.org/officeDocument/2006/relationships/chart" Target="../charts/chart46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10" Type="http://schemas.openxmlformats.org/officeDocument/2006/relationships/chart" Target="../charts/chart52.xml"/><Relationship Id="rId4" Type="http://schemas.openxmlformats.org/officeDocument/2006/relationships/image" Target="../media/image2.png"/><Relationship Id="rId9" Type="http://schemas.openxmlformats.org/officeDocument/2006/relationships/chart" Target="../charts/chart51.xml"/><Relationship Id="rId14" Type="http://schemas.openxmlformats.org/officeDocument/2006/relationships/chart" Target="../charts/chart5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image" Target="../media/image3.png"/><Relationship Id="rId7" Type="http://schemas.openxmlformats.org/officeDocument/2006/relationships/chart" Target="../charts/chart62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59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image" Target="../media/image2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6.xml"/><Relationship Id="rId7" Type="http://schemas.openxmlformats.org/officeDocument/2006/relationships/chart" Target="../charts/chart67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42B3B5-55D2-419F-815B-934A75107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Arona</a:t>
          </a:fld>
          <a:endParaRPr lang="es-ES" sz="1100"/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Arona</a:t>
          </a:fld>
          <a:endParaRPr lang="es-ES" sz="1100"/>
        </a:p>
      </cdr:txBody>
    </cdr: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1CEB883-4141-45CD-BADB-2DC0B8CB8744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51484A1-0231-E2E3-F75A-7BE1AA76A8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CF05873A-F4A0-0C23-1652-DF6FD0E5B6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532EC7-F6D3-4AEF-B4D6-72D912AE3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17CF8C-884D-4898-BA0E-0A3098720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DCD41C-48EE-4A59-9781-9785F1DC5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65233C-A38C-4625-B7F9-3F3607F5D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3C9DC9F-A224-4D5A-BEDF-CD734EFF7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ABD2A3-8FBC-412D-A061-3679F5525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39AA06-0EA1-4BD5-B2DD-4125D0881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DDC31A-79BD-41B9-B4B2-509A4A9DC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0D2104D-70E7-4181-9BE7-7B7C1F3A6F49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CF3BCE74-CA81-12CE-650C-F85C55B280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EF5DD2E4-961D-0C44-7DB5-71E200E88B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65CC3D7C-0F47-412B-8A0F-E01867871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B7E6E363-427B-4733-A85C-C75839875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7F203AAA-5832-4E8D-A8BE-F0FE22896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B3B23BD6-CCC9-47DD-9CBA-51914ADEA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BEDD089D-3D8E-440F-89E7-4189D2375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1,3%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46.055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44,4%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Arona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Arona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46.055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44,4%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D5D20ED4-266A-4594-9B80-5F2EE8DB67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CD91FD1D-30BE-47DF-842B-FFD1EADA9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FD71AB2D-7041-4F7F-BECF-E2444E40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0F8A907-89C9-4DD0-98DB-A5F190A2C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Arona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69.827 viajeros 
cuota: 67,3%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34.002 viajeros
cuota: 32,7%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6B5F1D95-81EF-4D21-AFC8-4C86FDD066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5389A4B1-9378-4F46-9010-FAD28ACCA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567812BB-57EF-449F-A8DB-878954D64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7C5BB25-8828-445B-A6A1-005F0E444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43.180 viajeros 
cuota: 74,7%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14.594 viajeros
cuota: 25,3%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EFE50D39-F9F6-4306-B7B7-8168BDF2A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CD2D2D84-3E2A-4AD2-B8A0-DFC3856F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A2A4EC29-3E8E-4FB2-AF12-C9C26F43C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358096D-C18C-4E15-8E18-5F39C8123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Arona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26.647 viajeros 
cuota: 57,9%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19.408 viajeros
cuota: 42,1%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B8EF5778-8D2A-4A8B-9384-C4105316A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30FE14FB-402B-4DD0-908C-7AF82CB0D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46665722-60C9-4AEA-91AF-975C39BFF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2B29945F-AEA9-4B41-906C-AB356578D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844E3E1-AA50-4316-9E74-C6E638F30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6BC01261-BBA1-4907-87BF-22E976B494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FF7CEB70-CAAB-428E-B2BF-83F8A774D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DF46F89B-4E4B-4E8D-83AF-8FDBB8BA35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A6FC8AF5-3D81-465B-A1A3-001310CE4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39B4A7D-93FD-4466-A20E-88086F9EC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8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AEE6422D-7758-42F1-91E0-B0AED5D9F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20F3821B-81CE-4B33-95C3-D1987A5B3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2E15C883-F810-4134-A070-DA6C913A7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078C1830-1539-4402-A86C-CED350B91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4560DBA-6F26-4FED-826E-7BBA94BE1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F85C66-B05B-4FB7-8D30-FAE8615BF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1143E-231D-4563-BA8E-3A502DBA6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251879-7772-4BD4-B158-582E681BD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Arona
(hotel + apartamento)</a:t>
          </a:fld>
          <a:endParaRPr lang="es-ES" sz="1100"/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762B7D-AD1A-4DDE-900F-7AE21416C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0E531F-5F76-4A79-AA76-92C63B53C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BD5D647-112F-469B-9642-6AC41FD49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Arona
(hotel + apartamento)</a:t>
          </a:fld>
          <a:endParaRPr lang="es-ES" sz="1100"/>
        </a:p>
      </cdr:txBody>
    </cdr:sp>
  </cdr:relSizeAnchor>
</c:userShapes>
</file>

<file path=xl/drawings/drawing1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9A0143-AEDF-4207-9335-AF6712132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2FCE9F-44F7-4D70-AC24-61815C939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22E673-B331-4A16-921B-E503DC82C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Arona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Arona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A0B106-C286-4EBE-A20C-0AEB56953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35C513-928D-42B8-A6DF-DEBDF6EF0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C5EB0C-E7B4-4F78-B1CF-A1B035573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03966A-AB49-4B5A-BB21-BC4B4F693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8394D6-59D1-4E55-B140-A70212609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12B2F7-50A1-4D3E-8391-3E02C5C71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10E9A7-16D3-40D0-9144-C07B8E79C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DC493F-3AF6-4C7F-913F-E528F2CE4A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657027D-2D74-4066-9CCB-069DEE560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1A662D6-B98A-4594-974B-1B992C58D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CE0898B-D4C3-4E99-B456-64F29C3DC2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Arona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Arona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Arona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Arona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88C6DF-B96E-4871-8A27-76FDC1DA3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3CD985-005A-48EA-B79E-D48EBF254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233102-AC81-4F88-9ADF-C67831CB0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9E13706-73AC-4996-B6EB-824DD08CB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1D8930C-6E90-4965-A8F5-AA2B50FF9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5A7644-F707-4780-9748-7F22B339B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D679A7-8048-4859-A215-A7D0D0F7F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Arona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Arona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932212-D260-49DA-8B3E-99C06E17E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F5672B-1A1B-4803-B96A-4C2BD11DD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66990F-3B6C-4D3A-9CDE-D1F1A34D7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6C3092-EA0A-4611-A782-C4F3BF6EF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E572776C-938F-4631-88A5-B12A17DA0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4D8F16-7980-4AA9-9739-A53AFDDCB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1194DF2-BBDE-49BE-97AF-85802D541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FE39BC-54DE-416D-84F7-4848E0CA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217C36-4552-4839-96AC-E299FA126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101276-2881-4C61-9308-23611B30D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07E2A43-4648-406D-ABD3-DC32F66D2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9B8265A-BC54-413D-93BC-5AEC1D2C11E8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7C47319-8B2C-9688-E858-D8A8415B13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2747D68-6C19-AB99-9BAF-D0627B9DDC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F33CB5-3AFA-4F5A-AE00-AA1F8755A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C99DE2-A040-4273-B625-72BCC4854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74E75FCE-986E-40EB-AD63-D7B0CA292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F0606C-05AE-455A-ABD1-2E07B56E3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DE7055-6775-44F1-B267-1BF22E1C9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DFF3902-E16F-4224-9E6E-B0C5DCFDC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0FED1E-B656-46FF-A1D7-53B45A897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2BA8E2-D60E-4F26-BAC2-6CCF9D368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EE1B99-476F-482D-B2CC-3D7093420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823257-A8E1-4DE7-AA7E-2896B2F0D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464B098-132E-4ACE-B52B-DADCDB9C0788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58A5D00-0D27-1687-44CC-2860C3C54C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43782896-FAE7-5F0F-8E73-581622DFC2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794921-77E8-4267-B82F-DE0FF95E2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028AA7-E0D7-4AF5-89EB-968CA27C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997CB22-229A-4B37-B3FC-A4013FAA89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46D8F9-5A34-42F7-9F29-A75C884E1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B35A76-A0BD-4CE8-830B-DB1043192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9F619A9-77B5-409C-84DD-290781073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6A3844-5D98-452A-9E2A-D305FEBF3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B22C4C-BDCD-43AA-9E78-482240FDB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7F83018-12A7-41B0-8A94-10CF2A26D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28D1004-A357-4501-9D59-55A756FE7C1E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E9E34498-DCDE-97CA-B59B-2DE2B5E299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E5081642-AB06-D8DF-441C-7953531D5B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DC45844-0281-41C1-8510-93F27928AD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AD1E92-0F93-4920-809C-7B675A572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6027A2-28FA-440F-95E3-FEBC987CE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1096B04-353C-4019-9162-56E84A769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98BB5FC-4DB4-48FB-BA22-CC26C6A2B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21B103F-1CD7-438C-8EA1-F544470750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E2E4319-3BAC-4C4C-8D9C-DBC514F88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4B8DEEE-CF96-42FF-8867-FA65F9D58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EC78085-7A51-45B3-B292-0B74897C9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719A129A-728A-47D3-9C66-EF876F4EA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13B9BE0-E7CE-4604-BC54-168501890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0B337F3-FAE1-457D-A648-426B63BAFF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6D9B8ECA-22FF-4C4A-B89C-8D697DA749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5ED3283A-699A-4153-96C1-A46084D24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Arona (hotel + apartamento)</a:t>
          </a:fld>
          <a:endParaRPr lang="es-ES" sz="1100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Arona 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Arona (hotel + apartamento)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Arona (hotel + apartamento)</a:t>
          </a:fld>
          <a:endParaRPr lang="es-ES" sz="1100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Arona (hotel + apartamento)</a:t>
          </a:fld>
          <a:endParaRPr lang="es-ES" sz="1100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Arona (hotel + apartamento)</a:t>
          </a:fld>
          <a:endParaRPr lang="es-ES" sz="1100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Arona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6CCDBE-25B7-439C-9589-17A881AEB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3969F4-7C85-4760-BDD7-2042B57FE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115C9EA-BFF7-4FAB-AC85-9A3724778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Arona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Arona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Arona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Arona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Arona (hotel + apartamento)</a:t>
          </a:fld>
          <a:endParaRPr lang="es-ES" sz="1100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62FFB8-7D6C-43B5-903E-8B1E322AF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DFD953-97AC-4804-BDC3-FB283B5B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CA318A-FB2D-432D-972C-C175E6342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547336C-39D4-45E3-8DCC-423F47362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686C25B-1A61-4673-86A2-ECDF4220A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BD954F6-DD18-4841-9B62-07510CEEDF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F363B4F-59D2-4283-A9B9-DC53DA71CF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Arona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Arona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Arona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Arona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1489922-7A4E-493C-80B3-C95B8C515542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3AC7A48-5A36-F5A3-5D40-BBCEBED9B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305116D-B736-A4BC-7F17-21207AE7F52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Arona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E04669-806E-4175-B051-3BAD02D63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F1E3A3-6811-418C-B5D7-D1611082F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39539-7924-45B5-9FE9-B668F4B4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85A480-4BCE-40F0-8F6E-384964E60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E78B32-E2D1-4DEF-9E93-760D51E97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C9D390-8942-439E-9DBA-6FD1D9299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6A5959D-1BED-49ED-90F3-0AB8A694F3D8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9603011-FE94-A82A-21C6-235612FE33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9B4872E-5831-721B-1ADA-DC727AB28D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A4DDC34-890D-4BBB-9C27-ADC62C0EF9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B5D751-31F0-4C1A-A274-0850D5879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44F10C8-2ACB-4BA9-8049-D07DB3218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8C1DAD7-CC8F-433F-944E-74F0739FB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842B941-8ED8-491E-AE67-3AE5F4BC1B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1C3457E-CA85-478F-B996-583F69EFA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7D5F73D-E772-4C66-BCBA-2EA1EB9D8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1F215A6-FE48-4356-98A4-CBE293275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64B30C86-5B6F-415F-8119-69DF9502B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50525E14-6CB9-420B-A886-FC8BBCA64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1CD7C826-DA78-41E2-91FA-E400CF7E6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B8EE487-A2CD-4F7E-97FA-CE4DE7A78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9A331A5D-C009-4593-B511-88D9FC604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BF629BD2-13FC-448A-A635-287824850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EABEC518-3CC7-4834-811C-7F0130964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Arona
(hotel + apartamento)</a:t>
          </a:fld>
          <a:endParaRPr lang="es-ES" sz="1100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Arona (hotel + apartamento)</a:t>
          </a:fld>
          <a:endParaRPr lang="es-ES" sz="1100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Arona (hotel + apartamento)</a:t>
          </a:fld>
          <a:endParaRPr lang="es-ES" sz="1100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Arona (hotel + apartamento)</a:t>
          </a:fld>
          <a:endParaRPr lang="es-E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A08CB1-9EC4-4D1D-ACF3-26A9A12A9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FF1CB3-FAE9-4BE8-8798-BE0041E43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FADD94-4AC6-4A56-A827-527F69574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6BBA598-96DA-49A2-AA94-83102C9E8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8AC59C9-3CAC-4D87-90FA-C0692027E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449E85B-57E2-4408-A5CA-91405946C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2952AC9-4577-4682-89C8-014E33D7A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E874F6E-9D8E-427A-9419-C8E4A581B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0CE552F3-E4E4-41DC-914E-7B955725B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C7C591AC-50E5-4B88-8FDD-E6976975F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91DE489A-B075-4297-A5F1-09A45B877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DE068FF-6E55-4F5B-8E07-5F8C5BCC71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3954177-1574-455D-B9FB-F608D3FC1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27144D9-B619-4AC5-929F-C16F984DC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E79F2E56-E89D-45DB-B6F7-35421C2E7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Arona (hotel + apartamento)</a:t>
          </a:fld>
          <a:endParaRPr lang="es-ES" sz="1100"/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Arona (hotel + apartamento)</a:t>
          </a:fld>
          <a:endParaRPr lang="es-ES" sz="1100"/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Arona 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Arona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Arona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Arona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Arona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Arona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Arona (hotel + apartamento)</a:t>
          </a:fld>
          <a:endParaRPr lang="es-ES" sz="1100"/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0F17D2-DDCB-442E-BC27-80D4E2ABD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CDB3F5-E8ED-4B2D-A201-0B12D71A7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377642-A39F-4A12-8467-68DBBC4DB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106D734-F7A3-4346-91CC-5B978EA2A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E66D5B3-841E-4BD1-A49E-4055A0716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2D771C-CADF-4F7F-9DA7-7073B841F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20F157E-DDF1-46AD-9B02-D77801F201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Arona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Arona
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Arona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Arona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Arona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Arona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4D525D0-C793-4DE6-A986-3F967D726B7A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56CA9FE-3F59-3409-F68F-D67A57BC5E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24C1C166-2310-B2B1-BD2E-AB7933499D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CEAA1A-6D05-405A-92AE-E454D5004C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3EF746D1-173C-4492-88C7-33B32C9DD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2B172F95-640F-4EDE-819F-B8FE192CA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975423-2ECF-4E49-B3D4-8006D4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7EDA848-EE00-4BE7-906E-F544538C1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BD6EC68-4D81-44F9-85AF-9472BF21F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6874450-9042-4F06-BC38-D40480A26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Arona
(hotel + apartamento)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2B3F4-3FD7-4E7D-AC11-9811DA8921F6}">
  <dimension ref="B1:M56"/>
  <sheetViews>
    <sheetView showGridLines="0" tabSelected="1" workbookViewId="0">
      <selection activeCell="D5" sqref="D5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47</v>
      </c>
    </row>
    <row r="4" spans="2:13" ht="23.25" x14ac:dyDescent="0.35">
      <c r="B4" s="3" t="s">
        <v>213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214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215</v>
      </c>
    </row>
    <row r="20" spans="2:2" ht="15.75" x14ac:dyDescent="0.25">
      <c r="B20" s="6" t="s">
        <v>216</v>
      </c>
    </row>
    <row r="21" spans="2:2" ht="15.75" x14ac:dyDescent="0.25">
      <c r="B21" s="6" t="s">
        <v>217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10" t="s">
        <v>21</v>
      </c>
    </row>
    <row r="35" spans="2:2" ht="15.75" x14ac:dyDescent="0.25">
      <c r="B35" s="6" t="s">
        <v>218</v>
      </c>
    </row>
    <row r="36" spans="2:2" ht="15.75" x14ac:dyDescent="0.25">
      <c r="B36" s="6" t="s">
        <v>219</v>
      </c>
    </row>
    <row r="37" spans="2:2" ht="15.75" x14ac:dyDescent="0.25">
      <c r="B37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38" spans="2:2" ht="15.75" x14ac:dyDescent="0.25">
      <c r="B38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0" spans="2:2" ht="15.75" x14ac:dyDescent="0.25">
      <c r="B40" s="10" t="s">
        <v>22</v>
      </c>
    </row>
    <row r="41" spans="2:2" ht="15.75" x14ac:dyDescent="0.25">
      <c r="B41" s="6" t="s">
        <v>220</v>
      </c>
    </row>
    <row r="42" spans="2:2" ht="15.75" x14ac:dyDescent="0.25">
      <c r="B42" s="6" t="s">
        <v>221</v>
      </c>
    </row>
    <row r="43" spans="2:2" ht="15.75" x14ac:dyDescent="0.25">
      <c r="B43" s="10" t="s">
        <v>23</v>
      </c>
    </row>
    <row r="44" spans="2:2" ht="15.75" x14ac:dyDescent="0.25">
      <c r="B44" s="6" t="s">
        <v>222</v>
      </c>
    </row>
    <row r="45" spans="2:2" ht="15.75" x14ac:dyDescent="0.25">
      <c r="B45" s="10" t="s">
        <v>24</v>
      </c>
    </row>
    <row r="46" spans="2:2" ht="31.5" x14ac:dyDescent="0.25">
      <c r="B46" s="11" t="s">
        <v>25</v>
      </c>
    </row>
    <row r="47" spans="2:2" ht="15.75" x14ac:dyDescent="0.25">
      <c r="B47" s="11" t="s">
        <v>26</v>
      </c>
    </row>
    <row r="48" spans="2:2" ht="15.75" x14ac:dyDescent="0.25">
      <c r="B48" s="11" t="s">
        <v>27</v>
      </c>
    </row>
    <row r="49" spans="2:2" ht="15.75" x14ac:dyDescent="0.25">
      <c r="B49" s="10" t="s">
        <v>28</v>
      </c>
    </row>
    <row r="50" spans="2:2" ht="15.75" x14ac:dyDescent="0.25">
      <c r="B50" s="6" t="s">
        <v>223</v>
      </c>
    </row>
    <row r="51" spans="2:2" ht="15.75" x14ac:dyDescent="0.25">
      <c r="B51" s="6" t="s">
        <v>224</v>
      </c>
    </row>
    <row r="52" spans="2:2" ht="15.75" x14ac:dyDescent="0.25">
      <c r="B52" s="6" t="s">
        <v>225</v>
      </c>
    </row>
    <row r="53" spans="2:2" ht="15.75" x14ac:dyDescent="0.25">
      <c r="B53" s="6" t="s">
        <v>226</v>
      </c>
    </row>
    <row r="54" spans="2:2" ht="15.75" x14ac:dyDescent="0.25">
      <c r="B54" s="6" t="s">
        <v>29</v>
      </c>
    </row>
    <row r="55" spans="2:2" ht="15.75" x14ac:dyDescent="0.25">
      <c r="B55" s="6" t="s">
        <v>30</v>
      </c>
    </row>
    <row r="56" spans="2:2" ht="15.75" x14ac:dyDescent="0.25">
      <c r="B56" s="6" t="s">
        <v>31</v>
      </c>
    </row>
  </sheetData>
  <hyperlinks>
    <hyperlink ref="B13" location="'Plazas aloj islas cat y tipolog'!A1" tooltip="Plazas alojativas Canarias e islas" display="Plazas alojativas Canarias e islas" xr:uid="{E79DEC30-A69C-4CCB-AA41-382B946D652A}"/>
    <hyperlink ref="B19" location="'Viajeros entr evol mensu TF'!A1" tooltip="Evolución mensual de viajeros entrentrados en Tenerife según lugar de residencia" display="Evolución mensual de viajeros entrados en Tenerife según lugar de residencia" xr:uid="{6E64B93B-3D28-4895-9E2B-9C3DCAAA1F20}"/>
    <hyperlink ref="B14" location="'Establecim aloj islas cat y tip'!A1" tooltip="Establecimientos alojativos Canarias e islas" display="Establecimientos alojativos Canarias e islas" xr:uid="{1D600D02-F153-4D7E-AFAF-D182A007371B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4382EA4E-8B1F-4071-9AA4-925EE1122985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4C8E1827-55F8-4019-A42D-A914D820F005}"/>
    <hyperlink ref="B37" location="'Pernoctaciones lugar reside'!A1" tooltip="Pernoctaciones registradas en establecimientos alojativos de Canarias e islas según tipología y categoría" display="'Pernoctaciones lugar reside'!A1" xr:uid="{A91A4252-0275-4E8B-9D42-7DD231AB8914}"/>
    <hyperlink ref="B8" location="'Resumen indicadores (aloj)'!A1" tooltip="Resumen indicadores Tenerife" display="'Resumen indicadores (aloj)'!A1" xr:uid="{0B1F790F-C7D6-49A2-B0A3-2261749E942E}"/>
    <hyperlink ref="B9" location="'Resumen indicadores municipios '!A1" tooltip="Resumen indicadores municipios Tenerife" display="Resumen indicadores municipios Tenerife" xr:uid="{FF7C1D08-117C-4A94-882B-FEAA07318007}"/>
    <hyperlink ref="B20" location="'Viajeros entr evol mensu TF cat'!A1" tooltip="Evolución mensual de viajeros entrentrados en Tenerife según lugar de residencia" display="'Viajeros entr evol mensu TF cat'!A1" xr:uid="{B6634C61-F4D4-477F-A76E-4934C2391F37}"/>
    <hyperlink ref="B21" location="'Viajeros entr evol anual TF cat'!A1" tooltip="Evolución mensual de viajeros entrentrados en Tenerife según lugar de residencia" display="'Viajeros entr evol anual TF cat'!A1" xr:uid="{C8D4F4C8-57E6-4375-9185-45A36C5849D4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0002BD07-471A-4DDF-B14F-278C5B9DA2EE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AAE7104D-2315-4775-A6D8-7419BAC0ABA0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5376CB97-EA1F-49CB-AD88-D038B123402D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F60D1F02-3213-4E23-A5A4-61E90E83F349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742AABC9-8DD4-4BB1-8ACF-3AA4C3697188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7BAD4E60-6CB5-42D4-946F-2D6566737BCE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AD759D69-8EAC-4971-ADC6-4EC1730BFE1F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4E7040D9-46CD-4889-9C9B-1ED813261094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AF84FB2E-BBAC-4F70-99A1-AD3E0C92584D}"/>
    <hyperlink ref="B50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EE046D58-71E2-42A7-8B91-BED9E221F4EB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0A34E5BB-DB96-4049-9FA7-B8257967456C}"/>
    <hyperlink ref="B53" location="'distribución canarias x munici'!A1" tooltip="=CONCATENAR(&quot;Viajeros canarios entrados en los hoteles y apartamentos de &quot;;Actualizaciones!$B$3;&quot; por tipología y categoría de alojamiento&quot;)" display="'distribución canarias x munici'!A1" xr:uid="{903CC636-4648-48BB-A99C-B17964618119}"/>
    <hyperlink ref="B35" location="'Pernoctaciones evol mensu TF'!A1" tooltip="Evolución mensual de pernoctaciones en Tenerife según lugar de residencia" display="'Pernoctaciones evol mensu TF'!A1" xr:uid="{B4C472FB-AA05-46A6-8664-8269136E401F}"/>
    <hyperlink ref="B36" location="'Pernocta evol mensu TF cat'!A1" tooltip="Evolución mensual de pernoctaciones en Tenerife según lugar de residencia" display="'Pernocta evol mensu TF cat'!A1" xr:uid="{7AE5D463-FD55-4190-BCE4-8369E07A17DA}"/>
    <hyperlink ref="B38" location="'Pernoctaciones lugar residen ac'!A1" tooltip="Pernoctaciones registradas en establecimientos alojativos de Canarias e islas según tipología y categoría" display="'Pernoctaciones lugar residen ac'!A1" xr:uid="{45A595AF-D75F-46E6-A76C-54D05FF1C3A5}"/>
    <hyperlink ref="B39" location="'Pernoctaciones lugar reside año'!A1" tooltip="Pernoctaciones registradas en establecimientos alojativos de Canarias e islas según tipología y categoría" display="'Pernoctaciones lugar reside año'!A1" xr:uid="{A413A07A-98A4-4067-8D4B-36554743782E}"/>
    <hyperlink ref="B46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9B6CE693-FB6B-4381-A0DC-4FC96AC9CB52}"/>
    <hyperlink ref="B41" location="'EM evol menusual lugar resd'!A1" tooltip="Evolución mensual de estancia media en Tenerife según lugar de residencia" display="'EM evol menusual lugar resd'!A1" xr:uid="{FA4C1A1F-F978-44CC-8161-2D6B7F08D0D6}"/>
    <hyperlink ref="B42" location="'EM evol mensu TF cat '!A1" tooltip="Evolución mensual de estancia media en Tenerife según lugar de residencia" display="'EM evol mensu TF cat '!A1" xr:uid="{123C5706-DC9F-424F-991B-85BCBE249DF5}"/>
    <hyperlink ref="B44" location="'tasa de ocupación evol mens'!A1" tooltip="Evolución mensual de estancia media en Tenerife según lugar de residencia" display="'tasa de ocupación evol mens'!A1" xr:uid="{A71B2894-3E82-404F-8C9F-F7F0BB9232B3}"/>
    <hyperlink ref="B52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DD5AF74F-BFF5-4D30-9E2B-F27B552C6345}"/>
    <hyperlink ref="B51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C26B6480-5A9C-4491-80BE-50C759363082}"/>
    <hyperlink ref="B54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3C593CA3-4A89-4212-AF48-8A95A190B7BA}"/>
    <hyperlink ref="B55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4DD064A3-8AB7-4364-A510-88E60A5FD2B0}"/>
    <hyperlink ref="B56" location="'evolución anual viaj ent canari'!A1" tooltip="Viajeros canarios entrados en los hoteles y apartamentos de Tenerife por municipio de alojamiento" display="Viajeros canarios entrados en los hoteles y apartamentos de Tenerife por municipio de alojamiento" xr:uid="{68FAD36D-CFAC-4304-98E8-E8F96AFA93C6}"/>
    <hyperlink ref="B47" location="'ADR municipios'!A1" display="Tarifa media diaria (ADR) Tenerife y municipios" xr:uid="{30A428A7-5421-40F2-9571-17038762E8BB}"/>
    <hyperlink ref="B48" location="'RevPAR  municipios'!A1" display="Ingresos medios por habitación (RevPar) Tenerife y municipios" xr:uid="{C8058033-177A-49AE-B4A9-A8C1AD2286F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0DE5C-6574-48F9-9364-B9741037C2CA}">
  <sheetPr>
    <tabColor theme="7" tint="0.79998168889431442"/>
  </sheetPr>
  <dimension ref="A4:O114"/>
  <sheetViews>
    <sheetView showGridLines="0" topLeftCell="E1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253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 t="shared" ref="E7" si="0">G7-1</f>
        <v>2021</v>
      </c>
      <c r="F7" s="139"/>
      <c r="G7" s="140">
        <f t="shared" ref="G7" si="1">I7-1</f>
        <v>2022</v>
      </c>
      <c r="H7" s="139"/>
      <c r="I7" s="140">
        <f t="shared" ref="I7" si="2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",RIGHT(E7,2),"/",RIGHT(E7-1,2))</f>
        <v>var 21/20</v>
      </c>
      <c r="G8" s="144" t="s">
        <v>71</v>
      </c>
      <c r="H8" s="143" t="str">
        <f>CONCATENATE("var ",RIGHT(G7,2),"/",RIGHT(G7-1,2))</f>
        <v>var 22/21</v>
      </c>
      <c r="I8" s="144" t="s">
        <v>71</v>
      </c>
      <c r="J8" s="143" t="str">
        <f>CONCATENATE("var ",RIGHT(I7,2),"/",RIGHT(I7-1,2))</f>
        <v>var 23/22</v>
      </c>
      <c r="K8" s="144" t="s">
        <v>71</v>
      </c>
      <c r="L8" s="143" t="str">
        <f>CONCATENATE("var ",RIGHT(K7,2),"/",RIGHT(K7-1,2))</f>
        <v>var 24/23</v>
      </c>
      <c r="M8" s="144" t="s">
        <v>71</v>
      </c>
      <c r="N8" s="143" t="str">
        <f>CONCATENATE("var ",RIGHT(M7,2),"/",RIGHT(M7-1,2))</f>
        <v>var 25/24</v>
      </c>
    </row>
    <row r="9" spans="1:15" x14ac:dyDescent="0.25">
      <c r="A9" s="1" t="s">
        <v>72</v>
      </c>
      <c r="B9" s="145" t="s">
        <v>73</v>
      </c>
      <c r="C9" s="146">
        <v>102767</v>
      </c>
      <c r="D9" s="147">
        <v>8.4192760207635331E-3</v>
      </c>
      <c r="E9" s="146">
        <v>8010</v>
      </c>
      <c r="F9" s="147">
        <f t="shared" ref="F9:L21" si="3">IFERROR(E9/C9-1,"-")</f>
        <v>-0.92205669135033619</v>
      </c>
      <c r="G9" s="146">
        <v>72992</v>
      </c>
      <c r="H9" s="147">
        <f t="shared" si="3"/>
        <v>8.1126092384519346</v>
      </c>
      <c r="I9" s="146">
        <v>102127</v>
      </c>
      <c r="J9" s="147">
        <f t="shared" si="3"/>
        <v>0.39915333187198598</v>
      </c>
      <c r="K9" s="146">
        <v>102161</v>
      </c>
      <c r="L9" s="147">
        <f t="shared" si="3"/>
        <v>3.3291881676733581E-4</v>
      </c>
      <c r="M9" s="146">
        <v>108758</v>
      </c>
      <c r="N9" s="147">
        <f t="shared" ref="N9" si="4">IFERROR(M9/K9-1,"-")</f>
        <v>6.4574544101956732E-2</v>
      </c>
    </row>
    <row r="10" spans="1:15" x14ac:dyDescent="0.25">
      <c r="A10" s="1" t="s">
        <v>74</v>
      </c>
      <c r="B10" s="145" t="s">
        <v>75</v>
      </c>
      <c r="C10" s="146">
        <v>105310</v>
      </c>
      <c r="D10" s="147">
        <v>5.3089469105308984E-2</v>
      </c>
      <c r="E10" s="146">
        <v>10131</v>
      </c>
      <c r="F10" s="147">
        <f t="shared" si="3"/>
        <v>-0.90379830975216024</v>
      </c>
      <c r="G10" s="146">
        <v>88104</v>
      </c>
      <c r="H10" s="147">
        <f t="shared" si="3"/>
        <v>7.6964761622742071</v>
      </c>
      <c r="I10" s="146">
        <v>102173</v>
      </c>
      <c r="J10" s="147">
        <f t="shared" si="3"/>
        <v>0.15968627985108519</v>
      </c>
      <c r="K10" s="146">
        <v>112246</v>
      </c>
      <c r="L10" s="147">
        <f t="shared" si="3"/>
        <v>9.8587689507012577E-2</v>
      </c>
      <c r="M10" s="146">
        <v>115019</v>
      </c>
      <c r="N10" s="147">
        <f>IFERROR(M10/K10-1,"-")</f>
        <v>2.4704666536001341E-2</v>
      </c>
    </row>
    <row r="11" spans="1:15" x14ac:dyDescent="0.25">
      <c r="A11" s="1" t="s">
        <v>76</v>
      </c>
      <c r="B11" s="145" t="s">
        <v>77</v>
      </c>
      <c r="C11" s="146">
        <v>41200</v>
      </c>
      <c r="D11" s="147">
        <v>-0.65453341047635816</v>
      </c>
      <c r="E11" s="146">
        <v>12907</v>
      </c>
      <c r="F11" s="147">
        <f t="shared" si="3"/>
        <v>-0.68672330097087375</v>
      </c>
      <c r="G11" s="146">
        <v>104660</v>
      </c>
      <c r="H11" s="147">
        <f t="shared" si="3"/>
        <v>7.1087781823816538</v>
      </c>
      <c r="I11" s="146">
        <v>114283</v>
      </c>
      <c r="J11" s="147">
        <f t="shared" si="3"/>
        <v>9.1945346837378095E-2</v>
      </c>
      <c r="K11" s="146">
        <v>122937</v>
      </c>
      <c r="L11" s="147">
        <f t="shared" si="3"/>
        <v>7.5724298452088279E-2</v>
      </c>
      <c r="M11" s="146">
        <v>123198</v>
      </c>
      <c r="N11" s="147">
        <f>IFERROR(M11/K11-1,"-")</f>
        <v>2.1230386295418846E-3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13736</v>
      </c>
      <c r="F12" s="147" t="str">
        <f t="shared" si="3"/>
        <v>-</v>
      </c>
      <c r="G12" s="146">
        <v>110839</v>
      </c>
      <c r="H12" s="147">
        <f t="shared" si="3"/>
        <v>7.0692341292952818</v>
      </c>
      <c r="I12" s="146">
        <v>112901</v>
      </c>
      <c r="J12" s="147">
        <f t="shared" si="3"/>
        <v>1.8603560118730877E-2</v>
      </c>
      <c r="K12" s="146">
        <v>113542</v>
      </c>
      <c r="L12" s="147">
        <f t="shared" si="3"/>
        <v>5.6775405000841772E-3</v>
      </c>
      <c r="M12" s="146">
        <v>115519</v>
      </c>
      <c r="N12" s="147">
        <f>IFERROR(M12/K12-1,"-")</f>
        <v>1.7412058973771849E-2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15428</v>
      </c>
      <c r="F13" s="147" t="str">
        <f t="shared" si="3"/>
        <v>-</v>
      </c>
      <c r="G13" s="146">
        <v>97379</v>
      </c>
      <c r="H13" s="147">
        <f t="shared" si="3"/>
        <v>5.3118356235416124</v>
      </c>
      <c r="I13" s="146">
        <v>96632</v>
      </c>
      <c r="J13" s="147">
        <f t="shared" si="3"/>
        <v>-7.671058441758527E-3</v>
      </c>
      <c r="K13" s="146">
        <v>110622</v>
      </c>
      <c r="L13" s="147">
        <f t="shared" si="3"/>
        <v>0.14477605762066403</v>
      </c>
      <c r="M13" s="146">
        <v>116586</v>
      </c>
      <c r="N13" s="147">
        <f>IFERROR(M13/K13-1,"-")</f>
        <v>5.3913326463090439E-2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21147</v>
      </c>
      <c r="F14" s="147" t="str">
        <f t="shared" si="3"/>
        <v>-</v>
      </c>
      <c r="G14" s="146">
        <v>99145</v>
      </c>
      <c r="H14" s="147">
        <f t="shared" si="3"/>
        <v>3.6883718730789239</v>
      </c>
      <c r="I14" s="146">
        <v>109784</v>
      </c>
      <c r="J14" s="147">
        <f t="shared" si="3"/>
        <v>0.1073074789449795</v>
      </c>
      <c r="K14" s="146">
        <v>113390</v>
      </c>
      <c r="L14" s="147">
        <f t="shared" si="3"/>
        <v>3.2846316403118747E-2</v>
      </c>
      <c r="M14" s="146">
        <v>117164</v>
      </c>
      <c r="N14" s="147">
        <f t="shared" ref="N14:N18" si="5">IFERROR(M14/K14-1,"-")</f>
        <v>3.3283358320839618E-2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42074</v>
      </c>
      <c r="F15" s="147" t="str">
        <f t="shared" si="3"/>
        <v>-</v>
      </c>
      <c r="G15" s="146">
        <v>119732</v>
      </c>
      <c r="H15" s="147">
        <f t="shared" si="3"/>
        <v>1.8457479678661408</v>
      </c>
      <c r="I15" s="146">
        <v>112830</v>
      </c>
      <c r="J15" s="147">
        <f t="shared" si="3"/>
        <v>-5.7645408078040972E-2</v>
      </c>
      <c r="K15" s="146">
        <v>121148</v>
      </c>
      <c r="L15" s="147">
        <f t="shared" si="3"/>
        <v>7.3721527962421263E-2</v>
      </c>
      <c r="M15" s="146">
        <v>126014</v>
      </c>
      <c r="N15" s="147">
        <f t="shared" si="5"/>
        <v>4.0165747680523056E-2</v>
      </c>
    </row>
    <row r="16" spans="1:15" x14ac:dyDescent="0.25">
      <c r="A16" s="1" t="s">
        <v>86</v>
      </c>
      <c r="B16" s="145" t="s">
        <v>87</v>
      </c>
      <c r="C16" s="146">
        <v>30803</v>
      </c>
      <c r="D16" s="147">
        <v>-0.74237228597236626</v>
      </c>
      <c r="E16" s="146">
        <v>53067</v>
      </c>
      <c r="F16" s="147">
        <f t="shared" si="3"/>
        <v>0.72278674155114753</v>
      </c>
      <c r="G16" s="146">
        <v>117894</v>
      </c>
      <c r="H16" s="147">
        <f t="shared" si="3"/>
        <v>1.2216066481994461</v>
      </c>
      <c r="I16" s="146">
        <v>116797</v>
      </c>
      <c r="J16" s="147">
        <f t="shared" si="3"/>
        <v>-9.3049688703411571E-3</v>
      </c>
      <c r="K16" s="146">
        <v>126181</v>
      </c>
      <c r="L16" s="147">
        <f t="shared" si="3"/>
        <v>8.0344529397159192E-2</v>
      </c>
      <c r="M16" s="146">
        <v>123588</v>
      </c>
      <c r="N16" s="147">
        <f t="shared" si="5"/>
        <v>-2.0549845063836836E-2</v>
      </c>
    </row>
    <row r="17" spans="1:15" x14ac:dyDescent="0.25">
      <c r="A17" s="1" t="s">
        <v>88</v>
      </c>
      <c r="B17" s="145" t="s">
        <v>89</v>
      </c>
      <c r="C17" s="146">
        <v>18180</v>
      </c>
      <c r="D17" s="147">
        <v>-0.81693502099507598</v>
      </c>
      <c r="E17" s="146">
        <v>59020</v>
      </c>
      <c r="F17" s="147">
        <f t="shared" si="3"/>
        <v>2.2464246424642464</v>
      </c>
      <c r="G17" s="146">
        <v>103298</v>
      </c>
      <c r="H17" s="147">
        <f t="shared" si="3"/>
        <v>0.7502202643171807</v>
      </c>
      <c r="I17" s="146">
        <v>107312</v>
      </c>
      <c r="J17" s="147">
        <f t="shared" si="3"/>
        <v>3.8858448372669274E-2</v>
      </c>
      <c r="K17" s="146">
        <v>111150</v>
      </c>
      <c r="L17" s="147">
        <f t="shared" si="3"/>
        <v>3.5764872521246494E-2</v>
      </c>
      <c r="M17" s="146">
        <v>115871</v>
      </c>
      <c r="N17" s="147">
        <f t="shared" si="5"/>
        <v>4.2474134053081425E-2</v>
      </c>
    </row>
    <row r="18" spans="1:15" x14ac:dyDescent="0.25">
      <c r="A18" s="1" t="s">
        <v>90</v>
      </c>
      <c r="B18" s="145" t="s">
        <v>91</v>
      </c>
      <c r="C18" s="146">
        <v>21674</v>
      </c>
      <c r="D18" s="147">
        <v>-0.80267302754966408</v>
      </c>
      <c r="E18" s="146">
        <v>89457</v>
      </c>
      <c r="F18" s="147">
        <f t="shared" si="3"/>
        <v>3.127387653409615</v>
      </c>
      <c r="G18" s="146">
        <v>113209</v>
      </c>
      <c r="H18" s="147">
        <f t="shared" si="3"/>
        <v>0.26551303978447738</v>
      </c>
      <c r="I18" s="146">
        <v>119521</v>
      </c>
      <c r="J18" s="147">
        <f t="shared" si="3"/>
        <v>5.5755284473849143E-2</v>
      </c>
      <c r="K18" s="146">
        <v>125080</v>
      </c>
      <c r="L18" s="147">
        <f t="shared" si="3"/>
        <v>4.6510655031333448E-2</v>
      </c>
      <c r="M18" s="146">
        <v>130415</v>
      </c>
      <c r="N18" s="147">
        <f t="shared" si="5"/>
        <v>4.2652702270546961E-2</v>
      </c>
    </row>
    <row r="19" spans="1:15" x14ac:dyDescent="0.25">
      <c r="A19" s="1" t="s">
        <v>92</v>
      </c>
      <c r="B19" s="145" t="s">
        <v>93</v>
      </c>
      <c r="C19" s="146">
        <v>16498</v>
      </c>
      <c r="D19" s="147">
        <v>-0.8463372607460532</v>
      </c>
      <c r="E19" s="146">
        <v>88426</v>
      </c>
      <c r="F19" s="147">
        <f t="shared" si="3"/>
        <v>4.3598011880227903</v>
      </c>
      <c r="G19" s="146">
        <v>107366</v>
      </c>
      <c r="H19" s="147">
        <f t="shared" si="3"/>
        <v>0.21419039648972027</v>
      </c>
      <c r="I19" s="146">
        <v>113999</v>
      </c>
      <c r="J19" s="147">
        <f t="shared" si="3"/>
        <v>6.1779334239889794E-2</v>
      </c>
      <c r="K19" s="146">
        <v>113916</v>
      </c>
      <c r="L19" s="147">
        <f t="shared" si="3"/>
        <v>-7.280765620750751E-4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17398</v>
      </c>
      <c r="D20" s="147">
        <v>-0.84088747439274214</v>
      </c>
      <c r="E20" s="146">
        <v>78855</v>
      </c>
      <c r="F20" s="147">
        <f t="shared" si="3"/>
        <v>3.5324175192550866</v>
      </c>
      <c r="G20" s="146">
        <v>108917</v>
      </c>
      <c r="H20" s="147">
        <f t="shared" si="3"/>
        <v>0.38123137404096119</v>
      </c>
      <c r="I20" s="146">
        <v>111619</v>
      </c>
      <c r="J20" s="147">
        <f t="shared" si="3"/>
        <v>2.4807881230661799E-2</v>
      </c>
      <c r="K20" s="146">
        <v>115450</v>
      </c>
      <c r="L20" s="147">
        <f t="shared" si="3"/>
        <v>3.4322113618649119E-2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375345</v>
      </c>
      <c r="D21" s="150">
        <v>-0.71114220212080703</v>
      </c>
      <c r="E21" s="149">
        <v>492258</v>
      </c>
      <c r="F21" s="150">
        <f t="shared" si="3"/>
        <v>0.31148143707788845</v>
      </c>
      <c r="G21" s="149">
        <v>1243535</v>
      </c>
      <c r="H21" s="150">
        <f t="shared" si="3"/>
        <v>1.5261854555944239</v>
      </c>
      <c r="I21" s="149">
        <v>1319978</v>
      </c>
      <c r="J21" s="150">
        <f t="shared" si="3"/>
        <v>6.1472334916186533E-2</v>
      </c>
      <c r="K21" s="149">
        <v>1387823</v>
      </c>
      <c r="L21" s="150">
        <f t="shared" si="3"/>
        <v>5.139858391579244E-2</v>
      </c>
      <c r="M21" s="149">
        <v>1192132</v>
      </c>
      <c r="N21" s="150">
        <v>2.906883898150725E-2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46"/>
      <c r="N23" s="131"/>
    </row>
    <row r="24" spans="1:15" x14ac:dyDescent="0.25">
      <c r="K24" s="151"/>
      <c r="N24" s="103"/>
    </row>
    <row r="26" spans="1:15" ht="48.75" customHeight="1" thickBot="1" x14ac:dyDescent="0.3">
      <c r="B26" s="12" t="s">
        <v>254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139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E29-1</f>
        <v>2020</v>
      </c>
      <c r="D29" s="139"/>
      <c r="E29" s="140">
        <f t="shared" ref="E29" si="6">G29-1</f>
        <v>2021</v>
      </c>
      <c r="F29" s="139"/>
      <c r="G29" s="140">
        <f t="shared" ref="G29" si="7">I29-1</f>
        <v>2022</v>
      </c>
      <c r="H29" s="139"/>
      <c r="I29" s="140">
        <f t="shared" ref="I29" si="8">K29-1</f>
        <v>2023</v>
      </c>
      <c r="J29" s="139"/>
      <c r="K29" s="140">
        <f>M29-1</f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",RIGHT(E29,2),"/",RIGHT(E29-1,2))</f>
        <v>var 21/20</v>
      </c>
      <c r="G30" s="144" t="s">
        <v>71</v>
      </c>
      <c r="H30" s="143" t="str">
        <f>CONCATENATE("var ",RIGHT(G29,2),"/",RIGHT(G29-1,2))</f>
        <v>var 22/21</v>
      </c>
      <c r="I30" s="144" t="s">
        <v>71</v>
      </c>
      <c r="J30" s="143" t="str">
        <f>CONCATENATE("var ",RIGHT(I29,2),"/",RIGHT(I29-1,2))</f>
        <v>var 23/22</v>
      </c>
      <c r="K30" s="144" t="s">
        <v>71</v>
      </c>
      <c r="L30" s="143" t="str">
        <f>CONCATENATE("var ",RIGHT(K29,2),"/",RIGHT(K29-1,2))</f>
        <v>var 24/23</v>
      </c>
      <c r="M30" s="144" t="s">
        <v>71</v>
      </c>
      <c r="N30" s="143" t="str">
        <f>CONCATENATE("var ",RIGHT(M29,2),"/",RIGHT(M29-1,2))</f>
        <v>var 25/24</v>
      </c>
    </row>
    <row r="31" spans="1:15" x14ac:dyDescent="0.25">
      <c r="B31" s="145" t="s">
        <v>73</v>
      </c>
      <c r="C31" s="146">
        <v>60504</v>
      </c>
      <c r="D31" s="147">
        <v>8.4884346422807955E-2</v>
      </c>
      <c r="E31" s="146">
        <v>2072</v>
      </c>
      <c r="F31" s="147">
        <f t="shared" ref="F31:L43" si="9">IFERROR(E31/C31-1,"-")</f>
        <v>-0.96575433029221203</v>
      </c>
      <c r="G31" s="146">
        <v>40098</v>
      </c>
      <c r="H31" s="147">
        <f t="shared" si="9"/>
        <v>18.352316602316602</v>
      </c>
      <c r="I31" s="146">
        <v>63291</v>
      </c>
      <c r="J31" s="147">
        <f t="shared" si="9"/>
        <v>0.57840790064342351</v>
      </c>
      <c r="K31" s="146">
        <v>62071</v>
      </c>
      <c r="L31" s="147">
        <f t="shared" si="9"/>
        <v>-1.9276042407293303E-2</v>
      </c>
      <c r="M31" s="146">
        <v>69478</v>
      </c>
      <c r="N31" s="147">
        <f t="shared" ref="N31:N40" si="10">IFERROR(M31/K31-1,"-")</f>
        <v>0.11933108859209618</v>
      </c>
    </row>
    <row r="32" spans="1:15" x14ac:dyDescent="0.25">
      <c r="B32" s="145" t="s">
        <v>75</v>
      </c>
      <c r="C32" s="146">
        <v>62555</v>
      </c>
      <c r="D32" s="147">
        <v>0.11697378758660104</v>
      </c>
      <c r="E32" s="146">
        <v>3046</v>
      </c>
      <c r="F32" s="147">
        <f t="shared" si="9"/>
        <v>-0.95130684997202464</v>
      </c>
      <c r="G32" s="146">
        <v>51286</v>
      </c>
      <c r="H32" s="147">
        <f t="shared" si="9"/>
        <v>15.837163493105713</v>
      </c>
      <c r="I32" s="146">
        <v>61780</v>
      </c>
      <c r="J32" s="147">
        <f t="shared" si="9"/>
        <v>0.20461724447217566</v>
      </c>
      <c r="K32" s="146">
        <v>67703</v>
      </c>
      <c r="L32" s="147">
        <f t="shared" si="9"/>
        <v>9.5872450631272255E-2</v>
      </c>
      <c r="M32" s="146">
        <v>72932</v>
      </c>
      <c r="N32" s="147">
        <f t="shared" si="10"/>
        <v>7.7234391385906154E-2</v>
      </c>
    </row>
    <row r="33" spans="2:15" x14ac:dyDescent="0.25">
      <c r="B33" s="145" t="s">
        <v>77</v>
      </c>
      <c r="C33" s="146">
        <v>24047</v>
      </c>
      <c r="D33" s="147">
        <v>-0.62609425777059069</v>
      </c>
      <c r="E33" s="146">
        <v>3905</v>
      </c>
      <c r="F33" s="147">
        <f t="shared" si="9"/>
        <v>-0.83760968104129407</v>
      </c>
      <c r="G33" s="146">
        <v>60604</v>
      </c>
      <c r="H33" s="147">
        <f t="shared" si="9"/>
        <v>14.519590268886043</v>
      </c>
      <c r="I33" s="146">
        <v>67669</v>
      </c>
      <c r="J33" s="147">
        <f t="shared" si="9"/>
        <v>0.11657646359976237</v>
      </c>
      <c r="K33" s="146">
        <v>75940</v>
      </c>
      <c r="L33" s="147">
        <f t="shared" si="9"/>
        <v>0.12222731235868722</v>
      </c>
      <c r="M33" s="146">
        <v>74634</v>
      </c>
      <c r="N33" s="147">
        <f t="shared" si="10"/>
        <v>-1.7197787727152969E-2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3295</v>
      </c>
      <c r="F34" s="147" t="str">
        <f t="shared" si="9"/>
        <v>-</v>
      </c>
      <c r="G34" s="146">
        <v>66573</v>
      </c>
      <c r="H34" s="147">
        <f t="shared" si="9"/>
        <v>19.204248861911989</v>
      </c>
      <c r="I34" s="146">
        <v>68688</v>
      </c>
      <c r="J34" s="147">
        <f t="shared" si="9"/>
        <v>3.1769636339056273E-2</v>
      </c>
      <c r="K34" s="146">
        <v>67726</v>
      </c>
      <c r="L34" s="147">
        <f t="shared" si="9"/>
        <v>-1.4005357558816711E-2</v>
      </c>
      <c r="M34" s="146">
        <v>66362</v>
      </c>
      <c r="N34" s="147">
        <f t="shared" si="10"/>
        <v>-2.0139975784779884E-2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4085</v>
      </c>
      <c r="F35" s="147" t="str">
        <f t="shared" si="9"/>
        <v>-</v>
      </c>
      <c r="G35" s="146">
        <v>59315</v>
      </c>
      <c r="H35" s="147">
        <f t="shared" si="9"/>
        <v>13.520195838433292</v>
      </c>
      <c r="I35" s="146">
        <v>62382</v>
      </c>
      <c r="J35" s="147">
        <f t="shared" si="9"/>
        <v>5.1706988114305075E-2</v>
      </c>
      <c r="K35" s="146">
        <v>68445</v>
      </c>
      <c r="L35" s="147">
        <f t="shared" si="9"/>
        <v>9.7191497547369332E-2</v>
      </c>
      <c r="M35" s="146">
        <v>71750</v>
      </c>
      <c r="N35" s="147">
        <f t="shared" si="10"/>
        <v>4.82869457228432E-2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7554</v>
      </c>
      <c r="F36" s="147" t="str">
        <f t="shared" si="9"/>
        <v>-</v>
      </c>
      <c r="G36" s="146">
        <v>62022</v>
      </c>
      <c r="H36" s="147">
        <f t="shared" si="9"/>
        <v>7.2104845115170768</v>
      </c>
      <c r="I36" s="146">
        <v>67287</v>
      </c>
      <c r="J36" s="147">
        <f t="shared" si="9"/>
        <v>8.4889232852858765E-2</v>
      </c>
      <c r="K36" s="146">
        <v>70894</v>
      </c>
      <c r="L36" s="147">
        <f t="shared" si="9"/>
        <v>5.3606194361466519E-2</v>
      </c>
      <c r="M36" s="146">
        <v>72569</v>
      </c>
      <c r="N36" s="147">
        <f t="shared" si="10"/>
        <v>2.3626823144412779E-2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18560</v>
      </c>
      <c r="F37" s="147" t="str">
        <f t="shared" si="9"/>
        <v>-</v>
      </c>
      <c r="G37" s="146">
        <v>71116</v>
      </c>
      <c r="H37" s="147">
        <f t="shared" si="9"/>
        <v>2.8316810344827585</v>
      </c>
      <c r="I37" s="146">
        <v>70310</v>
      </c>
      <c r="J37" s="147">
        <f t="shared" si="9"/>
        <v>-1.13335958152877E-2</v>
      </c>
      <c r="K37" s="146">
        <v>76375</v>
      </c>
      <c r="L37" s="147">
        <f t="shared" si="9"/>
        <v>8.6260844830038375E-2</v>
      </c>
      <c r="M37" s="146">
        <v>77493</v>
      </c>
      <c r="N37" s="147">
        <f t="shared" si="10"/>
        <v>1.46382978723405E-2</v>
      </c>
    </row>
    <row r="38" spans="2:15" x14ac:dyDescent="0.25">
      <c r="B38" s="145" t="s">
        <v>87</v>
      </c>
      <c r="C38" s="146">
        <v>14181</v>
      </c>
      <c r="D38" s="147">
        <v>-0.7786294099281923</v>
      </c>
      <c r="E38" s="146">
        <v>28251</v>
      </c>
      <c r="F38" s="147">
        <f t="shared" si="9"/>
        <v>0.99217262534376993</v>
      </c>
      <c r="G38" s="146">
        <v>71571</v>
      </c>
      <c r="H38" s="147">
        <f t="shared" si="9"/>
        <v>1.5333970478921102</v>
      </c>
      <c r="I38" s="146">
        <v>69694</v>
      </c>
      <c r="J38" s="147">
        <f t="shared" si="9"/>
        <v>-2.6225705942350963E-2</v>
      </c>
      <c r="K38" s="146">
        <v>78502</v>
      </c>
      <c r="L38" s="147">
        <f t="shared" si="9"/>
        <v>0.12638103710505932</v>
      </c>
      <c r="M38" s="146">
        <v>77343</v>
      </c>
      <c r="N38" s="147">
        <f t="shared" si="10"/>
        <v>-1.4763955058469835E-2</v>
      </c>
    </row>
    <row r="39" spans="2:15" x14ac:dyDescent="0.25">
      <c r="B39" s="145" t="s">
        <v>89</v>
      </c>
      <c r="C39" s="146">
        <v>8785</v>
      </c>
      <c r="D39" s="147">
        <v>-0.84416298582654814</v>
      </c>
      <c r="E39" s="146">
        <v>33952</v>
      </c>
      <c r="F39" s="147">
        <f t="shared" si="9"/>
        <v>2.8647694934547525</v>
      </c>
      <c r="G39" s="146">
        <v>64404</v>
      </c>
      <c r="H39" s="147">
        <f t="shared" si="9"/>
        <v>0.89691328934967007</v>
      </c>
      <c r="I39" s="146">
        <v>67208</v>
      </c>
      <c r="J39" s="147">
        <f t="shared" si="9"/>
        <v>4.3537668467797053E-2</v>
      </c>
      <c r="K39" s="146">
        <v>71650</v>
      </c>
      <c r="L39" s="147">
        <f t="shared" si="9"/>
        <v>6.6093322223544915E-2</v>
      </c>
      <c r="M39" s="146">
        <v>71402</v>
      </c>
      <c r="N39" s="147">
        <f t="shared" si="10"/>
        <v>-3.4612700628052773E-3</v>
      </c>
    </row>
    <row r="40" spans="2:15" x14ac:dyDescent="0.25">
      <c r="B40" s="145" t="s">
        <v>91</v>
      </c>
      <c r="C40" s="146">
        <v>9727</v>
      </c>
      <c r="D40" s="147">
        <v>-0.85214404061592719</v>
      </c>
      <c r="E40" s="146">
        <v>54024</v>
      </c>
      <c r="F40" s="147">
        <f t="shared" si="9"/>
        <v>4.5540248792022204</v>
      </c>
      <c r="G40" s="146">
        <v>71237</v>
      </c>
      <c r="H40" s="147">
        <f t="shared" si="9"/>
        <v>0.3186176514141863</v>
      </c>
      <c r="I40" s="146">
        <v>73508</v>
      </c>
      <c r="J40" s="147">
        <f t="shared" si="9"/>
        <v>3.18795008212025E-2</v>
      </c>
      <c r="K40" s="146">
        <v>79884</v>
      </c>
      <c r="L40" s="147">
        <f t="shared" si="9"/>
        <v>8.6738858355553061E-2</v>
      </c>
      <c r="M40" s="146">
        <v>81692</v>
      </c>
      <c r="N40" s="147">
        <f t="shared" si="10"/>
        <v>2.2632817585499065E-2</v>
      </c>
    </row>
    <row r="41" spans="2:15" x14ac:dyDescent="0.25">
      <c r="B41" s="145" t="s">
        <v>93</v>
      </c>
      <c r="C41" s="146">
        <v>7481</v>
      </c>
      <c r="D41" s="147">
        <v>-0.88281825159380334</v>
      </c>
      <c r="E41" s="146">
        <v>52634</v>
      </c>
      <c r="F41" s="147">
        <f t="shared" si="9"/>
        <v>6.0356904157198237</v>
      </c>
      <c r="G41" s="146">
        <v>65777</v>
      </c>
      <c r="H41" s="147">
        <f t="shared" si="9"/>
        <v>0.24970551354637682</v>
      </c>
      <c r="I41" s="146">
        <v>71022</v>
      </c>
      <c r="J41" s="147">
        <f t="shared" si="9"/>
        <v>7.9739118536874543E-2</v>
      </c>
      <c r="K41" s="146">
        <v>70390</v>
      </c>
      <c r="L41" s="147">
        <f t="shared" si="9"/>
        <v>-8.898651122187462E-3</v>
      </c>
      <c r="M41" s="146"/>
      <c r="N41" s="147"/>
    </row>
    <row r="42" spans="2:15" x14ac:dyDescent="0.25">
      <c r="B42" s="145" t="s">
        <v>95</v>
      </c>
      <c r="C42" s="146">
        <v>8227</v>
      </c>
      <c r="D42" s="147">
        <v>-0.87079498696485225</v>
      </c>
      <c r="E42" s="146">
        <v>45371</v>
      </c>
      <c r="F42" s="147">
        <f t="shared" si="9"/>
        <v>4.5148899963534701</v>
      </c>
      <c r="G42" s="146">
        <v>68554</v>
      </c>
      <c r="H42" s="147">
        <f t="shared" si="9"/>
        <v>0.5109651539529656</v>
      </c>
      <c r="I42" s="146">
        <v>67674</v>
      </c>
      <c r="J42" s="147">
        <f t="shared" si="9"/>
        <v>-1.2836595968141906E-2</v>
      </c>
      <c r="K42" s="146">
        <v>71887</v>
      </c>
      <c r="L42" s="147">
        <f t="shared" si="9"/>
        <v>6.2254336968407431E-2</v>
      </c>
      <c r="M42" s="146"/>
      <c r="N42" s="147"/>
    </row>
    <row r="43" spans="2:15" ht="15.75" x14ac:dyDescent="0.25">
      <c r="B43" s="148" t="s">
        <v>32</v>
      </c>
      <c r="C43" s="149">
        <v>206279</v>
      </c>
      <c r="D43" s="150">
        <v>-0.71742409194583523</v>
      </c>
      <c r="E43" s="149">
        <v>256749</v>
      </c>
      <c r="F43" s="150">
        <f t="shared" si="9"/>
        <v>0.24466862841103554</v>
      </c>
      <c r="G43" s="149">
        <v>752557</v>
      </c>
      <c r="H43" s="150">
        <f t="shared" si="9"/>
        <v>1.9311000237586127</v>
      </c>
      <c r="I43" s="149">
        <v>810513</v>
      </c>
      <c r="J43" s="150">
        <f t="shared" si="9"/>
        <v>7.7012106724141827E-2</v>
      </c>
      <c r="K43" s="149">
        <v>861467</v>
      </c>
      <c r="L43" s="150">
        <f t="shared" si="9"/>
        <v>6.2866357479768986E-2</v>
      </c>
      <c r="M43" s="149">
        <v>735655</v>
      </c>
      <c r="N43" s="150">
        <v>2.2893811093035232E-2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K46" s="103"/>
    </row>
    <row r="48" spans="2:15" ht="48.75" customHeight="1" thickBot="1" x14ac:dyDescent="0.3">
      <c r="B48" s="12" t="s">
        <v>255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63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E51-1</f>
        <v>2020</v>
      </c>
      <c r="D51" s="139"/>
      <c r="E51" s="140">
        <f t="shared" ref="E51" si="11">G51-1</f>
        <v>2021</v>
      </c>
      <c r="F51" s="139"/>
      <c r="G51" s="140">
        <f t="shared" ref="G51" si="12">I51-1</f>
        <v>2022</v>
      </c>
      <c r="H51" s="139"/>
      <c r="I51" s="140">
        <f t="shared" ref="I51" si="13">K51-1</f>
        <v>2023</v>
      </c>
      <c r="J51" s="139"/>
      <c r="K51" s="140">
        <f>M51-1</f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",RIGHT(E51,2),"/",RIGHT(E51-1,2))</f>
        <v>var 21/20</v>
      </c>
      <c r="G52" s="144" t="s">
        <v>71</v>
      </c>
      <c r="H52" s="143" t="str">
        <f>CONCATENATE("var ",RIGHT(G51,2),"/",RIGHT(G51-1,2))</f>
        <v>var 22/21</v>
      </c>
      <c r="I52" s="144" t="s">
        <v>71</v>
      </c>
      <c r="J52" s="143" t="str">
        <f>CONCATENATE("var ",RIGHT(I51,2),"/",RIGHT(I51-1,2))</f>
        <v>var 23/22</v>
      </c>
      <c r="K52" s="144" t="s">
        <v>71</v>
      </c>
      <c r="L52" s="143" t="str">
        <f>CONCATENATE("var ",RIGHT(K51,2),"/",RIGHT(K51-1,2))</f>
        <v>var 24/23</v>
      </c>
      <c r="M52" s="144" t="s">
        <v>71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73</v>
      </c>
      <c r="C53" s="146">
        <v>44788</v>
      </c>
      <c r="D53" s="147">
        <v>8.141780954220601E-2</v>
      </c>
      <c r="E53" s="146">
        <v>1594</v>
      </c>
      <c r="F53" s="147">
        <f t="shared" ref="F53:L65" si="14">IFERROR(E53/C53-1,"-")</f>
        <v>-0.96441010985085296</v>
      </c>
      <c r="G53" s="146">
        <v>32265</v>
      </c>
      <c r="H53" s="147">
        <f t="shared" si="14"/>
        <v>19.241530740276033</v>
      </c>
      <c r="I53" s="146">
        <v>48326</v>
      </c>
      <c r="J53" s="147">
        <f t="shared" si="14"/>
        <v>0.49778397644506422</v>
      </c>
      <c r="K53" s="146">
        <v>49957</v>
      </c>
      <c r="L53" s="147">
        <f t="shared" si="14"/>
        <v>3.374994826801303E-2</v>
      </c>
      <c r="M53" s="146">
        <v>51937</v>
      </c>
      <c r="N53" s="147">
        <f t="shared" ref="N53:N62" si="15">IFERROR(M53/K53-1,"-")</f>
        <v>3.9634085313369427E-2</v>
      </c>
    </row>
    <row r="54" spans="1:15" x14ac:dyDescent="0.25">
      <c r="A54" s="1">
        <v>2</v>
      </c>
      <c r="B54" s="145" t="s">
        <v>75</v>
      </c>
      <c r="C54" s="146">
        <v>45868</v>
      </c>
      <c r="D54" s="147">
        <v>0.14318470702589536</v>
      </c>
      <c r="E54" s="146">
        <v>2578</v>
      </c>
      <c r="F54" s="147">
        <f t="shared" si="14"/>
        <v>-0.94379523851050839</v>
      </c>
      <c r="G54" s="146">
        <v>39485</v>
      </c>
      <c r="H54" s="147">
        <f t="shared" si="14"/>
        <v>14.316136539953453</v>
      </c>
      <c r="I54" s="146">
        <v>45827</v>
      </c>
      <c r="J54" s="147">
        <f t="shared" si="14"/>
        <v>0.16061795618589336</v>
      </c>
      <c r="K54" s="146">
        <v>50552</v>
      </c>
      <c r="L54" s="147">
        <f t="shared" si="14"/>
        <v>0.1031051563488774</v>
      </c>
      <c r="M54" s="146">
        <v>55634</v>
      </c>
      <c r="N54" s="147">
        <f t="shared" si="15"/>
        <v>0.10053014717518605</v>
      </c>
    </row>
    <row r="55" spans="1:15" x14ac:dyDescent="0.25">
      <c r="A55" s="1">
        <v>3</v>
      </c>
      <c r="B55" s="145" t="s">
        <v>77</v>
      </c>
      <c r="C55" s="146">
        <v>16834</v>
      </c>
      <c r="D55" s="147">
        <v>-0.63772918998020145</v>
      </c>
      <c r="E55" s="146">
        <v>3374</v>
      </c>
      <c r="F55" s="147">
        <f t="shared" si="14"/>
        <v>-0.79957229416656772</v>
      </c>
      <c r="G55" s="146">
        <v>44785</v>
      </c>
      <c r="H55" s="147">
        <f t="shared" si="14"/>
        <v>12.273562537048015</v>
      </c>
      <c r="I55" s="146">
        <v>48639</v>
      </c>
      <c r="J55" s="147">
        <f t="shared" si="14"/>
        <v>8.6055598972870406E-2</v>
      </c>
      <c r="K55" s="146">
        <v>55860</v>
      </c>
      <c r="L55" s="147">
        <f t="shared" si="14"/>
        <v>0.14846111145377172</v>
      </c>
      <c r="M55" s="146">
        <v>58113</v>
      </c>
      <c r="N55" s="147">
        <f t="shared" si="15"/>
        <v>4.0332975295381379E-2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2613</v>
      </c>
      <c r="F56" s="147" t="str">
        <f t="shared" si="14"/>
        <v>-</v>
      </c>
      <c r="G56" s="146">
        <v>48283</v>
      </c>
      <c r="H56" s="147">
        <f t="shared" si="14"/>
        <v>17.477994642173748</v>
      </c>
      <c r="I56" s="146">
        <v>50475</v>
      </c>
      <c r="J56" s="147">
        <f t="shared" si="14"/>
        <v>4.5399001719031551E-2</v>
      </c>
      <c r="K56" s="146">
        <v>50481</v>
      </c>
      <c r="L56" s="147">
        <f t="shared" si="14"/>
        <v>1.188707280832535E-4</v>
      </c>
      <c r="M56" s="146">
        <v>51490</v>
      </c>
      <c r="N56" s="147">
        <f t="shared" si="15"/>
        <v>1.9987718151383671E-2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3475</v>
      </c>
      <c r="F57" s="147" t="str">
        <f t="shared" si="14"/>
        <v>-</v>
      </c>
      <c r="G57" s="146">
        <v>46145</v>
      </c>
      <c r="H57" s="147">
        <f t="shared" si="14"/>
        <v>12.279136690647482</v>
      </c>
      <c r="I57" s="146">
        <v>48589</v>
      </c>
      <c r="J57" s="147">
        <f t="shared" si="14"/>
        <v>5.2963484667894578E-2</v>
      </c>
      <c r="K57" s="146">
        <v>52392</v>
      </c>
      <c r="L57" s="147">
        <f t="shared" si="14"/>
        <v>7.8268743954392983E-2</v>
      </c>
      <c r="M57" s="146">
        <v>57980</v>
      </c>
      <c r="N57" s="147">
        <f t="shared" si="15"/>
        <v>0.10665750496258974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5683</v>
      </c>
      <c r="F58" s="147" t="str">
        <f t="shared" si="14"/>
        <v>-</v>
      </c>
      <c r="G58" s="146">
        <v>46624</v>
      </c>
      <c r="H58" s="147">
        <f t="shared" si="14"/>
        <v>7.2041175435509412</v>
      </c>
      <c r="I58" s="146">
        <v>50600</v>
      </c>
      <c r="J58" s="147">
        <f t="shared" si="14"/>
        <v>8.5277968428277173E-2</v>
      </c>
      <c r="K58" s="146">
        <v>52676</v>
      </c>
      <c r="L58" s="147">
        <f t="shared" si="14"/>
        <v>4.1027667984189664E-2</v>
      </c>
      <c r="M58" s="146">
        <v>57563</v>
      </c>
      <c r="N58" s="147">
        <f t="shared" si="15"/>
        <v>9.2774698154757473E-2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15934</v>
      </c>
      <c r="F59" s="147" t="str">
        <f t="shared" si="14"/>
        <v>-</v>
      </c>
      <c r="G59" s="146">
        <v>54466</v>
      </c>
      <c r="H59" s="147">
        <f t="shared" si="14"/>
        <v>2.4182251788628091</v>
      </c>
      <c r="I59" s="146">
        <v>53655</v>
      </c>
      <c r="J59" s="147">
        <f t="shared" si="14"/>
        <v>-1.4890023133698138E-2</v>
      </c>
      <c r="K59" s="146">
        <v>57122</v>
      </c>
      <c r="L59" s="147">
        <f t="shared" si="14"/>
        <v>6.46165315441245E-2</v>
      </c>
      <c r="M59" s="146">
        <v>61726</v>
      </c>
      <c r="N59" s="147">
        <f t="shared" si="15"/>
        <v>8.0599418787857591E-2</v>
      </c>
    </row>
    <row r="60" spans="1:15" x14ac:dyDescent="0.25">
      <c r="A60" s="1">
        <v>8</v>
      </c>
      <c r="B60" s="145" t="s">
        <v>87</v>
      </c>
      <c r="C60" s="146">
        <v>10075</v>
      </c>
      <c r="D60" s="147">
        <v>-0.79925880172946262</v>
      </c>
      <c r="E60" s="146">
        <v>22858</v>
      </c>
      <c r="F60" s="147">
        <f t="shared" si="14"/>
        <v>1.2687841191066997</v>
      </c>
      <c r="G60" s="146">
        <v>54395</v>
      </c>
      <c r="H60" s="147">
        <f t="shared" si="14"/>
        <v>1.379692011549567</v>
      </c>
      <c r="I60" s="146">
        <v>55335</v>
      </c>
      <c r="J60" s="147">
        <f t="shared" si="14"/>
        <v>1.7281000091920129E-2</v>
      </c>
      <c r="K60" s="146">
        <v>59369</v>
      </c>
      <c r="L60" s="147">
        <f t="shared" si="14"/>
        <v>7.2901418631968973E-2</v>
      </c>
      <c r="M60" s="146">
        <v>62832</v>
      </c>
      <c r="N60" s="147">
        <f t="shared" si="15"/>
        <v>5.8330104936920035E-2</v>
      </c>
    </row>
    <row r="61" spans="1:15" x14ac:dyDescent="0.25">
      <c r="A61" s="1">
        <v>9</v>
      </c>
      <c r="B61" s="145" t="s">
        <v>89</v>
      </c>
      <c r="C61" s="146">
        <v>6466</v>
      </c>
      <c r="D61" s="147">
        <v>-0.85327554516780502</v>
      </c>
      <c r="E61" s="146">
        <v>28209</v>
      </c>
      <c r="F61" s="147">
        <f t="shared" si="14"/>
        <v>3.3626662542530159</v>
      </c>
      <c r="G61" s="146">
        <v>49072</v>
      </c>
      <c r="H61" s="147">
        <f t="shared" si="14"/>
        <v>0.73958665674075652</v>
      </c>
      <c r="I61" s="146">
        <v>51415</v>
      </c>
      <c r="J61" s="147">
        <f t="shared" si="14"/>
        <v>4.7746168894685415E-2</v>
      </c>
      <c r="K61" s="146">
        <v>54012</v>
      </c>
      <c r="L61" s="147">
        <f t="shared" si="14"/>
        <v>5.0510551395507086E-2</v>
      </c>
      <c r="M61" s="146">
        <v>56019</v>
      </c>
      <c r="N61" s="147">
        <f t="shared" si="15"/>
        <v>3.7158409242390666E-2</v>
      </c>
    </row>
    <row r="62" spans="1:15" x14ac:dyDescent="0.25">
      <c r="A62" s="1">
        <v>10</v>
      </c>
      <c r="B62" s="145" t="s">
        <v>91</v>
      </c>
      <c r="C62" s="146">
        <v>8213</v>
      </c>
      <c r="D62" s="147">
        <v>-0.83843490577172752</v>
      </c>
      <c r="E62" s="146">
        <v>43604</v>
      </c>
      <c r="F62" s="147">
        <f t="shared" si="14"/>
        <v>4.3091440399366858</v>
      </c>
      <c r="G62" s="146">
        <v>54881</v>
      </c>
      <c r="H62" s="147">
        <f t="shared" si="14"/>
        <v>0.25862306210439412</v>
      </c>
      <c r="I62" s="146">
        <v>55616</v>
      </c>
      <c r="J62" s="147">
        <f t="shared" si="14"/>
        <v>1.3392613108361706E-2</v>
      </c>
      <c r="K62" s="146">
        <v>61026</v>
      </c>
      <c r="L62" s="147">
        <f t="shared" si="14"/>
        <v>9.7274165707710081E-2</v>
      </c>
      <c r="M62" s="146">
        <v>65285</v>
      </c>
      <c r="N62" s="147">
        <f t="shared" si="15"/>
        <v>6.9789925605479697E-2</v>
      </c>
    </row>
    <row r="63" spans="1:15" x14ac:dyDescent="0.25">
      <c r="A63" s="1">
        <v>11</v>
      </c>
      <c r="B63" s="145" t="s">
        <v>93</v>
      </c>
      <c r="C63" s="146">
        <v>5716</v>
      </c>
      <c r="D63" s="147">
        <v>-0.87879044912846171</v>
      </c>
      <c r="E63" s="146">
        <v>40382</v>
      </c>
      <c r="F63" s="147">
        <f t="shared" si="14"/>
        <v>6.0647305808257519</v>
      </c>
      <c r="G63" s="146">
        <v>50351</v>
      </c>
      <c r="H63" s="147">
        <f t="shared" si="14"/>
        <v>0.24686741617552377</v>
      </c>
      <c r="I63" s="146">
        <v>49722</v>
      </c>
      <c r="J63" s="147">
        <f t="shared" si="14"/>
        <v>-1.2492304025739309E-2</v>
      </c>
      <c r="K63" s="146">
        <v>54172</v>
      </c>
      <c r="L63" s="147">
        <f t="shared" si="14"/>
        <v>8.9497606693214271E-2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6600</v>
      </c>
      <c r="D64" s="147">
        <v>-0.85933204032481514</v>
      </c>
      <c r="E64" s="146">
        <v>35773</v>
      </c>
      <c r="F64" s="147">
        <f t="shared" si="14"/>
        <v>4.4201515151515149</v>
      </c>
      <c r="G64" s="146">
        <v>52615</v>
      </c>
      <c r="H64" s="147">
        <f t="shared" si="14"/>
        <v>0.47080200150951845</v>
      </c>
      <c r="I64" s="146">
        <v>51027</v>
      </c>
      <c r="J64" s="147">
        <f t="shared" si="14"/>
        <v>-3.0181507174760092E-2</v>
      </c>
      <c r="K64" s="146">
        <v>53638</v>
      </c>
      <c r="L64" s="147">
        <f t="shared" si="14"/>
        <v>5.1168988966625584E-2</v>
      </c>
      <c r="M64" s="146"/>
      <c r="N64" s="147"/>
    </row>
    <row r="65" spans="1:15" ht="15.75" x14ac:dyDescent="0.25">
      <c r="B65" s="148" t="s">
        <v>32</v>
      </c>
      <c r="C65" s="149">
        <v>151994</v>
      </c>
      <c r="D65" s="150">
        <v>-0.72479562552621335</v>
      </c>
      <c r="E65" s="149">
        <v>206077</v>
      </c>
      <c r="F65" s="150">
        <f t="shared" si="14"/>
        <v>0.35582325618116495</v>
      </c>
      <c r="G65" s="149">
        <v>573367</v>
      </c>
      <c r="H65" s="150">
        <f t="shared" si="14"/>
        <v>1.7822949674150923</v>
      </c>
      <c r="I65" s="149">
        <v>609226</v>
      </c>
      <c r="J65" s="150">
        <f t="shared" si="14"/>
        <v>6.254109497058602E-2</v>
      </c>
      <c r="K65" s="149">
        <v>651257</v>
      </c>
      <c r="L65" s="150">
        <f t="shared" si="14"/>
        <v>6.8990817857412567E-2</v>
      </c>
      <c r="M65" s="149">
        <v>578579</v>
      </c>
      <c r="N65" s="150">
        <v>6.4646598472344108E-2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256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E73-1</f>
        <v>2020</v>
      </c>
      <c r="D73" s="139"/>
      <c r="E73" s="140">
        <f t="shared" ref="E73" si="16">G73-1</f>
        <v>2021</v>
      </c>
      <c r="F73" s="139"/>
      <c r="G73" s="140">
        <f t="shared" ref="G73" si="17">I73-1</f>
        <v>2022</v>
      </c>
      <c r="H73" s="139"/>
      <c r="I73" s="140">
        <f t="shared" ref="I73" si="18">K73-1</f>
        <v>2023</v>
      </c>
      <c r="J73" s="139"/>
      <c r="K73" s="140">
        <f>M73-1</f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",RIGHT(E73,2),"/",RIGHT(E73-1,2))</f>
        <v>var 21/20</v>
      </c>
      <c r="G74" s="144" t="s">
        <v>71</v>
      </c>
      <c r="H74" s="143" t="str">
        <f>CONCATENATE("var ",RIGHT(G73,2),"/",RIGHT(G73-1,2))</f>
        <v>var 22/21</v>
      </c>
      <c r="I74" s="144" t="s">
        <v>71</v>
      </c>
      <c r="J74" s="143" t="str">
        <f>CONCATENATE("var ",RIGHT(I73,2),"/",RIGHT(I73-1,2))</f>
        <v>var 23/22</v>
      </c>
      <c r="K74" s="144" t="s">
        <v>71</v>
      </c>
      <c r="L74" s="143" t="str">
        <f>CONCATENATE("var ",RIGHT(K73,2),"/",RIGHT(K73-1,2))</f>
        <v>var 24/23</v>
      </c>
      <c r="M74" s="144" t="s">
        <v>71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73</v>
      </c>
      <c r="C75" s="146">
        <v>15716</v>
      </c>
      <c r="D75" s="147">
        <v>9.4886442803399751E-2</v>
      </c>
      <c r="E75" s="146">
        <v>478</v>
      </c>
      <c r="F75" s="147">
        <f t="shared" ref="F75:L87" si="19">IFERROR(E75/C75-1,"-")</f>
        <v>-0.96958513616696362</v>
      </c>
      <c r="G75" s="146">
        <v>7833</v>
      </c>
      <c r="H75" s="147">
        <f t="shared" si="19"/>
        <v>15.38702928870293</v>
      </c>
      <c r="I75" s="146">
        <v>14965</v>
      </c>
      <c r="J75" s="147">
        <f t="shared" si="19"/>
        <v>0.91050683007787558</v>
      </c>
      <c r="K75" s="146">
        <v>12114</v>
      </c>
      <c r="L75" s="147">
        <f t="shared" si="19"/>
        <v>-0.19051119278316075</v>
      </c>
      <c r="M75" s="146">
        <v>17541</v>
      </c>
      <c r="N75" s="147">
        <f t="shared" ref="N75:N84" si="20">IFERROR(M75/K75-1,"-")</f>
        <v>0.4479940564635958</v>
      </c>
    </row>
    <row r="76" spans="1:15" x14ac:dyDescent="0.25">
      <c r="A76" s="1">
        <v>2</v>
      </c>
      <c r="B76" s="145" t="s">
        <v>75</v>
      </c>
      <c r="C76" s="146">
        <v>16687</v>
      </c>
      <c r="D76" s="147">
        <v>5.0752471506832153E-2</v>
      </c>
      <c r="E76" s="146">
        <v>468</v>
      </c>
      <c r="F76" s="147">
        <f t="shared" si="19"/>
        <v>-0.97195421585665487</v>
      </c>
      <c r="G76" s="146">
        <v>11801</v>
      </c>
      <c r="H76" s="147">
        <f t="shared" si="19"/>
        <v>24.215811965811966</v>
      </c>
      <c r="I76" s="146">
        <v>15953</v>
      </c>
      <c r="J76" s="147">
        <f t="shared" si="19"/>
        <v>0.35183459028895858</v>
      </c>
      <c r="K76" s="146">
        <v>17151</v>
      </c>
      <c r="L76" s="147">
        <f t="shared" si="19"/>
        <v>7.5095593305334329E-2</v>
      </c>
      <c r="M76" s="146">
        <v>17298</v>
      </c>
      <c r="N76" s="147">
        <f t="shared" si="20"/>
        <v>8.5709288088158253E-3</v>
      </c>
    </row>
    <row r="77" spans="1:15" x14ac:dyDescent="0.25">
      <c r="A77" s="1">
        <v>3</v>
      </c>
      <c r="B77" s="145" t="s">
        <v>77</v>
      </c>
      <c r="C77" s="146">
        <v>7213</v>
      </c>
      <c r="D77" s="147">
        <v>-0.59579714205659851</v>
      </c>
      <c r="E77" s="146">
        <v>531</v>
      </c>
      <c r="F77" s="147">
        <f t="shared" si="19"/>
        <v>-0.92638291972826836</v>
      </c>
      <c r="G77" s="146">
        <v>15819</v>
      </c>
      <c r="H77" s="147">
        <f t="shared" si="19"/>
        <v>28.790960451977401</v>
      </c>
      <c r="I77" s="146">
        <v>19030</v>
      </c>
      <c r="J77" s="147">
        <f t="shared" si="19"/>
        <v>0.20298375371388833</v>
      </c>
      <c r="K77" s="146">
        <v>20080</v>
      </c>
      <c r="L77" s="147">
        <f t="shared" si="19"/>
        <v>5.5176037834997471E-2</v>
      </c>
      <c r="M77" s="146">
        <v>16521</v>
      </c>
      <c r="N77" s="147">
        <f t="shared" si="20"/>
        <v>-0.17724103585657369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682</v>
      </c>
      <c r="F78" s="147" t="str">
        <f t="shared" si="19"/>
        <v>-</v>
      </c>
      <c r="G78" s="146">
        <v>18290</v>
      </c>
      <c r="H78" s="147">
        <f t="shared" si="19"/>
        <v>25.818181818181817</v>
      </c>
      <c r="I78" s="146">
        <v>18213</v>
      </c>
      <c r="J78" s="147">
        <f t="shared" si="19"/>
        <v>-4.2099507927829682E-3</v>
      </c>
      <c r="K78" s="146">
        <v>17245</v>
      </c>
      <c r="L78" s="147">
        <f t="shared" si="19"/>
        <v>-5.3148849722725489E-2</v>
      </c>
      <c r="M78" s="146">
        <v>14872</v>
      </c>
      <c r="N78" s="147">
        <f t="shared" si="20"/>
        <v>-0.13760510292838501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610</v>
      </c>
      <c r="F79" s="147" t="str">
        <f t="shared" si="19"/>
        <v>-</v>
      </c>
      <c r="G79" s="146">
        <v>13170</v>
      </c>
      <c r="H79" s="147">
        <f t="shared" si="19"/>
        <v>20.590163934426229</v>
      </c>
      <c r="I79" s="146">
        <v>13793</v>
      </c>
      <c r="J79" s="147">
        <f t="shared" si="19"/>
        <v>4.7304479878511829E-2</v>
      </c>
      <c r="K79" s="146">
        <v>16053</v>
      </c>
      <c r="L79" s="147">
        <f t="shared" si="19"/>
        <v>0.16385122888421666</v>
      </c>
      <c r="M79" s="146">
        <v>13770</v>
      </c>
      <c r="N79" s="147">
        <f t="shared" si="20"/>
        <v>-0.14221640814800973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1871</v>
      </c>
      <c r="F80" s="147" t="str">
        <f t="shared" si="19"/>
        <v>-</v>
      </c>
      <c r="G80" s="146">
        <v>15398</v>
      </c>
      <c r="H80" s="147">
        <f t="shared" si="19"/>
        <v>7.2298236237306259</v>
      </c>
      <c r="I80" s="146">
        <v>16687</v>
      </c>
      <c r="J80" s="147">
        <f t="shared" si="19"/>
        <v>8.3712170411741837E-2</v>
      </c>
      <c r="K80" s="146">
        <v>18218</v>
      </c>
      <c r="L80" s="147">
        <f t="shared" si="19"/>
        <v>9.1748067357823482E-2</v>
      </c>
      <c r="M80" s="146">
        <v>15006</v>
      </c>
      <c r="N80" s="147">
        <f t="shared" si="20"/>
        <v>-0.17630914480184434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2626</v>
      </c>
      <c r="F81" s="147" t="str">
        <f t="shared" si="19"/>
        <v>-</v>
      </c>
      <c r="G81" s="146">
        <v>16650</v>
      </c>
      <c r="H81" s="147">
        <f t="shared" si="19"/>
        <v>5.3404417364813401</v>
      </c>
      <c r="I81" s="146">
        <v>16655</v>
      </c>
      <c r="J81" s="147">
        <f t="shared" si="19"/>
        <v>3.0030030030037125E-4</v>
      </c>
      <c r="K81" s="146">
        <v>19253</v>
      </c>
      <c r="L81" s="147">
        <f t="shared" si="19"/>
        <v>0.15598919243470433</v>
      </c>
      <c r="M81" s="146">
        <v>15767</v>
      </c>
      <c r="N81" s="147">
        <f t="shared" si="20"/>
        <v>-0.181062691528593</v>
      </c>
    </row>
    <row r="82" spans="1:15" x14ac:dyDescent="0.25">
      <c r="A82" s="1">
        <v>8</v>
      </c>
      <c r="B82" s="145" t="s">
        <v>87</v>
      </c>
      <c r="C82" s="146">
        <v>4106</v>
      </c>
      <c r="D82" s="147">
        <v>-0.70398673491456998</v>
      </c>
      <c r="E82" s="146">
        <v>5393</v>
      </c>
      <c r="F82" s="147">
        <f t="shared" si="19"/>
        <v>0.31344374086702387</v>
      </c>
      <c r="G82" s="146">
        <v>17176</v>
      </c>
      <c r="H82" s="147">
        <f t="shared" si="19"/>
        <v>2.184869274986093</v>
      </c>
      <c r="I82" s="146">
        <v>14359</v>
      </c>
      <c r="J82" s="147">
        <f t="shared" si="19"/>
        <v>-0.16400791802515136</v>
      </c>
      <c r="K82" s="146">
        <v>19133</v>
      </c>
      <c r="L82" s="147">
        <f t="shared" si="19"/>
        <v>0.33247440629570302</v>
      </c>
      <c r="M82" s="146">
        <v>14511</v>
      </c>
      <c r="N82" s="147">
        <f t="shared" si="20"/>
        <v>-0.24157215282496214</v>
      </c>
    </row>
    <row r="83" spans="1:15" x14ac:dyDescent="0.25">
      <c r="A83" s="1">
        <v>9</v>
      </c>
      <c r="B83" s="145" t="s">
        <v>89</v>
      </c>
      <c r="C83" s="146">
        <v>2319</v>
      </c>
      <c r="D83" s="147">
        <v>-0.8115247074122236</v>
      </c>
      <c r="E83" s="146">
        <v>5743</v>
      </c>
      <c r="F83" s="147">
        <f t="shared" si="19"/>
        <v>1.4764984907287624</v>
      </c>
      <c r="G83" s="146">
        <v>15332</v>
      </c>
      <c r="H83" s="147">
        <f t="shared" si="19"/>
        <v>1.6696848337106043</v>
      </c>
      <c r="I83" s="146">
        <v>15793</v>
      </c>
      <c r="J83" s="147">
        <f t="shared" si="19"/>
        <v>3.0067831985389981E-2</v>
      </c>
      <c r="K83" s="146">
        <v>17638</v>
      </c>
      <c r="L83" s="147">
        <f t="shared" si="19"/>
        <v>0.116823909326917</v>
      </c>
      <c r="M83" s="146">
        <v>15383</v>
      </c>
      <c r="N83" s="147">
        <f t="shared" si="20"/>
        <v>-0.12784896246739996</v>
      </c>
    </row>
    <row r="84" spans="1:15" x14ac:dyDescent="0.25">
      <c r="A84" s="1">
        <v>10</v>
      </c>
      <c r="B84" s="145" t="s">
        <v>91</v>
      </c>
      <c r="C84" s="146">
        <v>1514</v>
      </c>
      <c r="D84" s="147">
        <v>-0.89874941483314386</v>
      </c>
      <c r="E84" s="146">
        <v>10420</v>
      </c>
      <c r="F84" s="147">
        <f t="shared" si="19"/>
        <v>5.8824306472919421</v>
      </c>
      <c r="G84" s="146">
        <v>16356</v>
      </c>
      <c r="H84" s="147">
        <f t="shared" si="19"/>
        <v>0.56967370441458742</v>
      </c>
      <c r="I84" s="146">
        <v>17892</v>
      </c>
      <c r="J84" s="147">
        <f t="shared" si="19"/>
        <v>9.3910491562729348E-2</v>
      </c>
      <c r="K84" s="146">
        <v>18858</v>
      </c>
      <c r="L84" s="147">
        <f t="shared" si="19"/>
        <v>5.39906103286385E-2</v>
      </c>
      <c r="M84" s="146">
        <v>16407</v>
      </c>
      <c r="N84" s="147">
        <f t="shared" si="20"/>
        <v>-0.12997136493795736</v>
      </c>
    </row>
    <row r="85" spans="1:15" x14ac:dyDescent="0.25">
      <c r="A85" s="1">
        <v>11</v>
      </c>
      <c r="B85" s="145" t="s">
        <v>93</v>
      </c>
      <c r="C85" s="146">
        <v>1765</v>
      </c>
      <c r="D85" s="147">
        <v>-0.89420368039321463</v>
      </c>
      <c r="E85" s="146">
        <v>12252</v>
      </c>
      <c r="F85" s="147">
        <f t="shared" si="19"/>
        <v>5.9416430594900849</v>
      </c>
      <c r="G85" s="146">
        <v>15426</v>
      </c>
      <c r="H85" s="147">
        <f t="shared" si="19"/>
        <v>0.25905974534769838</v>
      </c>
      <c r="I85" s="146">
        <v>21300</v>
      </c>
      <c r="J85" s="147">
        <f t="shared" si="19"/>
        <v>0.38078568650330613</v>
      </c>
      <c r="K85" s="146">
        <v>16218</v>
      </c>
      <c r="L85" s="147">
        <f t="shared" si="19"/>
        <v>-0.23859154929577464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1627</v>
      </c>
      <c r="D86" s="147">
        <v>-0.90289465831095195</v>
      </c>
      <c r="E86" s="146">
        <v>9598</v>
      </c>
      <c r="F86" s="147">
        <f t="shared" si="19"/>
        <v>4.8992009834050396</v>
      </c>
      <c r="G86" s="146">
        <v>15939</v>
      </c>
      <c r="H86" s="147">
        <f t="shared" si="19"/>
        <v>0.66065847051469051</v>
      </c>
      <c r="I86" s="146">
        <v>16647</v>
      </c>
      <c r="J86" s="147">
        <f t="shared" si="19"/>
        <v>4.4419348767174904E-2</v>
      </c>
      <c r="K86" s="146">
        <v>18249</v>
      </c>
      <c r="L86" s="147">
        <f t="shared" si="19"/>
        <v>9.6233555595602871E-2</v>
      </c>
      <c r="M86" s="146"/>
      <c r="N86" s="147"/>
    </row>
    <row r="87" spans="1:15" ht="15.75" x14ac:dyDescent="0.25">
      <c r="B87" s="148" t="s">
        <v>32</v>
      </c>
      <c r="C87" s="149">
        <v>54285</v>
      </c>
      <c r="D87" s="150">
        <v>-0.69451322453573439</v>
      </c>
      <c r="E87" s="149">
        <v>50672</v>
      </c>
      <c r="F87" s="150">
        <f t="shared" si="19"/>
        <v>-6.6556138896564421E-2</v>
      </c>
      <c r="G87" s="149">
        <v>179190</v>
      </c>
      <c r="H87" s="150">
        <f t="shared" si="19"/>
        <v>2.536272497631828</v>
      </c>
      <c r="I87" s="149">
        <v>201287</v>
      </c>
      <c r="J87" s="150">
        <f t="shared" si="19"/>
        <v>0.12331603326078455</v>
      </c>
      <c r="K87" s="149">
        <v>210210</v>
      </c>
      <c r="L87" s="150">
        <f t="shared" si="19"/>
        <v>4.432973813510066E-2</v>
      </c>
      <c r="M87" s="149">
        <v>157076</v>
      </c>
      <c r="N87" s="150">
        <v>-0.10621760183904905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257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117</v>
      </c>
    </row>
    <row r="94" spans="1:15" ht="22.5" thickTop="1" thickBot="1" x14ac:dyDescent="0.3">
      <c r="B94" s="152" t="s">
        <v>98</v>
      </c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E95-1</f>
        <v>2020</v>
      </c>
      <c r="D95" s="139"/>
      <c r="E95" s="140">
        <f t="shared" ref="E95" si="21">G95-1</f>
        <v>2021</v>
      </c>
      <c r="F95" s="139"/>
      <c r="G95" s="140">
        <f t="shared" ref="G95" si="22">I95-1</f>
        <v>2022</v>
      </c>
      <c r="H95" s="139"/>
      <c r="I95" s="140">
        <f t="shared" ref="I95" si="23">K95-1</f>
        <v>2023</v>
      </c>
      <c r="J95" s="139"/>
      <c r="K95" s="140">
        <f>M95-1</f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",RIGHT(E95,2),"/",RIGHT(E95-1,2))</f>
        <v>var 21/20</v>
      </c>
      <c r="G96" s="144" t="s">
        <v>71</v>
      </c>
      <c r="H96" s="143" t="str">
        <f>CONCATENATE("var ",RIGHT(G95,2),"/",RIGHT(G95-1,2))</f>
        <v>var 22/21</v>
      </c>
      <c r="I96" s="144" t="s">
        <v>71</v>
      </c>
      <c r="J96" s="143" t="str">
        <f>CONCATENATE("var ",RIGHT(I95,2),"/",RIGHT(I95-1,2))</f>
        <v>var 23/22</v>
      </c>
      <c r="K96" s="144" t="s">
        <v>71</v>
      </c>
      <c r="L96" s="143" t="str">
        <f>CONCATENATE("var ",RIGHT(K95,2),"/",RIGHT(K95-1,2))</f>
        <v>var 24/23</v>
      </c>
      <c r="M96" s="144" t="s">
        <v>71</v>
      </c>
      <c r="N96" s="143" t="str">
        <f>CONCATENATE("var ",RIGHT(M95,2),"/",RIGHT(M95-1,2))</f>
        <v>var 25/24</v>
      </c>
    </row>
    <row r="97" spans="2:14" x14ac:dyDescent="0.25">
      <c r="B97" s="145" t="s">
        <v>73</v>
      </c>
      <c r="C97" s="146">
        <v>42263</v>
      </c>
      <c r="D97" s="147">
        <v>-8.4007022258826614E-2</v>
      </c>
      <c r="E97" s="146">
        <v>5938</v>
      </c>
      <c r="F97" s="147">
        <f t="shared" ref="F97:L109" si="24">IFERROR(E97/C97-1,"-")</f>
        <v>-0.85949885242410617</v>
      </c>
      <c r="G97" s="146">
        <v>32894</v>
      </c>
      <c r="H97" s="147">
        <f t="shared" si="24"/>
        <v>4.539575614685079</v>
      </c>
      <c r="I97" s="146">
        <v>38836</v>
      </c>
      <c r="J97" s="147">
        <f t="shared" si="24"/>
        <v>0.18064084635495825</v>
      </c>
      <c r="K97" s="146">
        <v>40090</v>
      </c>
      <c r="L97" s="147">
        <f t="shared" si="24"/>
        <v>3.2289628180039109E-2</v>
      </c>
      <c r="M97" s="146">
        <v>39280</v>
      </c>
      <c r="N97" s="147">
        <f t="shared" ref="N97:N106" si="25">IFERROR(M97/K97-1,"-")</f>
        <v>-2.0204539785482645E-2</v>
      </c>
    </row>
    <row r="98" spans="2:14" x14ac:dyDescent="0.25">
      <c r="B98" s="145" t="s">
        <v>75</v>
      </c>
      <c r="C98" s="146">
        <v>42755</v>
      </c>
      <c r="D98" s="147">
        <v>-2.8229197445280407E-2</v>
      </c>
      <c r="E98" s="146">
        <v>7085</v>
      </c>
      <c r="F98" s="147">
        <f t="shared" si="24"/>
        <v>-0.83428838732312016</v>
      </c>
      <c r="G98" s="146">
        <v>36818</v>
      </c>
      <c r="H98" s="147">
        <f t="shared" si="24"/>
        <v>4.1966125617501762</v>
      </c>
      <c r="I98" s="146">
        <v>40393</v>
      </c>
      <c r="J98" s="147">
        <f t="shared" si="24"/>
        <v>9.7099244934542916E-2</v>
      </c>
      <c r="K98" s="146">
        <v>44543</v>
      </c>
      <c r="L98" s="147">
        <f t="shared" si="24"/>
        <v>0.10274057386180768</v>
      </c>
      <c r="M98" s="146">
        <v>42087</v>
      </c>
      <c r="N98" s="147">
        <f t="shared" si="25"/>
        <v>-5.5137732079114543E-2</v>
      </c>
    </row>
    <row r="99" spans="2:14" x14ac:dyDescent="0.25">
      <c r="B99" s="145" t="s">
        <v>77</v>
      </c>
      <c r="C99" s="146">
        <v>17153</v>
      </c>
      <c r="D99" s="147">
        <v>-0.68782076948276494</v>
      </c>
      <c r="E99" s="146">
        <v>9002</v>
      </c>
      <c r="F99" s="147">
        <f t="shared" si="24"/>
        <v>-0.47519384364251149</v>
      </c>
      <c r="G99" s="146">
        <v>44056</v>
      </c>
      <c r="H99" s="147">
        <f t="shared" si="24"/>
        <v>3.8940235503221503</v>
      </c>
      <c r="I99" s="146">
        <v>46614</v>
      </c>
      <c r="J99" s="147">
        <f t="shared" si="24"/>
        <v>5.8062465952424258E-2</v>
      </c>
      <c r="K99" s="146">
        <v>46997</v>
      </c>
      <c r="L99" s="147">
        <f t="shared" si="24"/>
        <v>8.2164156691122425E-3</v>
      </c>
      <c r="M99" s="146">
        <v>48564</v>
      </c>
      <c r="N99" s="147">
        <f t="shared" si="25"/>
        <v>3.3342553780028483E-2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10441</v>
      </c>
      <c r="F100" s="147" t="str">
        <f t="shared" si="24"/>
        <v>-</v>
      </c>
      <c r="G100" s="146">
        <v>44266</v>
      </c>
      <c r="H100" s="147">
        <f t="shared" si="24"/>
        <v>3.239632219136098</v>
      </c>
      <c r="I100" s="146">
        <v>44213</v>
      </c>
      <c r="J100" s="147">
        <f t="shared" si="24"/>
        <v>-1.1973071883613073E-3</v>
      </c>
      <c r="K100" s="146">
        <v>45816</v>
      </c>
      <c r="L100" s="147">
        <f t="shared" si="24"/>
        <v>3.6256304706760556E-2</v>
      </c>
      <c r="M100" s="146">
        <v>49157</v>
      </c>
      <c r="N100" s="147">
        <f t="shared" si="25"/>
        <v>7.292212327571157E-2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11343</v>
      </c>
      <c r="F101" s="147" t="str">
        <f t="shared" si="24"/>
        <v>-</v>
      </c>
      <c r="G101" s="146">
        <v>38064</v>
      </c>
      <c r="H101" s="147">
        <f t="shared" si="24"/>
        <v>2.355725998413118</v>
      </c>
      <c r="I101" s="146">
        <v>34250</v>
      </c>
      <c r="J101" s="147">
        <f t="shared" si="24"/>
        <v>-0.10019966372425393</v>
      </c>
      <c r="K101" s="146">
        <v>42177</v>
      </c>
      <c r="L101" s="147">
        <f t="shared" si="24"/>
        <v>0.2314452554744526</v>
      </c>
      <c r="M101" s="146">
        <v>44836</v>
      </c>
      <c r="N101" s="147">
        <f t="shared" si="25"/>
        <v>6.3043839059202966E-2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13593</v>
      </c>
      <c r="F102" s="147" t="str">
        <f t="shared" si="24"/>
        <v>-</v>
      </c>
      <c r="G102" s="146">
        <v>37123</v>
      </c>
      <c r="H102" s="147">
        <f t="shared" si="24"/>
        <v>1.731038034282351</v>
      </c>
      <c r="I102" s="146">
        <v>42497</v>
      </c>
      <c r="J102" s="147">
        <f t="shared" si="24"/>
        <v>0.14476200738086908</v>
      </c>
      <c r="K102" s="146">
        <v>42496</v>
      </c>
      <c r="L102" s="147">
        <f t="shared" si="24"/>
        <v>-2.3531072781635132E-5</v>
      </c>
      <c r="M102" s="146">
        <v>44595</v>
      </c>
      <c r="N102" s="147">
        <f t="shared" si="25"/>
        <v>4.9392884036144613E-2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23514</v>
      </c>
      <c r="F103" s="147" t="str">
        <f t="shared" si="24"/>
        <v>-</v>
      </c>
      <c r="G103" s="146">
        <v>48616</v>
      </c>
      <c r="H103" s="147">
        <f t="shared" si="24"/>
        <v>1.0675342349238752</v>
      </c>
      <c r="I103" s="146">
        <v>42520</v>
      </c>
      <c r="J103" s="147">
        <f t="shared" si="24"/>
        <v>-0.12539081783774886</v>
      </c>
      <c r="K103" s="146">
        <v>44773</v>
      </c>
      <c r="L103" s="147">
        <f t="shared" si="24"/>
        <v>5.2986829727187157E-2</v>
      </c>
      <c r="M103" s="146">
        <v>48521</v>
      </c>
      <c r="N103" s="147">
        <f t="shared" si="25"/>
        <v>8.3711165211176386E-2</v>
      </c>
    </row>
    <row r="104" spans="2:14" x14ac:dyDescent="0.25">
      <c r="B104" s="145" t="s">
        <v>87</v>
      </c>
      <c r="C104" s="146">
        <v>16622</v>
      </c>
      <c r="D104" s="147">
        <v>-0.70052608820985873</v>
      </c>
      <c r="E104" s="146">
        <v>24816</v>
      </c>
      <c r="F104" s="147">
        <f t="shared" si="24"/>
        <v>0.49296113584406198</v>
      </c>
      <c r="G104" s="146">
        <v>46323</v>
      </c>
      <c r="H104" s="147">
        <f t="shared" si="24"/>
        <v>0.86665860735009681</v>
      </c>
      <c r="I104" s="146">
        <v>47103</v>
      </c>
      <c r="J104" s="147">
        <f t="shared" si="24"/>
        <v>1.6838287675668751E-2</v>
      </c>
      <c r="K104" s="146">
        <v>47679</v>
      </c>
      <c r="L104" s="147">
        <f t="shared" si="24"/>
        <v>1.2228520476402771E-2</v>
      </c>
      <c r="M104" s="146">
        <v>46245</v>
      </c>
      <c r="N104" s="147">
        <f t="shared" si="25"/>
        <v>-3.0076134147108746E-2</v>
      </c>
    </row>
    <row r="105" spans="2:14" x14ac:dyDescent="0.25">
      <c r="B105" s="145" t="s">
        <v>89</v>
      </c>
      <c r="C105" s="146">
        <v>9395</v>
      </c>
      <c r="D105" s="147">
        <v>-0.78118595118315626</v>
      </c>
      <c r="E105" s="146">
        <v>25068</v>
      </c>
      <c r="F105" s="147">
        <f t="shared" si="24"/>
        <v>1.668227780734433</v>
      </c>
      <c r="G105" s="146">
        <v>38894</v>
      </c>
      <c r="H105" s="147">
        <f t="shared" si="24"/>
        <v>0.55153981171214306</v>
      </c>
      <c r="I105" s="146">
        <v>40104</v>
      </c>
      <c r="J105" s="147">
        <f t="shared" si="24"/>
        <v>3.1110196945544288E-2</v>
      </c>
      <c r="K105" s="146">
        <v>39500</v>
      </c>
      <c r="L105" s="147">
        <f t="shared" si="24"/>
        <v>-1.5060841811290637E-2</v>
      </c>
      <c r="M105" s="146">
        <v>44469</v>
      </c>
      <c r="N105" s="147">
        <f t="shared" si="25"/>
        <v>0.12579746835443029</v>
      </c>
    </row>
    <row r="106" spans="2:14" x14ac:dyDescent="0.25">
      <c r="B106" s="145" t="s">
        <v>91</v>
      </c>
      <c r="C106" s="146">
        <v>11947</v>
      </c>
      <c r="D106" s="147">
        <v>-0.72879162788585949</v>
      </c>
      <c r="E106" s="146">
        <v>35433</v>
      </c>
      <c r="F106" s="147">
        <f t="shared" si="24"/>
        <v>1.9658491671549343</v>
      </c>
      <c r="G106" s="146">
        <v>41972</v>
      </c>
      <c r="H106" s="147">
        <f t="shared" si="24"/>
        <v>0.18454548020207162</v>
      </c>
      <c r="I106" s="146">
        <v>46013</v>
      </c>
      <c r="J106" s="147">
        <f t="shared" si="24"/>
        <v>9.6278471361860296E-2</v>
      </c>
      <c r="K106" s="146">
        <v>45196</v>
      </c>
      <c r="L106" s="147">
        <f t="shared" si="24"/>
        <v>-1.7755851607154538E-2</v>
      </c>
      <c r="M106" s="146">
        <v>48723</v>
      </c>
      <c r="N106" s="147">
        <f t="shared" si="25"/>
        <v>7.8037879458359161E-2</v>
      </c>
    </row>
    <row r="107" spans="2:14" x14ac:dyDescent="0.25">
      <c r="B107" s="145" t="s">
        <v>93</v>
      </c>
      <c r="C107" s="146">
        <v>9017</v>
      </c>
      <c r="D107" s="147">
        <v>-0.7928269460527525</v>
      </c>
      <c r="E107" s="146">
        <v>35792</v>
      </c>
      <c r="F107" s="147">
        <f t="shared" si="24"/>
        <v>2.9693911500499057</v>
      </c>
      <c r="G107" s="146">
        <v>41589</v>
      </c>
      <c r="H107" s="147">
        <f t="shared" si="24"/>
        <v>0.16196356727760386</v>
      </c>
      <c r="I107" s="146">
        <v>42977</v>
      </c>
      <c r="J107" s="147">
        <f t="shared" si="24"/>
        <v>3.3374209526557452E-2</v>
      </c>
      <c r="K107" s="146">
        <v>43526</v>
      </c>
      <c r="L107" s="147">
        <f t="shared" si="24"/>
        <v>1.2774274612001868E-2</v>
      </c>
      <c r="M107" s="146"/>
      <c r="N107" s="147"/>
    </row>
    <row r="108" spans="2:14" x14ac:dyDescent="0.25">
      <c r="B108" s="145" t="s">
        <v>95</v>
      </c>
      <c r="C108" s="146">
        <v>9171</v>
      </c>
      <c r="D108" s="147">
        <v>-0.79918984015765271</v>
      </c>
      <c r="E108" s="146">
        <v>33484</v>
      </c>
      <c r="F108" s="147">
        <f t="shared" si="24"/>
        <v>2.6510740377276196</v>
      </c>
      <c r="G108" s="146">
        <v>40363</v>
      </c>
      <c r="H108" s="147">
        <f t="shared" si="24"/>
        <v>0.20544140485007767</v>
      </c>
      <c r="I108" s="146">
        <v>43945</v>
      </c>
      <c r="J108" s="147">
        <f t="shared" si="24"/>
        <v>8.8744642370487847E-2</v>
      </c>
      <c r="K108" s="146">
        <v>43563</v>
      </c>
      <c r="L108" s="147">
        <f t="shared" si="24"/>
        <v>-8.6926840368642955E-3</v>
      </c>
      <c r="M108" s="146"/>
      <c r="N108" s="147"/>
    </row>
    <row r="109" spans="2:14" ht="15.75" x14ac:dyDescent="0.25">
      <c r="B109" s="148" t="s">
        <v>32</v>
      </c>
      <c r="C109" s="149">
        <v>169066</v>
      </c>
      <c r="D109" s="150">
        <v>-0.70308877867850572</v>
      </c>
      <c r="E109" s="149">
        <v>235509</v>
      </c>
      <c r="F109" s="150">
        <f t="shared" si="24"/>
        <v>0.39300036672068894</v>
      </c>
      <c r="G109" s="149">
        <v>490978</v>
      </c>
      <c r="H109" s="150">
        <f t="shared" si="24"/>
        <v>1.0847525996883345</v>
      </c>
      <c r="I109" s="149">
        <v>509465</v>
      </c>
      <c r="J109" s="150">
        <f t="shared" si="24"/>
        <v>3.7653418279434137E-2</v>
      </c>
      <c r="K109" s="149">
        <v>526356</v>
      </c>
      <c r="L109" s="150">
        <f t="shared" si="24"/>
        <v>3.3154387445653688E-2</v>
      </c>
      <c r="M109" s="149">
        <v>456477</v>
      </c>
      <c r="N109" s="150">
        <v>3.9178904857410268E-2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1:11" x14ac:dyDescent="0.25">
      <c r="K114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AA163-C2D5-47A6-AA7B-FBA855CC76A8}">
  <sheetPr>
    <tabColor theme="7" tint="0.79998168889431442"/>
  </sheetPr>
  <dimension ref="A4:E116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258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134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1387823</v>
      </c>
      <c r="D8" s="147">
        <f t="shared" ref="D8:D10" si="0">C8/C9-1</f>
        <v>5.139858391579244E-2</v>
      </c>
    </row>
    <row r="9" spans="1:5" x14ac:dyDescent="0.25">
      <c r="A9" s="1"/>
      <c r="B9" s="145">
        <v>2023</v>
      </c>
      <c r="C9" s="146">
        <v>1319978</v>
      </c>
      <c r="D9" s="147">
        <f t="shared" si="0"/>
        <v>6.1472334916186533E-2</v>
      </c>
    </row>
    <row r="10" spans="1:5" x14ac:dyDescent="0.25">
      <c r="A10" s="1"/>
      <c r="B10" s="145">
        <v>2022</v>
      </c>
      <c r="C10" s="146">
        <v>1243535</v>
      </c>
      <c r="D10" s="147">
        <f t="shared" si="0"/>
        <v>1.5261854555944239</v>
      </c>
    </row>
    <row r="11" spans="1:5" x14ac:dyDescent="0.25">
      <c r="A11" s="1"/>
      <c r="B11" s="145">
        <v>2021</v>
      </c>
      <c r="C11" s="146">
        <v>492258</v>
      </c>
      <c r="D11" s="147">
        <f>C11/C12-1</f>
        <v>0.31148143707788845</v>
      </c>
    </row>
    <row r="12" spans="1:5" x14ac:dyDescent="0.25">
      <c r="A12" s="1" t="s">
        <v>74</v>
      </c>
      <c r="B12" s="145">
        <v>2020</v>
      </c>
      <c r="C12" s="146">
        <v>375345</v>
      </c>
      <c r="D12" s="147">
        <f t="shared" ref="D12:D21" si="1">C12/C13-1</f>
        <v>-0.71114220212080703</v>
      </c>
    </row>
    <row r="13" spans="1:5" x14ac:dyDescent="0.25">
      <c r="A13" s="1" t="s">
        <v>76</v>
      </c>
      <c r="B13" s="145">
        <v>2019</v>
      </c>
      <c r="C13" s="146">
        <v>1299411</v>
      </c>
      <c r="D13" s="147">
        <f t="shared" si="1"/>
        <v>-1.7694800040519598E-2</v>
      </c>
    </row>
    <row r="14" spans="1:5" x14ac:dyDescent="0.25">
      <c r="A14" s="1" t="s">
        <v>78</v>
      </c>
      <c r="B14" s="145">
        <v>2018</v>
      </c>
      <c r="C14" s="146">
        <v>1322818</v>
      </c>
      <c r="D14" s="147">
        <f t="shared" si="1"/>
        <v>-2.7906522152891688E-2</v>
      </c>
    </row>
    <row r="15" spans="1:5" x14ac:dyDescent="0.25">
      <c r="A15" s="1" t="s">
        <v>80</v>
      </c>
      <c r="B15" s="145">
        <v>2017</v>
      </c>
      <c r="C15" s="146">
        <v>1360793</v>
      </c>
      <c r="D15" s="147">
        <f>C15/C16-1</f>
        <v>1.008156851450881E-2</v>
      </c>
    </row>
    <row r="16" spans="1:5" x14ac:dyDescent="0.25">
      <c r="A16" s="1" t="s">
        <v>82</v>
      </c>
      <c r="B16" s="145">
        <v>2016</v>
      </c>
      <c r="C16" s="146">
        <v>1347211</v>
      </c>
      <c r="D16" s="147">
        <f>C16/C17-1</f>
        <v>8.4840222506385565E-2</v>
      </c>
    </row>
    <row r="17" spans="1:5" x14ac:dyDescent="0.25">
      <c r="A17" s="1" t="s">
        <v>84</v>
      </c>
      <c r="B17" s="145">
        <v>2015</v>
      </c>
      <c r="C17" s="146">
        <v>1241852</v>
      </c>
      <c r="D17" s="147">
        <f t="shared" si="1"/>
        <v>2.8319416520653284E-2</v>
      </c>
    </row>
    <row r="18" spans="1:5" x14ac:dyDescent="0.25">
      <c r="A18" s="1" t="s">
        <v>86</v>
      </c>
      <c r="B18" s="145">
        <v>2014</v>
      </c>
      <c r="C18" s="146">
        <v>1207652</v>
      </c>
      <c r="D18" s="147">
        <f t="shared" si="1"/>
        <v>2.4086536504619893E-2</v>
      </c>
    </row>
    <row r="19" spans="1:5" x14ac:dyDescent="0.25">
      <c r="A19" s="1" t="s">
        <v>88</v>
      </c>
      <c r="B19" s="145">
        <v>2013</v>
      </c>
      <c r="C19" s="146">
        <v>1179248</v>
      </c>
      <c r="D19" s="147">
        <f t="shared" si="1"/>
        <v>3.3603907060072213E-2</v>
      </c>
    </row>
    <row r="20" spans="1:5" x14ac:dyDescent="0.25">
      <c r="A20" s="1" t="s">
        <v>90</v>
      </c>
      <c r="B20" s="145">
        <v>2012</v>
      </c>
      <c r="C20" s="146">
        <v>1140909</v>
      </c>
      <c r="D20" s="147">
        <f>C20/C21-1</f>
        <v>2.3783124612326567E-3</v>
      </c>
    </row>
    <row r="21" spans="1:5" x14ac:dyDescent="0.25">
      <c r="A21" s="1" t="s">
        <v>92</v>
      </c>
      <c r="B21" s="145">
        <v>2011</v>
      </c>
      <c r="C21" s="146">
        <v>1138202</v>
      </c>
      <c r="D21" s="147">
        <f t="shared" si="1"/>
        <v>0.10739105857720643</v>
      </c>
    </row>
    <row r="22" spans="1:5" x14ac:dyDescent="0.25">
      <c r="A22" s="1" t="s">
        <v>94</v>
      </c>
      <c r="B22" s="145">
        <v>2010</v>
      </c>
      <c r="C22" s="146">
        <v>1027823</v>
      </c>
      <c r="D22" s="147"/>
    </row>
    <row r="23" spans="1:5" ht="6" customHeight="1" x14ac:dyDescent="0.25"/>
    <row r="24" spans="1:5" x14ac:dyDescent="0.25">
      <c r="B24" s="131" t="s">
        <v>57</v>
      </c>
      <c r="C24" s="131"/>
      <c r="D24" s="131"/>
    </row>
    <row r="27" spans="1:5" ht="48.75" customHeight="1" thickBot="1" x14ac:dyDescent="0.3">
      <c r="B27" s="12" t="s">
        <v>259</v>
      </c>
      <c r="C27" s="12"/>
      <c r="D27" s="12"/>
      <c r="E27" s="1" t="s">
        <v>96</v>
      </c>
    </row>
    <row r="28" spans="1:5" ht="10.5" customHeight="1" thickBot="1" x14ac:dyDescent="0.3">
      <c r="B28" s="132"/>
      <c r="C28" s="133"/>
      <c r="D28" s="132"/>
      <c r="E28" s="1" t="s">
        <v>97</v>
      </c>
    </row>
    <row r="29" spans="1:5" ht="22.5" thickTop="1" thickBot="1" x14ac:dyDescent="0.3">
      <c r="B29" s="152" t="s">
        <v>98</v>
      </c>
      <c r="C29" s="135" t="s">
        <v>139</v>
      </c>
      <c r="D29" s="136"/>
    </row>
    <row r="30" spans="1:5" ht="16.5" thickTop="1" thickBot="1" x14ac:dyDescent="0.3">
      <c r="B30" s="109"/>
      <c r="C30" s="142" t="s">
        <v>140</v>
      </c>
      <c r="D30" s="143" t="s">
        <v>141</v>
      </c>
    </row>
    <row r="31" spans="1:5" x14ac:dyDescent="0.25">
      <c r="B31" s="145">
        <v>2024</v>
      </c>
      <c r="C31" s="146">
        <v>861467</v>
      </c>
      <c r="D31" s="147">
        <f t="shared" ref="D31:D44" si="2">C31/C32-1</f>
        <v>6.2866357479768986E-2</v>
      </c>
    </row>
    <row r="32" spans="1:5" x14ac:dyDescent="0.25">
      <c r="B32" s="145">
        <v>2023</v>
      </c>
      <c r="C32" s="146">
        <v>810513</v>
      </c>
      <c r="D32" s="147">
        <f t="shared" si="2"/>
        <v>7.7012106724141827E-2</v>
      </c>
    </row>
    <row r="33" spans="2:4" x14ac:dyDescent="0.25">
      <c r="B33" s="145">
        <v>2022</v>
      </c>
      <c r="C33" s="146">
        <v>752557</v>
      </c>
      <c r="D33" s="147">
        <f t="shared" si="2"/>
        <v>1.9311000237586127</v>
      </c>
    </row>
    <row r="34" spans="2:4" x14ac:dyDescent="0.25">
      <c r="B34" s="145">
        <v>2021</v>
      </c>
      <c r="C34" s="146">
        <v>256749</v>
      </c>
      <c r="D34" s="147">
        <f t="shared" si="2"/>
        <v>0.24466862841103554</v>
      </c>
    </row>
    <row r="35" spans="2:4" x14ac:dyDescent="0.25">
      <c r="B35" s="145">
        <v>2020</v>
      </c>
      <c r="C35" s="146">
        <v>206279</v>
      </c>
      <c r="D35" s="147">
        <f t="shared" si="2"/>
        <v>-0.71742409194583523</v>
      </c>
    </row>
    <row r="36" spans="2:4" x14ac:dyDescent="0.25">
      <c r="B36" s="145">
        <v>2019</v>
      </c>
      <c r="C36" s="146">
        <v>729995</v>
      </c>
      <c r="D36" s="147">
        <f t="shared" si="2"/>
        <v>2.9706531628428623E-2</v>
      </c>
    </row>
    <row r="37" spans="2:4" x14ac:dyDescent="0.25">
      <c r="B37" s="145">
        <v>2018</v>
      </c>
      <c r="C37" s="146">
        <v>708935</v>
      </c>
      <c r="D37" s="147">
        <f t="shared" si="2"/>
        <v>-1.8136365524978215E-2</v>
      </c>
    </row>
    <row r="38" spans="2:4" x14ac:dyDescent="0.25">
      <c r="B38" s="145">
        <v>2017</v>
      </c>
      <c r="C38" s="146">
        <v>722030</v>
      </c>
      <c r="D38" s="147">
        <f>C38/C39-1</f>
        <v>-2.2733363471236778E-2</v>
      </c>
    </row>
    <row r="39" spans="2:4" x14ac:dyDescent="0.25">
      <c r="B39" s="145">
        <v>2016</v>
      </c>
      <c r="C39" s="146">
        <v>738826</v>
      </c>
      <c r="D39" s="147">
        <f>C39/C40-1</f>
        <v>9.4570009718633719E-2</v>
      </c>
    </row>
    <row r="40" spans="2:4" x14ac:dyDescent="0.25">
      <c r="B40" s="145">
        <v>2015</v>
      </c>
      <c r="C40" s="146">
        <v>674992</v>
      </c>
      <c r="D40" s="147">
        <f t="shared" si="2"/>
        <v>5.0406084024145592E-2</v>
      </c>
    </row>
    <row r="41" spans="2:4" x14ac:dyDescent="0.25">
      <c r="B41" s="145">
        <v>2014</v>
      </c>
      <c r="C41" s="146">
        <v>642601</v>
      </c>
      <c r="D41" s="147">
        <f t="shared" si="2"/>
        <v>3.0089928345863548E-2</v>
      </c>
    </row>
    <row r="42" spans="2:4" x14ac:dyDescent="0.25">
      <c r="B42" s="145">
        <v>2013</v>
      </c>
      <c r="C42" s="146">
        <v>623830</v>
      </c>
      <c r="D42" s="147">
        <f t="shared" si="2"/>
        <v>2.3516112466509309E-2</v>
      </c>
    </row>
    <row r="43" spans="2:4" x14ac:dyDescent="0.25">
      <c r="B43" s="145">
        <v>2012</v>
      </c>
      <c r="C43" s="146">
        <v>609497</v>
      </c>
      <c r="D43" s="147">
        <f>C43/C44-1</f>
        <v>-8.5223575648734062E-3</v>
      </c>
    </row>
    <row r="44" spans="2:4" x14ac:dyDescent="0.25">
      <c r="B44" s="145">
        <v>2011</v>
      </c>
      <c r="C44" s="146">
        <v>614736</v>
      </c>
      <c r="D44" s="147">
        <f t="shared" si="2"/>
        <v>9.2021444787488305E-2</v>
      </c>
    </row>
    <row r="45" spans="2:4" x14ac:dyDescent="0.25">
      <c r="B45" s="145">
        <v>2010</v>
      </c>
      <c r="C45" s="146">
        <v>562934</v>
      </c>
      <c r="D45" s="147"/>
    </row>
    <row r="46" spans="2:4" ht="6" customHeight="1" x14ac:dyDescent="0.25"/>
    <row r="47" spans="2:4" x14ac:dyDescent="0.25">
      <c r="B47" s="131" t="s">
        <v>57</v>
      </c>
      <c r="C47" s="131"/>
      <c r="D47" s="131"/>
    </row>
    <row r="50" spans="1:5" ht="48.75" customHeight="1" thickBot="1" x14ac:dyDescent="0.3">
      <c r="B50" s="12" t="s">
        <v>260</v>
      </c>
      <c r="C50" s="12"/>
      <c r="D50" s="12"/>
      <c r="E50" s="1" t="s">
        <v>100</v>
      </c>
    </row>
    <row r="51" spans="1:5" ht="10.5" customHeight="1" thickBot="1" x14ac:dyDescent="0.3">
      <c r="B51" s="132"/>
      <c r="C51" s="133"/>
      <c r="D51" s="132"/>
      <c r="E51" s="1" t="s">
        <v>101</v>
      </c>
    </row>
    <row r="52" spans="1:5" ht="22.5" thickTop="1" thickBot="1" x14ac:dyDescent="0.3">
      <c r="B52" s="137"/>
      <c r="C52" s="135" t="s">
        <v>142</v>
      </c>
      <c r="D52" s="136"/>
    </row>
    <row r="53" spans="1:5" ht="16.5" thickTop="1" thickBot="1" x14ac:dyDescent="0.3">
      <c r="B53" s="109"/>
      <c r="C53" s="142" t="s">
        <v>140</v>
      </c>
      <c r="D53" s="143" t="s">
        <v>141</v>
      </c>
    </row>
    <row r="54" spans="1:5" x14ac:dyDescent="0.25">
      <c r="A54" s="1">
        <v>1</v>
      </c>
      <c r="B54" s="145">
        <v>2024</v>
      </c>
      <c r="C54" s="146">
        <v>651257</v>
      </c>
      <c r="D54" s="147">
        <f t="shared" ref="D54:D56" si="3">C54/C55-1</f>
        <v>6.8990817857412567E-2</v>
      </c>
    </row>
    <row r="55" spans="1:5" x14ac:dyDescent="0.25">
      <c r="A55" s="1"/>
      <c r="B55" s="145">
        <v>2023</v>
      </c>
      <c r="C55" s="146">
        <v>609226</v>
      </c>
      <c r="D55" s="147">
        <f t="shared" si="3"/>
        <v>6.254109497058602E-2</v>
      </c>
    </row>
    <row r="56" spans="1:5" x14ac:dyDescent="0.25">
      <c r="A56" s="1"/>
      <c r="B56" s="145">
        <v>2022</v>
      </c>
      <c r="C56" s="146">
        <v>573367</v>
      </c>
      <c r="D56" s="147">
        <f t="shared" si="3"/>
        <v>1.7822949674150923</v>
      </c>
    </row>
    <row r="57" spans="1:5" x14ac:dyDescent="0.25">
      <c r="A57" s="1"/>
      <c r="B57" s="145">
        <v>2021</v>
      </c>
      <c r="C57" s="146">
        <v>206077</v>
      </c>
      <c r="D57" s="147">
        <f>C57/C58-1</f>
        <v>0.35582325618116495</v>
      </c>
    </row>
    <row r="58" spans="1:5" x14ac:dyDescent="0.25">
      <c r="A58" s="1">
        <v>2</v>
      </c>
      <c r="B58" s="145">
        <v>2020</v>
      </c>
      <c r="C58" s="146">
        <v>151994</v>
      </c>
      <c r="D58" s="147">
        <f t="shared" ref="D58:D67" si="4">C58/C59-1</f>
        <v>-0.72479562552621335</v>
      </c>
    </row>
    <row r="59" spans="1:5" x14ac:dyDescent="0.25">
      <c r="A59" s="1">
        <v>3</v>
      </c>
      <c r="B59" s="145">
        <v>2019</v>
      </c>
      <c r="C59" s="146">
        <v>552295</v>
      </c>
      <c r="D59" s="147">
        <f t="shared" si="4"/>
        <v>8.2498373199739738E-2</v>
      </c>
    </row>
    <row r="60" spans="1:5" x14ac:dyDescent="0.25">
      <c r="A60" s="1">
        <v>4</v>
      </c>
      <c r="B60" s="145">
        <v>2018</v>
      </c>
      <c r="C60" s="146">
        <v>510204</v>
      </c>
      <c r="D60" s="147">
        <f t="shared" si="4"/>
        <v>2.50132139720316E-3</v>
      </c>
    </row>
    <row r="61" spans="1:5" x14ac:dyDescent="0.25">
      <c r="A61" s="1">
        <v>5</v>
      </c>
      <c r="B61" s="145">
        <v>2017</v>
      </c>
      <c r="C61" s="146">
        <v>508931</v>
      </c>
      <c r="D61" s="147">
        <f>C61/C62-1</f>
        <v>-3.8475635561198263E-2</v>
      </c>
    </row>
    <row r="62" spans="1:5" x14ac:dyDescent="0.25">
      <c r="A62" s="1">
        <v>6</v>
      </c>
      <c r="B62" s="145">
        <v>2016</v>
      </c>
      <c r="C62" s="146">
        <v>529296</v>
      </c>
      <c r="D62" s="147">
        <f>C62/C63-1</f>
        <v>7.8771499672880996E-2</v>
      </c>
    </row>
    <row r="63" spans="1:5" x14ac:dyDescent="0.25">
      <c r="A63" s="1">
        <v>7</v>
      </c>
      <c r="B63" s="145">
        <v>2015</v>
      </c>
      <c r="C63" s="146">
        <v>490647</v>
      </c>
      <c r="D63" s="147">
        <f t="shared" si="4"/>
        <v>6.0333370071899539E-2</v>
      </c>
    </row>
    <row r="64" spans="1:5" x14ac:dyDescent="0.25">
      <c r="A64" s="1">
        <v>8</v>
      </c>
      <c r="B64" s="145">
        <v>2014</v>
      </c>
      <c r="C64" s="146">
        <v>462729</v>
      </c>
      <c r="D64" s="147">
        <f t="shared" si="4"/>
        <v>4.8836877214217145E-2</v>
      </c>
    </row>
    <row r="65" spans="1:5" x14ac:dyDescent="0.25">
      <c r="A65" s="1">
        <v>9</v>
      </c>
      <c r="B65" s="145">
        <v>2013</v>
      </c>
      <c r="C65" s="146">
        <v>441183</v>
      </c>
      <c r="D65" s="147">
        <f t="shared" si="4"/>
        <v>4.3183107916390906E-2</v>
      </c>
    </row>
    <row r="66" spans="1:5" x14ac:dyDescent="0.25">
      <c r="A66" s="1">
        <v>10</v>
      </c>
      <c r="B66" s="145">
        <v>2012</v>
      </c>
      <c r="C66" s="146">
        <v>422920</v>
      </c>
      <c r="D66" s="147">
        <f>C66/C67-1</f>
        <v>2.8149394298161434E-2</v>
      </c>
    </row>
    <row r="67" spans="1:5" x14ac:dyDescent="0.25">
      <c r="A67" s="1">
        <v>11</v>
      </c>
      <c r="B67" s="145">
        <v>2011</v>
      </c>
      <c r="C67" s="146">
        <v>411341</v>
      </c>
      <c r="D67" s="147">
        <f t="shared" si="4"/>
        <v>6.3058709208897445E-2</v>
      </c>
    </row>
    <row r="68" spans="1:5" x14ac:dyDescent="0.25">
      <c r="A68" s="1">
        <v>12</v>
      </c>
      <c r="B68" s="145">
        <v>2010</v>
      </c>
      <c r="C68" s="146">
        <v>386941</v>
      </c>
      <c r="D68" s="147"/>
    </row>
    <row r="69" spans="1:5" ht="6" customHeight="1" x14ac:dyDescent="0.25"/>
    <row r="70" spans="1:5" x14ac:dyDescent="0.25">
      <c r="B70" s="131" t="s">
        <v>57</v>
      </c>
      <c r="C70" s="131"/>
      <c r="D70" s="131"/>
    </row>
    <row r="73" spans="1:5" ht="48.75" customHeight="1" thickBot="1" x14ac:dyDescent="0.3">
      <c r="B73" s="12" t="s">
        <v>143</v>
      </c>
      <c r="C73" s="12"/>
      <c r="D73" s="12"/>
      <c r="E73" s="1" t="s">
        <v>103</v>
      </c>
    </row>
    <row r="74" spans="1:5" ht="10.5" customHeight="1" thickBot="1" x14ac:dyDescent="0.3">
      <c r="B74" s="132"/>
      <c r="C74" s="133"/>
      <c r="D74" s="132"/>
      <c r="E74" s="1" t="s">
        <v>104</v>
      </c>
    </row>
    <row r="75" spans="1:5" ht="22.5" thickTop="1" thickBot="1" x14ac:dyDescent="0.3">
      <c r="B75" s="137"/>
      <c r="C75" s="135" t="s">
        <v>144</v>
      </c>
      <c r="D75" s="136"/>
    </row>
    <row r="76" spans="1:5" ht="16.5" thickTop="1" thickBot="1" x14ac:dyDescent="0.3">
      <c r="B76" s="109"/>
      <c r="C76" s="142" t="s">
        <v>140</v>
      </c>
      <c r="D76" s="143" t="s">
        <v>141</v>
      </c>
    </row>
    <row r="77" spans="1:5" x14ac:dyDescent="0.25">
      <c r="A77" s="1">
        <v>1</v>
      </c>
      <c r="B77" s="145">
        <v>2024</v>
      </c>
      <c r="C77" s="146">
        <v>210210</v>
      </c>
      <c r="D77" s="147">
        <f t="shared" ref="D77:D83" si="5">C77/C78-1</f>
        <v>4.432973813510066E-2</v>
      </c>
    </row>
    <row r="78" spans="1:5" x14ac:dyDescent="0.25">
      <c r="A78" s="1"/>
      <c r="B78" s="145">
        <v>2023</v>
      </c>
      <c r="C78" s="146">
        <v>201287</v>
      </c>
      <c r="D78" s="147">
        <f t="shared" si="5"/>
        <v>0.12331603326078455</v>
      </c>
    </row>
    <row r="79" spans="1:5" x14ac:dyDescent="0.25">
      <c r="A79" s="1"/>
      <c r="B79" s="145">
        <v>2022</v>
      </c>
      <c r="C79" s="146">
        <v>179190</v>
      </c>
      <c r="D79" s="147">
        <f t="shared" si="5"/>
        <v>2.536272497631828</v>
      </c>
    </row>
    <row r="80" spans="1:5" x14ac:dyDescent="0.25">
      <c r="A80" s="1"/>
      <c r="B80" s="145">
        <v>2021</v>
      </c>
      <c r="C80" s="146">
        <v>50672</v>
      </c>
      <c r="D80" s="147">
        <f t="shared" si="5"/>
        <v>-6.6556138896564421E-2</v>
      </c>
    </row>
    <row r="81" spans="1:5" x14ac:dyDescent="0.25">
      <c r="A81" s="1">
        <v>2</v>
      </c>
      <c r="B81" s="145">
        <v>2020</v>
      </c>
      <c r="C81" s="146">
        <v>54285</v>
      </c>
      <c r="D81" s="147">
        <f t="shared" si="5"/>
        <v>-0.69451322453573439</v>
      </c>
    </row>
    <row r="82" spans="1:5" x14ac:dyDescent="0.25">
      <c r="A82" s="1">
        <v>3</v>
      </c>
      <c r="B82" s="145">
        <v>2019</v>
      </c>
      <c r="C82" s="146">
        <v>177700</v>
      </c>
      <c r="D82" s="147">
        <f t="shared" si="5"/>
        <v>-0.10582646894545888</v>
      </c>
    </row>
    <row r="83" spans="1:5" x14ac:dyDescent="0.25">
      <c r="A83" s="1">
        <v>4</v>
      </c>
      <c r="B83" s="145">
        <v>2018</v>
      </c>
      <c r="C83" s="146">
        <v>198731</v>
      </c>
      <c r="D83" s="147">
        <f t="shared" si="5"/>
        <v>-6.7424061117133394E-2</v>
      </c>
    </row>
    <row r="84" spans="1:5" x14ac:dyDescent="0.25">
      <c r="A84" s="1">
        <v>5</v>
      </c>
      <c r="B84" s="145">
        <v>2017</v>
      </c>
      <c r="C84" s="146">
        <v>213099</v>
      </c>
      <c r="D84" s="147">
        <f>C84/C85-1</f>
        <v>1.703336037798886E-2</v>
      </c>
    </row>
    <row r="85" spans="1:5" x14ac:dyDescent="0.25">
      <c r="A85" s="1">
        <v>6</v>
      </c>
      <c r="B85" s="145">
        <v>2016</v>
      </c>
      <c r="C85" s="146">
        <v>209530</v>
      </c>
      <c r="D85" s="147">
        <f>C85/C86-1</f>
        <v>0.13661883967560828</v>
      </c>
    </row>
    <row r="86" spans="1:5" x14ac:dyDescent="0.25">
      <c r="A86" s="1">
        <v>7</v>
      </c>
      <c r="B86" s="145">
        <v>2015</v>
      </c>
      <c r="C86" s="146">
        <v>184345</v>
      </c>
      <c r="D86" s="147">
        <f t="shared" ref="D86:D88" si="6">C86/C87-1</f>
        <v>2.4867683686176756E-2</v>
      </c>
    </row>
    <row r="87" spans="1:5" x14ac:dyDescent="0.25">
      <c r="A87" s="1">
        <v>8</v>
      </c>
      <c r="B87" s="145">
        <v>2014</v>
      </c>
      <c r="C87" s="146">
        <v>179872</v>
      </c>
      <c r="D87" s="147">
        <f t="shared" si="6"/>
        <v>-1.5193241608129293E-2</v>
      </c>
    </row>
    <row r="88" spans="1:5" x14ac:dyDescent="0.25">
      <c r="A88" s="1">
        <v>9</v>
      </c>
      <c r="B88" s="145">
        <v>2013</v>
      </c>
      <c r="C88" s="146">
        <v>182647</v>
      </c>
      <c r="D88" s="147">
        <f t="shared" si="6"/>
        <v>-2.1063689522288431E-2</v>
      </c>
    </row>
    <row r="89" spans="1:5" x14ac:dyDescent="0.25">
      <c r="A89" s="1">
        <v>10</v>
      </c>
      <c r="B89" s="145">
        <v>2012</v>
      </c>
      <c r="C89" s="146">
        <v>186577</v>
      </c>
      <c r="D89" s="147">
        <f>C89/C90-1</f>
        <v>-8.2686398387374349E-2</v>
      </c>
    </row>
    <row r="90" spans="1:5" x14ac:dyDescent="0.25">
      <c r="A90" s="1">
        <v>11</v>
      </c>
      <c r="B90" s="145">
        <v>2011</v>
      </c>
      <c r="C90" s="146">
        <v>203395</v>
      </c>
      <c r="D90" s="147">
        <f t="shared" ref="D90" si="7">C90/C91-1</f>
        <v>0.1556993744069366</v>
      </c>
    </row>
    <row r="91" spans="1:5" x14ac:dyDescent="0.25">
      <c r="A91" s="1">
        <v>12</v>
      </c>
      <c r="B91" s="145">
        <v>2010</v>
      </c>
      <c r="C91" s="146">
        <v>175993</v>
      </c>
      <c r="D91" s="147"/>
    </row>
    <row r="92" spans="1:5" ht="6" customHeight="1" x14ac:dyDescent="0.25"/>
    <row r="93" spans="1:5" x14ac:dyDescent="0.25">
      <c r="B93" s="131" t="s">
        <v>57</v>
      </c>
      <c r="C93" s="131"/>
      <c r="D93" s="131"/>
    </row>
    <row r="96" spans="1:5" ht="48.75" customHeight="1" thickBot="1" x14ac:dyDescent="0.3">
      <c r="B96" s="12" t="s">
        <v>261</v>
      </c>
      <c r="C96" s="12"/>
      <c r="D96" s="12"/>
      <c r="E96" s="1" t="s">
        <v>116</v>
      </c>
    </row>
    <row r="97" spans="2:5" ht="10.5" customHeight="1" thickBot="1" x14ac:dyDescent="0.3">
      <c r="B97" s="132"/>
      <c r="C97" s="133"/>
      <c r="D97" s="132"/>
      <c r="E97" s="1" t="s">
        <v>117</v>
      </c>
    </row>
    <row r="98" spans="2:5" ht="22.5" thickTop="1" thickBot="1" x14ac:dyDescent="0.3">
      <c r="B98" s="152" t="s">
        <v>98</v>
      </c>
      <c r="C98" s="135" t="s">
        <v>34</v>
      </c>
      <c r="D98" s="136"/>
    </row>
    <row r="99" spans="2:5" ht="16.5" thickTop="1" thickBot="1" x14ac:dyDescent="0.3">
      <c r="B99" s="109"/>
      <c r="C99" s="142" t="s">
        <v>140</v>
      </c>
      <c r="D99" s="143" t="s">
        <v>141</v>
      </c>
    </row>
    <row r="100" spans="2:5" x14ac:dyDescent="0.25">
      <c r="B100" s="145">
        <v>2024</v>
      </c>
      <c r="C100" s="146">
        <v>526356</v>
      </c>
      <c r="D100" s="147">
        <f t="shared" ref="D100:D113" si="8">C100/C101-1</f>
        <v>3.3154387445653688E-2</v>
      </c>
    </row>
    <row r="101" spans="2:5" x14ac:dyDescent="0.25">
      <c r="B101" s="145">
        <v>2023</v>
      </c>
      <c r="C101" s="146">
        <v>509465</v>
      </c>
      <c r="D101" s="147">
        <f t="shared" si="8"/>
        <v>3.7653418279434137E-2</v>
      </c>
    </row>
    <row r="102" spans="2:5" x14ac:dyDescent="0.25">
      <c r="B102" s="145">
        <v>2022</v>
      </c>
      <c r="C102" s="146">
        <v>490978</v>
      </c>
      <c r="D102" s="147">
        <f t="shared" si="8"/>
        <v>1.0847525996883345</v>
      </c>
    </row>
    <row r="103" spans="2:5" x14ac:dyDescent="0.25">
      <c r="B103" s="145">
        <v>2021</v>
      </c>
      <c r="C103" s="146">
        <v>235509</v>
      </c>
      <c r="D103" s="147">
        <f t="shared" si="8"/>
        <v>0.39300036672068894</v>
      </c>
    </row>
    <row r="104" spans="2:5" x14ac:dyDescent="0.25">
      <c r="B104" s="145">
        <v>2020</v>
      </c>
      <c r="C104" s="146">
        <v>169066</v>
      </c>
      <c r="D104" s="147">
        <f t="shared" si="8"/>
        <v>-0.70308877867850572</v>
      </c>
    </row>
    <row r="105" spans="2:5" x14ac:dyDescent="0.25">
      <c r="B105" s="145">
        <v>2019</v>
      </c>
      <c r="C105" s="146">
        <v>569416</v>
      </c>
      <c r="D105" s="147">
        <f t="shared" si="8"/>
        <v>-7.2435626984295065E-2</v>
      </c>
    </row>
    <row r="106" spans="2:5" x14ac:dyDescent="0.25">
      <c r="B106" s="145">
        <v>2018</v>
      </c>
      <c r="C106" s="146">
        <v>613883</v>
      </c>
      <c r="D106" s="147">
        <f t="shared" si="8"/>
        <v>-3.8950283595010959E-2</v>
      </c>
    </row>
    <row r="107" spans="2:5" x14ac:dyDescent="0.25">
      <c r="B107" s="145">
        <v>2017</v>
      </c>
      <c r="C107" s="146">
        <v>638763</v>
      </c>
      <c r="D107" s="147">
        <f t="shared" si="8"/>
        <v>4.9932197539387158E-2</v>
      </c>
    </row>
    <row r="108" spans="2:5" x14ac:dyDescent="0.25">
      <c r="B108" s="145">
        <v>2016</v>
      </c>
      <c r="C108" s="146">
        <v>608385</v>
      </c>
      <c r="D108" s="147">
        <f t="shared" si="8"/>
        <v>7.3254419080549082E-2</v>
      </c>
    </row>
    <row r="109" spans="2:5" x14ac:dyDescent="0.25">
      <c r="B109" s="145">
        <v>2015</v>
      </c>
      <c r="C109" s="146">
        <v>566860</v>
      </c>
      <c r="D109" s="147">
        <f t="shared" si="8"/>
        <v>3.2014809282701062E-3</v>
      </c>
    </row>
    <row r="110" spans="2:5" x14ac:dyDescent="0.25">
      <c r="B110" s="145">
        <v>2014</v>
      </c>
      <c r="C110" s="146">
        <v>565051</v>
      </c>
      <c r="D110" s="147">
        <f t="shared" si="8"/>
        <v>1.7343694298708412E-2</v>
      </c>
    </row>
    <row r="111" spans="2:5" x14ac:dyDescent="0.25">
      <c r="B111" s="145">
        <v>2013</v>
      </c>
      <c r="C111" s="146">
        <v>555418</v>
      </c>
      <c r="D111" s="147">
        <f t="shared" si="8"/>
        <v>4.5173989296440453E-2</v>
      </c>
    </row>
    <row r="112" spans="2:5" x14ac:dyDescent="0.25">
      <c r="B112" s="145">
        <v>2012</v>
      </c>
      <c r="C112" s="146">
        <v>531412</v>
      </c>
      <c r="D112" s="147">
        <f t="shared" si="8"/>
        <v>1.5179591415679372E-2</v>
      </c>
    </row>
    <row r="113" spans="2:4" x14ac:dyDescent="0.25">
      <c r="B113" s="145">
        <v>2011</v>
      </c>
      <c r="C113" s="146">
        <v>523466</v>
      </c>
      <c r="D113" s="147">
        <f t="shared" si="8"/>
        <v>0.12600212093639551</v>
      </c>
    </row>
    <row r="114" spans="2:4" x14ac:dyDescent="0.25">
      <c r="B114" s="145">
        <v>2010</v>
      </c>
      <c r="C114" s="146">
        <v>464889</v>
      </c>
      <c r="D114" s="147"/>
    </row>
    <row r="115" spans="2:4" ht="6" customHeight="1" x14ac:dyDescent="0.25"/>
    <row r="116" spans="2:4" x14ac:dyDescent="0.25">
      <c r="B116" s="131" t="s">
        <v>57</v>
      </c>
      <c r="C116" s="131"/>
      <c r="D116" s="131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55B7E-5CCD-4A6A-95B3-FA8353429722}">
  <sheetPr>
    <tabColor theme="7" tint="0.79998168889431442"/>
  </sheetPr>
  <dimension ref="A1:V59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57"/>
      <c r="C2" s="157"/>
      <c r="D2" s="157"/>
      <c r="E2" s="157"/>
      <c r="F2" s="157"/>
    </row>
    <row r="3" spans="1:22" ht="40.5" customHeight="1" thickBot="1" x14ac:dyDescent="0.3">
      <c r="B3" s="85" t="s">
        <v>145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2" ht="8.25" customHeight="1" thickBot="1" x14ac:dyDescent="0.3">
      <c r="B4" s="107"/>
      <c r="C4" s="107"/>
      <c r="D4" s="107"/>
      <c r="E4" s="107"/>
      <c r="F4" s="107"/>
      <c r="G4" s="107"/>
      <c r="H4" s="107"/>
      <c r="I4" s="107"/>
      <c r="J4" s="108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</row>
    <row r="5" spans="1:22" ht="60.75" thickBot="1" x14ac:dyDescent="0.3">
      <c r="B5" s="109"/>
      <c r="C5" s="158" t="s">
        <v>262</v>
      </c>
      <c r="D5" s="158" t="s">
        <v>233</v>
      </c>
      <c r="E5" s="158" t="s">
        <v>234</v>
      </c>
      <c r="F5" s="158" t="s">
        <v>235</v>
      </c>
      <c r="G5" s="158" t="s">
        <v>236</v>
      </c>
      <c r="H5" s="158" t="s">
        <v>237</v>
      </c>
      <c r="I5" s="159" t="str">
        <f>CONCATENATE("var. ",RIGHT(H5,2),"/",RIGHT(G5,2))</f>
        <v>var. 25/24</v>
      </c>
      <c r="J5" s="159" t="str">
        <f>CONCATENATE("dif. ",RIGHT(H5,2),"/",RIGHT(G5,2))</f>
        <v>dif. 25/24</v>
      </c>
      <c r="K5" s="15" t="str">
        <f>CONCATENATE("cuota ",H5)</f>
        <v>cuota acumulado a octubre 2025</v>
      </c>
      <c r="L5" s="15" t="str">
        <f>CONCATENATE("cuota/ total municipio ",RIGHT(H5,2))</f>
        <v>cuota/ total municipio 25</v>
      </c>
      <c r="M5" s="14" t="s">
        <v>263</v>
      </c>
      <c r="N5" s="14" t="s">
        <v>228</v>
      </c>
      <c r="O5" s="14" t="s">
        <v>229</v>
      </c>
      <c r="P5" s="14" t="s">
        <v>230</v>
      </c>
      <c r="Q5" s="14" t="s">
        <v>231</v>
      </c>
      <c r="R5" s="14" t="s">
        <v>232</v>
      </c>
      <c r="S5" s="159" t="str">
        <f>CONCATENATE("var. ",RIGHT(R5,2),"/",RIGHT(Q5,2))</f>
        <v>var. 25/24</v>
      </c>
      <c r="T5" s="159" t="str">
        <f>CONCATENATE("dif. ",RIGHT(R5,2),"/",RIGHT(Q5,2))</f>
        <v>dif. 25/24</v>
      </c>
      <c r="U5" s="15" t="str">
        <f>CONCATENATE("cuota ",R5)</f>
        <v>cuota octubre 2025</v>
      </c>
      <c r="V5" s="160" t="str">
        <f>CONCATENATE("cuota/ total municipio ",RIGHT(R5,2))</f>
        <v>cuota/ total municipio 25</v>
      </c>
    </row>
    <row r="6" spans="1:22" ht="15.75" x14ac:dyDescent="0.25">
      <c r="B6" s="161" t="s">
        <v>45</v>
      </c>
      <c r="C6" s="162">
        <v>1407412</v>
      </c>
      <c r="D6" s="162">
        <v>1678957</v>
      </c>
      <c r="E6" s="162">
        <v>3924823</v>
      </c>
      <c r="F6" s="162">
        <v>4320832</v>
      </c>
      <c r="G6" s="162">
        <v>4588197</v>
      </c>
      <c r="H6" s="162">
        <v>4565135</v>
      </c>
      <c r="I6" s="163">
        <f>IFERROR(H6/G6-1,"-")</f>
        <v>-5.0263752842347742E-3</v>
      </c>
      <c r="J6" s="162">
        <f>IFERROR(H6-G6,"-")</f>
        <v>-23062</v>
      </c>
      <c r="K6" s="163">
        <f t="shared" ref="K6:K57" si="0">IFERROR(H6/$H$6,"-")</f>
        <v>1</v>
      </c>
      <c r="L6" s="164">
        <f>H6/H6</f>
        <v>1</v>
      </c>
      <c r="M6" s="162">
        <v>96220</v>
      </c>
      <c r="N6" s="162">
        <v>366988</v>
      </c>
      <c r="O6" s="162">
        <v>432738</v>
      </c>
      <c r="P6" s="162">
        <v>471699</v>
      </c>
      <c r="Q6" s="162">
        <v>492579</v>
      </c>
      <c r="R6" s="162">
        <v>493344</v>
      </c>
      <c r="S6" s="163">
        <f>IFERROR(R6/Q6-1,"-")</f>
        <v>1.5530503736456147E-3</v>
      </c>
      <c r="T6" s="162">
        <f t="shared" ref="T6:T57" si="1">R6-Q6</f>
        <v>765</v>
      </c>
      <c r="U6" s="163">
        <f>IFERROR(P6/$P$6,"-")</f>
        <v>1</v>
      </c>
      <c r="V6" s="164">
        <f>IFERROR(R6/R6,"-")</f>
        <v>1</v>
      </c>
    </row>
    <row r="7" spans="1:22" ht="15.75" x14ac:dyDescent="0.25">
      <c r="B7" s="165" t="s">
        <v>62</v>
      </c>
      <c r="C7" s="166">
        <v>1075029</v>
      </c>
      <c r="D7" s="166">
        <v>1335956</v>
      </c>
      <c r="E7" s="166">
        <v>3116022</v>
      </c>
      <c r="F7" s="166">
        <v>3408188</v>
      </c>
      <c r="G7" s="166">
        <v>3585143</v>
      </c>
      <c r="H7" s="166">
        <v>3509018</v>
      </c>
      <c r="I7" s="167">
        <f t="shared" ref="I7:I57" si="2">IFERROR(H7/G7-1,"-")</f>
        <v>-2.123346265406989E-2</v>
      </c>
      <c r="J7" s="166">
        <f t="shared" ref="J7:J57" si="3">IFERROR(H7-G7,"-")</f>
        <v>-76125</v>
      </c>
      <c r="K7" s="167">
        <f t="shared" si="0"/>
        <v>0.76865591050428961</v>
      </c>
      <c r="L7" s="167">
        <f>H7/H6</f>
        <v>0.76865591050428961</v>
      </c>
      <c r="M7" s="166">
        <v>72715</v>
      </c>
      <c r="N7" s="166">
        <v>297544</v>
      </c>
      <c r="O7" s="166">
        <v>345763</v>
      </c>
      <c r="P7" s="166">
        <v>376210</v>
      </c>
      <c r="Q7" s="166">
        <v>387119</v>
      </c>
      <c r="R7" s="166">
        <v>379667</v>
      </c>
      <c r="S7" s="167">
        <f t="shared" ref="S7:S57" si="4">IFERROR(R7/Q7-1,"-")</f>
        <v>-1.924989473521066E-2</v>
      </c>
      <c r="T7" s="166">
        <f t="shared" si="1"/>
        <v>-7452</v>
      </c>
      <c r="U7" s="167">
        <f t="shared" ref="U7:U57" si="5">IFERROR(P7/$P$6,"-")</f>
        <v>0.79756370058024295</v>
      </c>
      <c r="V7" s="167">
        <f>IFERROR(R7/R6,"-")</f>
        <v>0.76957863073230848</v>
      </c>
    </row>
    <row r="8" spans="1:22" x14ac:dyDescent="0.25">
      <c r="B8" s="123" t="s">
        <v>142</v>
      </c>
      <c r="C8" s="70">
        <v>856735</v>
      </c>
      <c r="D8" s="70">
        <v>1101788</v>
      </c>
      <c r="E8" s="70">
        <v>2565617</v>
      </c>
      <c r="F8" s="70">
        <v>2798721</v>
      </c>
      <c r="G8" s="70">
        <v>2955884</v>
      </c>
      <c r="H8" s="70">
        <v>2877891</v>
      </c>
      <c r="I8" s="124">
        <f t="shared" si="2"/>
        <v>-2.6385676839821848E-2</v>
      </c>
      <c r="J8" s="70">
        <f t="shared" si="3"/>
        <v>-77993</v>
      </c>
      <c r="K8" s="124">
        <f t="shared" si="0"/>
        <v>0.63040654876580871</v>
      </c>
      <c r="L8" s="124">
        <f>H8/H6</f>
        <v>0.63040654876580871</v>
      </c>
      <c r="M8" s="70">
        <v>61078</v>
      </c>
      <c r="N8" s="70">
        <v>245410</v>
      </c>
      <c r="O8" s="70">
        <v>285847</v>
      </c>
      <c r="P8" s="70">
        <v>310856</v>
      </c>
      <c r="Q8" s="70">
        <v>321272</v>
      </c>
      <c r="R8" s="70">
        <v>311778</v>
      </c>
      <c r="S8" s="124">
        <f t="shared" si="4"/>
        <v>-2.9551283647501148E-2</v>
      </c>
      <c r="T8" s="70">
        <f t="shared" si="1"/>
        <v>-9494</v>
      </c>
      <c r="U8" s="124">
        <f t="shared" si="5"/>
        <v>0.65901348105465563</v>
      </c>
      <c r="V8" s="124">
        <f>IFERROR(R8/R6,"-")</f>
        <v>0.63196876824284876</v>
      </c>
    </row>
    <row r="9" spans="1:22" x14ac:dyDescent="0.25">
      <c r="B9" s="123" t="s">
        <v>144</v>
      </c>
      <c r="C9" s="70">
        <v>218294</v>
      </c>
      <c r="D9" s="70">
        <v>234168</v>
      </c>
      <c r="E9" s="70">
        <v>550405</v>
      </c>
      <c r="F9" s="70">
        <v>609467</v>
      </c>
      <c r="G9" s="70">
        <v>629259</v>
      </c>
      <c r="H9" s="70">
        <v>631127</v>
      </c>
      <c r="I9" s="124">
        <f t="shared" si="2"/>
        <v>2.9685709699820428E-3</v>
      </c>
      <c r="J9" s="70">
        <f t="shared" si="3"/>
        <v>1868</v>
      </c>
      <c r="K9" s="124">
        <f t="shared" si="0"/>
        <v>0.1382493617384809</v>
      </c>
      <c r="L9" s="124">
        <f>H9/H6</f>
        <v>0.1382493617384809</v>
      </c>
      <c r="M9" s="70">
        <v>11637</v>
      </c>
      <c r="N9" s="70">
        <v>52134</v>
      </c>
      <c r="O9" s="70">
        <v>59916</v>
      </c>
      <c r="P9" s="70">
        <v>65354</v>
      </c>
      <c r="Q9" s="70">
        <v>65847</v>
      </c>
      <c r="R9" s="70">
        <v>67889</v>
      </c>
      <c r="S9" s="124">
        <f t="shared" si="4"/>
        <v>3.1011283733503481E-2</v>
      </c>
      <c r="T9" s="70">
        <f t="shared" si="1"/>
        <v>2042</v>
      </c>
      <c r="U9" s="124">
        <f t="shared" si="5"/>
        <v>0.1385502195255873</v>
      </c>
      <c r="V9" s="124">
        <f>IFERROR(R9/R6,"-")</f>
        <v>0.13760986248945969</v>
      </c>
    </row>
    <row r="10" spans="1:22" ht="16.5" thickBot="1" x14ac:dyDescent="0.3">
      <c r="B10" s="168" t="s">
        <v>65</v>
      </c>
      <c r="C10" s="169">
        <v>326656</v>
      </c>
      <c r="D10" s="169">
        <v>343001</v>
      </c>
      <c r="E10" s="169">
        <v>808801</v>
      </c>
      <c r="F10" s="169">
        <v>912644</v>
      </c>
      <c r="G10" s="169">
        <v>1003054</v>
      </c>
      <c r="H10" s="169">
        <v>1056117</v>
      </c>
      <c r="I10" s="170">
        <f t="shared" si="2"/>
        <v>5.2901439005277773E-2</v>
      </c>
      <c r="J10" s="169">
        <f t="shared" si="3"/>
        <v>53063</v>
      </c>
      <c r="K10" s="170">
        <f t="shared" si="0"/>
        <v>0.23134408949571042</v>
      </c>
      <c r="L10" s="170">
        <f>H10/H6</f>
        <v>0.23134408949571042</v>
      </c>
      <c r="M10" s="169">
        <v>23505</v>
      </c>
      <c r="N10" s="169">
        <v>69444</v>
      </c>
      <c r="O10" s="169">
        <v>86975</v>
      </c>
      <c r="P10" s="169">
        <v>95489</v>
      </c>
      <c r="Q10" s="169">
        <v>105460</v>
      </c>
      <c r="R10" s="169">
        <v>113677</v>
      </c>
      <c r="S10" s="170">
        <f t="shared" si="4"/>
        <v>7.7915797458752101E-2</v>
      </c>
      <c r="T10" s="169">
        <f t="shared" si="1"/>
        <v>8217</v>
      </c>
      <c r="U10" s="170">
        <f t="shared" si="5"/>
        <v>0.2024362994197571</v>
      </c>
      <c r="V10" s="170">
        <f>IFERROR(R10/R6,"-")</f>
        <v>0.23042136926769152</v>
      </c>
    </row>
    <row r="11" spans="1:22" ht="15.75" x14ac:dyDescent="0.25">
      <c r="A11" s="171">
        <f>G11/$G$11</f>
        <v>1</v>
      </c>
      <c r="B11" s="161" t="s">
        <v>46</v>
      </c>
      <c r="C11" s="162">
        <v>464064</v>
      </c>
      <c r="D11" s="162">
        <v>644673</v>
      </c>
      <c r="E11" s="162">
        <v>1457395</v>
      </c>
      <c r="F11" s="162">
        <v>1572308</v>
      </c>
      <c r="G11" s="162">
        <v>1622538</v>
      </c>
      <c r="H11" s="162">
        <v>1550198</v>
      </c>
      <c r="I11" s="163">
        <f t="shared" si="2"/>
        <v>-4.4584471981549911E-2</v>
      </c>
      <c r="J11" s="162">
        <f t="shared" si="3"/>
        <v>-72340</v>
      </c>
      <c r="K11" s="163">
        <f t="shared" si="0"/>
        <v>0.33957330944210851</v>
      </c>
      <c r="L11" s="164">
        <f>H11/H11</f>
        <v>1</v>
      </c>
      <c r="M11" s="162">
        <v>29818</v>
      </c>
      <c r="N11" s="162">
        <v>139108</v>
      </c>
      <c r="O11" s="162">
        <v>159273</v>
      </c>
      <c r="P11" s="162">
        <v>172251</v>
      </c>
      <c r="Q11" s="162">
        <v>172855</v>
      </c>
      <c r="R11" s="162">
        <v>169755</v>
      </c>
      <c r="S11" s="163">
        <f t="shared" si="4"/>
        <v>-1.7934106621156465E-2</v>
      </c>
      <c r="T11" s="162">
        <f t="shared" si="1"/>
        <v>-3100</v>
      </c>
      <c r="U11" s="163">
        <f t="shared" si="5"/>
        <v>0.36517143347770509</v>
      </c>
      <c r="V11" s="164">
        <f>IFERROR(R11/R11,"-")</f>
        <v>1</v>
      </c>
    </row>
    <row r="12" spans="1:22" ht="15.75" x14ac:dyDescent="0.25">
      <c r="A12" s="171">
        <f>G12/$G$11</f>
        <v>0.81383301962727528</v>
      </c>
      <c r="B12" s="165" t="s">
        <v>62</v>
      </c>
      <c r="C12" s="166">
        <v>375814</v>
      </c>
      <c r="D12" s="166">
        <v>547654</v>
      </c>
      <c r="E12" s="166">
        <v>1242545</v>
      </c>
      <c r="F12" s="166">
        <v>1288547</v>
      </c>
      <c r="G12" s="166">
        <v>1320475</v>
      </c>
      <c r="H12" s="166">
        <v>1231678</v>
      </c>
      <c r="I12" s="167">
        <f t="shared" si="2"/>
        <v>-6.7246256082091671E-2</v>
      </c>
      <c r="J12" s="166">
        <f t="shared" si="3"/>
        <v>-88797</v>
      </c>
      <c r="K12" s="167">
        <f t="shared" si="0"/>
        <v>0.26980100259904688</v>
      </c>
      <c r="L12" s="167">
        <f>H12/H11</f>
        <v>0.79452947300925425</v>
      </c>
      <c r="M12" s="166">
        <v>23037</v>
      </c>
      <c r="N12" s="166">
        <v>122247</v>
      </c>
      <c r="O12" s="166">
        <v>135198</v>
      </c>
      <c r="P12" s="166">
        <v>143593</v>
      </c>
      <c r="Q12" s="166">
        <v>140283</v>
      </c>
      <c r="R12" s="166">
        <v>134357</v>
      </c>
      <c r="S12" s="167">
        <f t="shared" si="4"/>
        <v>-4.2243179857858748E-2</v>
      </c>
      <c r="T12" s="166">
        <f t="shared" si="1"/>
        <v>-5926</v>
      </c>
      <c r="U12" s="167">
        <f t="shared" si="5"/>
        <v>0.30441658769681512</v>
      </c>
      <c r="V12" s="167">
        <f>IFERROR(R12/R11,"-")</f>
        <v>0.7914759506347383</v>
      </c>
    </row>
    <row r="13" spans="1:22" x14ac:dyDescent="0.25">
      <c r="A13" s="171">
        <f>G13/$G$11</f>
        <v>0.73478279091152254</v>
      </c>
      <c r="B13" s="123" t="s">
        <v>142</v>
      </c>
      <c r="C13" s="70">
        <v>335669</v>
      </c>
      <c r="D13" s="70">
        <v>506074</v>
      </c>
      <c r="E13" s="70">
        <v>1107316</v>
      </c>
      <c r="F13" s="70">
        <v>1149793</v>
      </c>
      <c r="G13" s="70">
        <v>1192213</v>
      </c>
      <c r="H13" s="70">
        <v>1096330</v>
      </c>
      <c r="I13" s="124">
        <f t="shared" si="2"/>
        <v>-8.0424387252948981E-2</v>
      </c>
      <c r="J13" s="70">
        <f t="shared" si="3"/>
        <v>-95883</v>
      </c>
      <c r="K13" s="124">
        <f t="shared" si="0"/>
        <v>0.24015281037691108</v>
      </c>
      <c r="L13" s="124">
        <f>H13/H11</f>
        <v>0.70721933585258145</v>
      </c>
      <c r="M13" s="70">
        <v>22497</v>
      </c>
      <c r="N13" s="70">
        <v>107685</v>
      </c>
      <c r="O13" s="70">
        <v>119950</v>
      </c>
      <c r="P13" s="70">
        <v>128570</v>
      </c>
      <c r="Q13" s="70">
        <v>127297</v>
      </c>
      <c r="R13" s="70">
        <v>118742</v>
      </c>
      <c r="S13" s="124">
        <f t="shared" si="4"/>
        <v>-6.7205040181622544E-2</v>
      </c>
      <c r="T13" s="70">
        <f t="shared" si="1"/>
        <v>-8555</v>
      </c>
      <c r="U13" s="124">
        <f t="shared" si="5"/>
        <v>0.27256788757237138</v>
      </c>
      <c r="V13" s="124">
        <f>IFERROR(R13/R11,"-")</f>
        <v>0.69949044210774347</v>
      </c>
    </row>
    <row r="14" spans="1:22" x14ac:dyDescent="0.25">
      <c r="A14" s="171">
        <f>G14/$G$11</f>
        <v>7.9050228715752735E-2</v>
      </c>
      <c r="B14" s="123" t="s">
        <v>144</v>
      </c>
      <c r="C14" s="70">
        <v>40145</v>
      </c>
      <c r="D14" s="70">
        <v>41580</v>
      </c>
      <c r="E14" s="70">
        <v>135229</v>
      </c>
      <c r="F14" s="70">
        <v>138754</v>
      </c>
      <c r="G14" s="70">
        <v>128262</v>
      </c>
      <c r="H14" s="70">
        <v>135348</v>
      </c>
      <c r="I14" s="124">
        <f t="shared" si="2"/>
        <v>5.5246292744538517E-2</v>
      </c>
      <c r="J14" s="70">
        <f t="shared" si="3"/>
        <v>7086</v>
      </c>
      <c r="K14" s="124">
        <f t="shared" si="0"/>
        <v>2.9648192222135817E-2</v>
      </c>
      <c r="L14" s="124">
        <f>H14/H11</f>
        <v>8.7310137156672893E-2</v>
      </c>
      <c r="M14" s="70">
        <v>540</v>
      </c>
      <c r="N14" s="70">
        <v>14562</v>
      </c>
      <c r="O14" s="70">
        <v>15248</v>
      </c>
      <c r="P14" s="70">
        <v>15023</v>
      </c>
      <c r="Q14" s="70">
        <v>12986</v>
      </c>
      <c r="R14" s="70">
        <v>15615</v>
      </c>
      <c r="S14" s="124">
        <f t="shared" si="4"/>
        <v>0.20244879100569846</v>
      </c>
      <c r="T14" s="70">
        <f t="shared" si="1"/>
        <v>2629</v>
      </c>
      <c r="U14" s="124">
        <f t="shared" si="5"/>
        <v>3.1848700124443768E-2</v>
      </c>
      <c r="V14" s="124">
        <f>IFERROR(R14/R11,"-")</f>
        <v>9.1985508526994789E-2</v>
      </c>
    </row>
    <row r="15" spans="1:22" ht="16.5" thickBot="1" x14ac:dyDescent="0.3">
      <c r="A15" s="171">
        <f>G15/$G$11</f>
        <v>0.18616698037272469</v>
      </c>
      <c r="B15" s="168" t="s">
        <v>65</v>
      </c>
      <c r="C15" s="169">
        <v>88250</v>
      </c>
      <c r="D15" s="169">
        <v>97019</v>
      </c>
      <c r="E15" s="169">
        <v>214850</v>
      </c>
      <c r="F15" s="169">
        <v>283761</v>
      </c>
      <c r="G15" s="169">
        <v>302063</v>
      </c>
      <c r="H15" s="169">
        <v>318520</v>
      </c>
      <c r="I15" s="170">
        <f t="shared" si="2"/>
        <v>5.4482012030602878E-2</v>
      </c>
      <c r="J15" s="169">
        <f t="shared" si="3"/>
        <v>16457</v>
      </c>
      <c r="K15" s="170">
        <f t="shared" si="0"/>
        <v>6.9772306843061599E-2</v>
      </c>
      <c r="L15" s="170">
        <f>H15/H11</f>
        <v>0.20547052699074569</v>
      </c>
      <c r="M15" s="169">
        <v>6781</v>
      </c>
      <c r="N15" s="169">
        <v>16861</v>
      </c>
      <c r="O15" s="169">
        <v>24075</v>
      </c>
      <c r="P15" s="169">
        <v>28658</v>
      </c>
      <c r="Q15" s="169">
        <v>32572</v>
      </c>
      <c r="R15" s="169">
        <v>35398</v>
      </c>
      <c r="S15" s="170">
        <f t="shared" si="4"/>
        <v>8.6761635760776112E-2</v>
      </c>
      <c r="T15" s="169">
        <f t="shared" si="1"/>
        <v>2826</v>
      </c>
      <c r="U15" s="170">
        <f t="shared" si="5"/>
        <v>6.0754845780889931E-2</v>
      </c>
      <c r="V15" s="170">
        <f>IFERROR(R15/R11,"-")</f>
        <v>0.2085240493652617</v>
      </c>
    </row>
    <row r="16" spans="1:22" ht="15.75" x14ac:dyDescent="0.25">
      <c r="A16" s="103"/>
      <c r="B16" s="161" t="s">
        <v>47</v>
      </c>
      <c r="C16" s="162">
        <v>319934</v>
      </c>
      <c r="D16" s="162">
        <v>324977</v>
      </c>
      <c r="E16" s="162">
        <v>1027252</v>
      </c>
      <c r="F16" s="162">
        <v>1094360</v>
      </c>
      <c r="G16" s="162">
        <v>1158457</v>
      </c>
      <c r="H16" s="162">
        <v>1192132</v>
      </c>
      <c r="I16" s="163">
        <f t="shared" si="2"/>
        <v>2.906883898150725E-2</v>
      </c>
      <c r="J16" s="162">
        <f t="shared" si="3"/>
        <v>33675</v>
      </c>
      <c r="K16" s="163">
        <f t="shared" si="0"/>
        <v>0.26113838911664167</v>
      </c>
      <c r="L16" s="164">
        <f>H16/H16</f>
        <v>1</v>
      </c>
      <c r="M16" s="162">
        <v>21674</v>
      </c>
      <c r="N16" s="162">
        <v>89457</v>
      </c>
      <c r="O16" s="162">
        <v>113209</v>
      </c>
      <c r="P16" s="162">
        <v>119521</v>
      </c>
      <c r="Q16" s="162">
        <v>125080</v>
      </c>
      <c r="R16" s="162">
        <v>130415</v>
      </c>
      <c r="S16" s="163">
        <f t="shared" si="4"/>
        <v>4.2652702270546961E-2</v>
      </c>
      <c r="T16" s="162">
        <f t="shared" si="1"/>
        <v>5335</v>
      </c>
      <c r="U16" s="163">
        <f t="shared" si="5"/>
        <v>0.25338404363799794</v>
      </c>
      <c r="V16" s="164">
        <f>IFERROR(R16/R16,"-")</f>
        <v>1</v>
      </c>
    </row>
    <row r="17" spans="2:22" ht="15.75" x14ac:dyDescent="0.25">
      <c r="B17" s="165" t="s">
        <v>62</v>
      </c>
      <c r="C17" s="166">
        <v>179799</v>
      </c>
      <c r="D17" s="166">
        <v>158744</v>
      </c>
      <c r="E17" s="166">
        <v>618226</v>
      </c>
      <c r="F17" s="166">
        <v>671817</v>
      </c>
      <c r="G17" s="166">
        <v>719190</v>
      </c>
      <c r="H17" s="166">
        <v>735655</v>
      </c>
      <c r="I17" s="167">
        <f t="shared" si="2"/>
        <v>2.2893811093035232E-2</v>
      </c>
      <c r="J17" s="166">
        <f t="shared" si="3"/>
        <v>16465</v>
      </c>
      <c r="K17" s="167">
        <f t="shared" si="0"/>
        <v>0.16114638449903454</v>
      </c>
      <c r="L17" s="167">
        <f>H17/H16</f>
        <v>0.61709189921921404</v>
      </c>
      <c r="M17" s="166">
        <v>9727</v>
      </c>
      <c r="N17" s="166">
        <v>54024</v>
      </c>
      <c r="O17" s="166">
        <v>71237</v>
      </c>
      <c r="P17" s="166">
        <v>73508</v>
      </c>
      <c r="Q17" s="166">
        <v>79884</v>
      </c>
      <c r="R17" s="166">
        <v>81692</v>
      </c>
      <c r="S17" s="167">
        <f t="shared" si="4"/>
        <v>2.2632817585499065E-2</v>
      </c>
      <c r="T17" s="166">
        <f t="shared" si="1"/>
        <v>1808</v>
      </c>
      <c r="U17" s="167">
        <f t="shared" si="5"/>
        <v>0.155836667027066</v>
      </c>
      <c r="V17" s="167">
        <f>IFERROR(R17/R16,"-")</f>
        <v>0.62640033738450329</v>
      </c>
    </row>
    <row r="18" spans="2:22" x14ac:dyDescent="0.25">
      <c r="B18" s="123" t="s">
        <v>142</v>
      </c>
      <c r="C18" s="70">
        <v>132244</v>
      </c>
      <c r="D18" s="70">
        <v>129922</v>
      </c>
      <c r="E18" s="70">
        <v>470401</v>
      </c>
      <c r="F18" s="70">
        <v>508477</v>
      </c>
      <c r="G18" s="70">
        <v>543447</v>
      </c>
      <c r="H18" s="70">
        <v>578579</v>
      </c>
      <c r="I18" s="124">
        <f t="shared" si="2"/>
        <v>6.4646598472344108E-2</v>
      </c>
      <c r="J18" s="70">
        <f t="shared" si="3"/>
        <v>35132</v>
      </c>
      <c r="K18" s="124">
        <f t="shared" si="0"/>
        <v>0.12673863971164051</v>
      </c>
      <c r="L18" s="124">
        <f>H18/H16</f>
        <v>0.48533132237034154</v>
      </c>
      <c r="M18" s="70">
        <v>8213</v>
      </c>
      <c r="N18" s="70">
        <v>43604</v>
      </c>
      <c r="O18" s="70">
        <v>54881</v>
      </c>
      <c r="P18" s="70">
        <v>55616</v>
      </c>
      <c r="Q18" s="70">
        <v>61026</v>
      </c>
      <c r="R18" s="70">
        <v>65285</v>
      </c>
      <c r="S18" s="124">
        <f t="shared" si="4"/>
        <v>6.9789925605479697E-2</v>
      </c>
      <c r="T18" s="70">
        <f t="shared" si="1"/>
        <v>4259</v>
      </c>
      <c r="U18" s="124">
        <f t="shared" si="5"/>
        <v>0.11790569833728713</v>
      </c>
      <c r="V18" s="124">
        <f>IFERROR(R18/R16,"-")</f>
        <v>0.50059425679561398</v>
      </c>
    </row>
    <row r="19" spans="2:22" x14ac:dyDescent="0.25">
      <c r="B19" s="123" t="s">
        <v>144</v>
      </c>
      <c r="C19" s="70">
        <v>47555</v>
      </c>
      <c r="D19" s="70">
        <v>28822</v>
      </c>
      <c r="E19" s="70">
        <v>147825</v>
      </c>
      <c r="F19" s="70">
        <v>163340</v>
      </c>
      <c r="G19" s="70">
        <v>175743</v>
      </c>
      <c r="H19" s="70">
        <v>157076</v>
      </c>
      <c r="I19" s="124">
        <f t="shared" si="2"/>
        <v>-0.10621760183904905</v>
      </c>
      <c r="J19" s="70">
        <f t="shared" si="3"/>
        <v>-18667</v>
      </c>
      <c r="K19" s="124">
        <f t="shared" si="0"/>
        <v>3.4407744787394022E-2</v>
      </c>
      <c r="L19" s="124">
        <f>H19/H16</f>
        <v>0.13176057684887243</v>
      </c>
      <c r="M19" s="70">
        <v>1514</v>
      </c>
      <c r="N19" s="70">
        <v>10420</v>
      </c>
      <c r="O19" s="70">
        <v>16356</v>
      </c>
      <c r="P19" s="70">
        <v>17892</v>
      </c>
      <c r="Q19" s="70">
        <v>18858</v>
      </c>
      <c r="R19" s="70">
        <v>16407</v>
      </c>
      <c r="S19" s="124">
        <f t="shared" si="4"/>
        <v>-0.12997136493795736</v>
      </c>
      <c r="T19" s="70">
        <f t="shared" si="1"/>
        <v>-2451</v>
      </c>
      <c r="U19" s="124">
        <f t="shared" si="5"/>
        <v>3.7930968689778861E-2</v>
      </c>
      <c r="V19" s="124">
        <f>IFERROR(R19/R16,"-")</f>
        <v>0.12580608058888931</v>
      </c>
    </row>
    <row r="20" spans="2:22" ht="16.5" thickBot="1" x14ac:dyDescent="0.3">
      <c r="B20" s="168" t="s">
        <v>65</v>
      </c>
      <c r="C20" s="169">
        <v>140135</v>
      </c>
      <c r="D20" s="169">
        <v>166233</v>
      </c>
      <c r="E20" s="169">
        <v>409026</v>
      </c>
      <c r="F20" s="169">
        <v>422543</v>
      </c>
      <c r="G20" s="169">
        <v>439267</v>
      </c>
      <c r="H20" s="169">
        <v>456477</v>
      </c>
      <c r="I20" s="170">
        <f t="shared" si="2"/>
        <v>3.9178904857410268E-2</v>
      </c>
      <c r="J20" s="169">
        <f t="shared" si="3"/>
        <v>17210</v>
      </c>
      <c r="K20" s="170">
        <f t="shared" si="0"/>
        <v>9.9992004617607141E-2</v>
      </c>
      <c r="L20" s="170">
        <f>H20/H16</f>
        <v>0.38290810078078602</v>
      </c>
      <c r="M20" s="169">
        <v>11947</v>
      </c>
      <c r="N20" s="169">
        <v>35433</v>
      </c>
      <c r="O20" s="169">
        <v>41972</v>
      </c>
      <c r="P20" s="169">
        <v>46013</v>
      </c>
      <c r="Q20" s="169">
        <v>45196</v>
      </c>
      <c r="R20" s="169">
        <v>48723</v>
      </c>
      <c r="S20" s="170">
        <f t="shared" si="4"/>
        <v>7.8037879458359161E-2</v>
      </c>
      <c r="T20" s="169">
        <f t="shared" si="1"/>
        <v>3527</v>
      </c>
      <c r="U20" s="170">
        <f t="shared" si="5"/>
        <v>9.7547376610931977E-2</v>
      </c>
      <c r="V20" s="170">
        <f>IFERROR(R20/R16,"-")</f>
        <v>0.37359966261549671</v>
      </c>
    </row>
    <row r="21" spans="2:22" ht="15.75" x14ac:dyDescent="0.25">
      <c r="B21" s="161" t="s">
        <v>48</v>
      </c>
      <c r="C21" s="162">
        <v>11628</v>
      </c>
      <c r="D21" s="162">
        <v>14685</v>
      </c>
      <c r="E21" s="162">
        <v>29058</v>
      </c>
      <c r="F21" s="162">
        <v>41308</v>
      </c>
      <c r="G21" s="162">
        <v>35995</v>
      </c>
      <c r="H21" s="162">
        <v>36061</v>
      </c>
      <c r="I21" s="163">
        <f t="shared" si="2"/>
        <v>1.8335879983331083E-3</v>
      </c>
      <c r="J21" s="162">
        <f t="shared" si="3"/>
        <v>66</v>
      </c>
      <c r="K21" s="163">
        <f t="shared" si="0"/>
        <v>7.89921875256701E-3</v>
      </c>
      <c r="L21" s="164">
        <f>H21/H21</f>
        <v>1</v>
      </c>
      <c r="M21" s="162">
        <v>283</v>
      </c>
      <c r="N21" s="162">
        <v>3184</v>
      </c>
      <c r="O21" s="162">
        <v>3407</v>
      </c>
      <c r="P21" s="162">
        <v>4248</v>
      </c>
      <c r="Q21" s="162">
        <v>3960</v>
      </c>
      <c r="R21" s="162">
        <v>4094</v>
      </c>
      <c r="S21" s="163">
        <f t="shared" si="4"/>
        <v>3.3838383838383779E-2</v>
      </c>
      <c r="T21" s="162">
        <f t="shared" si="1"/>
        <v>134</v>
      </c>
      <c r="U21" s="163">
        <f t="shared" si="5"/>
        <v>9.0057430692030305E-3</v>
      </c>
      <c r="V21" s="164">
        <f>IFERROR(R21/R21,"-")</f>
        <v>1</v>
      </c>
    </row>
    <row r="22" spans="2:22" ht="15.75" x14ac:dyDescent="0.25">
      <c r="B22" s="165" t="s">
        <v>62</v>
      </c>
      <c r="C22" s="166">
        <v>9750</v>
      </c>
      <c r="D22" s="166">
        <v>14685</v>
      </c>
      <c r="E22" s="166">
        <v>29058</v>
      </c>
      <c r="F22" s="166">
        <v>40794</v>
      </c>
      <c r="G22" s="166">
        <v>35457</v>
      </c>
      <c r="H22" s="166">
        <v>35550</v>
      </c>
      <c r="I22" s="167">
        <f t="shared" si="2"/>
        <v>2.6228953380149633E-3</v>
      </c>
      <c r="J22" s="166">
        <f t="shared" si="3"/>
        <v>93</v>
      </c>
      <c r="K22" s="167">
        <f t="shared" si="0"/>
        <v>7.7872833990670597E-3</v>
      </c>
      <c r="L22" s="167">
        <f>H22/H21</f>
        <v>0.98582956656776022</v>
      </c>
      <c r="M22" s="166">
        <v>283</v>
      </c>
      <c r="N22" s="166">
        <v>3184</v>
      </c>
      <c r="O22" s="166">
        <v>3407</v>
      </c>
      <c r="P22" s="166">
        <v>4198</v>
      </c>
      <c r="Q22" s="166">
        <v>3898</v>
      </c>
      <c r="R22" s="166">
        <v>4060</v>
      </c>
      <c r="S22" s="167">
        <f t="shared" si="4"/>
        <v>4.1559774243201675E-2</v>
      </c>
      <c r="T22" s="166">
        <f t="shared" si="1"/>
        <v>162</v>
      </c>
      <c r="U22" s="167">
        <f t="shared" si="5"/>
        <v>8.8997432684826544E-3</v>
      </c>
      <c r="V22" s="167">
        <f>IFERROR(R22/R21,"-")</f>
        <v>0.99169516365412802</v>
      </c>
    </row>
    <row r="23" spans="2:22" x14ac:dyDescent="0.25">
      <c r="B23" s="123" t="s">
        <v>142</v>
      </c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124" t="str">
        <f t="shared" si="2"/>
        <v>-</v>
      </c>
      <c r="J23" s="70">
        <f t="shared" si="3"/>
        <v>0</v>
      </c>
      <c r="K23" s="124">
        <f t="shared" si="0"/>
        <v>0</v>
      </c>
      <c r="L23" s="124">
        <f>H23/H21</f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  <c r="S23" s="124" t="str">
        <f t="shared" si="4"/>
        <v>-</v>
      </c>
      <c r="T23" s="70">
        <f t="shared" si="1"/>
        <v>0</v>
      </c>
      <c r="U23" s="124">
        <f t="shared" si="5"/>
        <v>0</v>
      </c>
      <c r="V23" s="124">
        <f>IFERROR(R23/R21,"-")</f>
        <v>0</v>
      </c>
    </row>
    <row r="24" spans="2:22" x14ac:dyDescent="0.25">
      <c r="B24" s="123" t="s">
        <v>144</v>
      </c>
      <c r="C24" s="70">
        <v>1558</v>
      </c>
      <c r="D24" s="70">
        <v>3463</v>
      </c>
      <c r="E24" s="70">
        <v>0</v>
      </c>
      <c r="F24" s="70">
        <v>0</v>
      </c>
      <c r="G24" s="70">
        <v>0</v>
      </c>
      <c r="H24" s="70">
        <v>0</v>
      </c>
      <c r="I24" s="124" t="str">
        <f t="shared" si="2"/>
        <v>-</v>
      </c>
      <c r="J24" s="70">
        <f t="shared" si="3"/>
        <v>0</v>
      </c>
      <c r="K24" s="124">
        <f t="shared" si="0"/>
        <v>0</v>
      </c>
      <c r="L24" s="124">
        <f>H24/H21</f>
        <v>0</v>
      </c>
      <c r="M24" s="70">
        <v>283</v>
      </c>
      <c r="N24" s="70">
        <v>0</v>
      </c>
      <c r="O24" s="70">
        <v>0</v>
      </c>
      <c r="P24" s="70">
        <v>0</v>
      </c>
      <c r="Q24" s="70">
        <v>0</v>
      </c>
      <c r="R24" s="70">
        <v>0</v>
      </c>
      <c r="S24" s="124" t="str">
        <f t="shared" si="4"/>
        <v>-</v>
      </c>
      <c r="T24" s="70">
        <f t="shared" si="1"/>
        <v>0</v>
      </c>
      <c r="U24" s="124">
        <f t="shared" si="5"/>
        <v>0</v>
      </c>
      <c r="V24" s="124">
        <f>IFERROR(R24/R21,"-")</f>
        <v>0</v>
      </c>
    </row>
    <row r="25" spans="2:22" ht="16.5" thickBot="1" x14ac:dyDescent="0.3">
      <c r="B25" s="168" t="s">
        <v>65</v>
      </c>
      <c r="C25" s="169">
        <v>1878</v>
      </c>
      <c r="D25" s="169">
        <v>0</v>
      </c>
      <c r="E25" s="169">
        <v>0</v>
      </c>
      <c r="F25" s="169">
        <v>0</v>
      </c>
      <c r="G25" s="169">
        <v>0</v>
      </c>
      <c r="H25" s="169">
        <v>0</v>
      </c>
      <c r="I25" s="170" t="str">
        <f t="shared" si="2"/>
        <v>-</v>
      </c>
      <c r="J25" s="169">
        <f t="shared" si="3"/>
        <v>0</v>
      </c>
      <c r="K25" s="170">
        <f t="shared" si="0"/>
        <v>0</v>
      </c>
      <c r="L25" s="170">
        <f>H25/H21</f>
        <v>0</v>
      </c>
      <c r="M25" s="169">
        <v>0</v>
      </c>
      <c r="N25" s="169">
        <v>0</v>
      </c>
      <c r="O25" s="169">
        <v>0</v>
      </c>
      <c r="P25" s="169">
        <v>0</v>
      </c>
      <c r="Q25" s="169">
        <v>0</v>
      </c>
      <c r="R25" s="169">
        <v>0</v>
      </c>
      <c r="S25" s="170" t="str">
        <f t="shared" si="4"/>
        <v>-</v>
      </c>
      <c r="T25" s="169">
        <f t="shared" si="1"/>
        <v>0</v>
      </c>
      <c r="U25" s="170">
        <f t="shared" si="5"/>
        <v>0</v>
      </c>
      <c r="V25" s="170">
        <f>IFERROR(R25/R21,"-")</f>
        <v>0</v>
      </c>
    </row>
    <row r="26" spans="2:22" ht="15.75" x14ac:dyDescent="0.25">
      <c r="B26" s="161" t="s">
        <v>49</v>
      </c>
      <c r="C26" s="162">
        <v>41527</v>
      </c>
      <c r="D26" s="162">
        <v>47843</v>
      </c>
      <c r="E26" s="162">
        <v>132337</v>
      </c>
      <c r="F26" s="162">
        <v>154946</v>
      </c>
      <c r="G26" s="162">
        <v>200452</v>
      </c>
      <c r="H26" s="162">
        <v>158521</v>
      </c>
      <c r="I26" s="163">
        <f t="shared" si="2"/>
        <v>-0.20918224811925046</v>
      </c>
      <c r="J26" s="162">
        <f t="shared" si="3"/>
        <v>-41931</v>
      </c>
      <c r="K26" s="163">
        <f t="shared" si="0"/>
        <v>3.472427430952206E-2</v>
      </c>
      <c r="L26" s="164">
        <f>H26/H26</f>
        <v>1</v>
      </c>
      <c r="M26" s="162">
        <v>4583</v>
      </c>
      <c r="N26" s="162">
        <v>13659</v>
      </c>
      <c r="O26" s="162">
        <v>14777</v>
      </c>
      <c r="P26" s="162">
        <v>17351</v>
      </c>
      <c r="Q26" s="162">
        <v>24595</v>
      </c>
      <c r="R26" s="162">
        <v>16756</v>
      </c>
      <c r="S26" s="163">
        <f t="shared" si="4"/>
        <v>-0.31872331774750962</v>
      </c>
      <c r="T26" s="162">
        <f t="shared" si="1"/>
        <v>-7839</v>
      </c>
      <c r="U26" s="163">
        <f t="shared" si="5"/>
        <v>3.6784050845984406E-2</v>
      </c>
      <c r="V26" s="164">
        <f>IFERROR(R26/R26,"-")</f>
        <v>1</v>
      </c>
    </row>
    <row r="27" spans="2:22" ht="15.75" x14ac:dyDescent="0.25">
      <c r="B27" s="165" t="s">
        <v>62</v>
      </c>
      <c r="C27" s="166">
        <v>40665</v>
      </c>
      <c r="D27" s="166">
        <v>44291</v>
      </c>
      <c r="E27" s="166">
        <v>124085</v>
      </c>
      <c r="F27" s="166">
        <v>147548</v>
      </c>
      <c r="G27" s="166">
        <v>167311</v>
      </c>
      <c r="H27" s="166">
        <v>127098</v>
      </c>
      <c r="I27" s="167">
        <f t="shared" si="2"/>
        <v>-0.24034881149476128</v>
      </c>
      <c r="J27" s="166">
        <f t="shared" si="3"/>
        <v>-40213</v>
      </c>
      <c r="K27" s="167">
        <f t="shared" si="0"/>
        <v>2.7841016749778486E-2</v>
      </c>
      <c r="L27" s="167">
        <f>H27/H26</f>
        <v>0.80177389746468919</v>
      </c>
      <c r="M27" s="166">
        <v>4531</v>
      </c>
      <c r="N27" s="166">
        <v>11557</v>
      </c>
      <c r="O27" s="166">
        <v>13795</v>
      </c>
      <c r="P27" s="166">
        <v>16481</v>
      </c>
      <c r="Q27" s="166">
        <v>21060</v>
      </c>
      <c r="R27" s="166">
        <v>13418</v>
      </c>
      <c r="S27" s="167">
        <f t="shared" si="4"/>
        <v>-0.36286799620132959</v>
      </c>
      <c r="T27" s="166">
        <f t="shared" si="1"/>
        <v>-7642</v>
      </c>
      <c r="U27" s="167">
        <f t="shared" si="5"/>
        <v>3.4939654313449892E-2</v>
      </c>
      <c r="V27" s="167">
        <f>IFERROR(R27/R26,"-")</f>
        <v>0.80078777751253283</v>
      </c>
    </row>
    <row r="28" spans="2:22" x14ac:dyDescent="0.25">
      <c r="B28" s="123" t="s">
        <v>142</v>
      </c>
      <c r="C28" s="70">
        <v>27988</v>
      </c>
      <c r="D28" s="70">
        <v>44291</v>
      </c>
      <c r="E28" s="70">
        <v>0</v>
      </c>
      <c r="F28" s="70">
        <v>86395</v>
      </c>
      <c r="G28" s="70">
        <v>0</v>
      </c>
      <c r="H28" s="70">
        <v>0</v>
      </c>
      <c r="I28" s="124" t="str">
        <f t="shared" si="2"/>
        <v>-</v>
      </c>
      <c r="J28" s="70">
        <f t="shared" si="3"/>
        <v>0</v>
      </c>
      <c r="K28" s="124">
        <f t="shared" si="0"/>
        <v>0</v>
      </c>
      <c r="L28" s="124">
        <f>H28/H26</f>
        <v>0</v>
      </c>
      <c r="M28" s="70">
        <v>0</v>
      </c>
      <c r="N28" s="70">
        <v>11557</v>
      </c>
      <c r="O28" s="70">
        <v>0</v>
      </c>
      <c r="P28" s="70">
        <v>16481</v>
      </c>
      <c r="Q28" s="70">
        <v>0</v>
      </c>
      <c r="R28" s="70">
        <v>0</v>
      </c>
      <c r="S28" s="124" t="str">
        <f t="shared" si="4"/>
        <v>-</v>
      </c>
      <c r="T28" s="70">
        <f t="shared" si="1"/>
        <v>0</v>
      </c>
      <c r="U28" s="124">
        <f t="shared" si="5"/>
        <v>3.4939654313449892E-2</v>
      </c>
      <c r="V28" s="124">
        <f>IFERROR(R28/R26,"-")</f>
        <v>0</v>
      </c>
    </row>
    <row r="29" spans="2:22" ht="15.75" thickBot="1" x14ac:dyDescent="0.3">
      <c r="B29" s="123" t="s">
        <v>144</v>
      </c>
      <c r="C29" s="70">
        <v>1940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  <c r="I29" s="124" t="str">
        <f t="shared" si="2"/>
        <v>-</v>
      </c>
      <c r="J29" s="70">
        <f t="shared" si="3"/>
        <v>0</v>
      </c>
      <c r="K29" s="124">
        <f t="shared" si="0"/>
        <v>0</v>
      </c>
      <c r="L29" s="124">
        <f>H29/H26</f>
        <v>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124" t="str">
        <f t="shared" si="4"/>
        <v>-</v>
      </c>
      <c r="T29" s="70">
        <f t="shared" si="1"/>
        <v>0</v>
      </c>
      <c r="U29" s="124">
        <f t="shared" si="5"/>
        <v>0</v>
      </c>
      <c r="V29" s="124">
        <f>IFERROR(R29/R26,"-")</f>
        <v>0</v>
      </c>
    </row>
    <row r="30" spans="2:22" ht="15.75" x14ac:dyDescent="0.25">
      <c r="B30" s="161" t="s">
        <v>50</v>
      </c>
      <c r="C30" s="162">
        <v>196369</v>
      </c>
      <c r="D30" s="162">
        <v>262585</v>
      </c>
      <c r="E30" s="162">
        <v>587373</v>
      </c>
      <c r="F30" s="162">
        <v>669254</v>
      </c>
      <c r="G30" s="162">
        <v>773150</v>
      </c>
      <c r="H30" s="162">
        <v>795285</v>
      </c>
      <c r="I30" s="163">
        <f t="shared" si="2"/>
        <v>2.8629632024833374E-2</v>
      </c>
      <c r="J30" s="162">
        <f t="shared" si="3"/>
        <v>22135</v>
      </c>
      <c r="K30" s="163">
        <f t="shared" si="0"/>
        <v>0.17420842976166093</v>
      </c>
      <c r="L30" s="164">
        <f>H30/H30</f>
        <v>1</v>
      </c>
      <c r="M30" s="162">
        <v>14861</v>
      </c>
      <c r="N30" s="162">
        <v>52374</v>
      </c>
      <c r="O30" s="162">
        <v>64171</v>
      </c>
      <c r="P30" s="162">
        <v>70925</v>
      </c>
      <c r="Q30" s="162">
        <v>81853</v>
      </c>
      <c r="R30" s="162">
        <v>83480</v>
      </c>
      <c r="S30" s="163">
        <f t="shared" si="4"/>
        <v>1.9877096746606648E-2</v>
      </c>
      <c r="T30" s="162">
        <f t="shared" si="1"/>
        <v>1627</v>
      </c>
      <c r="U30" s="163">
        <f t="shared" si="5"/>
        <v>0.15036071732185144</v>
      </c>
      <c r="V30" s="164">
        <f>IFERROR(R30/R30,"-")</f>
        <v>1</v>
      </c>
    </row>
    <row r="31" spans="2:22" ht="15.75" x14ac:dyDescent="0.25">
      <c r="B31" s="165" t="s">
        <v>62</v>
      </c>
      <c r="C31" s="166">
        <v>158448</v>
      </c>
      <c r="D31" s="166">
        <v>210744</v>
      </c>
      <c r="E31" s="166">
        <v>474438</v>
      </c>
      <c r="F31" s="166">
        <v>546108</v>
      </c>
      <c r="G31" s="166">
        <v>623726</v>
      </c>
      <c r="H31" s="166">
        <v>630262</v>
      </c>
      <c r="I31" s="167">
        <f t="shared" si="2"/>
        <v>1.0478960312701346E-2</v>
      </c>
      <c r="J31" s="166">
        <f t="shared" si="3"/>
        <v>6536</v>
      </c>
      <c r="K31" s="167">
        <f t="shared" si="0"/>
        <v>0.13805988212834888</v>
      </c>
      <c r="L31" s="167">
        <f>H31/H30</f>
        <v>0.79249828677769607</v>
      </c>
      <c r="M31" s="166">
        <v>10972</v>
      </c>
      <c r="N31" s="166">
        <v>43181</v>
      </c>
      <c r="O31" s="166">
        <v>50768</v>
      </c>
      <c r="P31" s="166">
        <v>58960</v>
      </c>
      <c r="Q31" s="166">
        <v>66534</v>
      </c>
      <c r="R31" s="166">
        <v>66177</v>
      </c>
      <c r="S31" s="167">
        <f t="shared" si="4"/>
        <v>-5.3656776986202859E-3</v>
      </c>
      <c r="T31" s="166">
        <f t="shared" si="1"/>
        <v>-357</v>
      </c>
      <c r="U31" s="167">
        <f t="shared" si="5"/>
        <v>0.12499496500946579</v>
      </c>
      <c r="V31" s="167">
        <f>IFERROR(R31/R30,"-")</f>
        <v>0.79272879731672252</v>
      </c>
    </row>
    <row r="32" spans="2:22" x14ac:dyDescent="0.25">
      <c r="B32" s="123" t="s">
        <v>142</v>
      </c>
      <c r="C32" s="70">
        <v>128814</v>
      </c>
      <c r="D32" s="70">
        <v>157552</v>
      </c>
      <c r="E32" s="70">
        <v>391658</v>
      </c>
      <c r="F32" s="70">
        <v>460097</v>
      </c>
      <c r="G32" s="70">
        <v>525364</v>
      </c>
      <c r="H32" s="70">
        <v>522395</v>
      </c>
      <c r="I32" s="124">
        <f t="shared" si="2"/>
        <v>-5.6513198468109982E-3</v>
      </c>
      <c r="J32" s="70">
        <f t="shared" si="3"/>
        <v>-2969</v>
      </c>
      <c r="K32" s="124">
        <f t="shared" si="0"/>
        <v>0.11443144616752846</v>
      </c>
      <c r="L32" s="124">
        <f>H32/H30</f>
        <v>0.6568651489717523</v>
      </c>
      <c r="M32" s="70">
        <v>8592</v>
      </c>
      <c r="N32" s="70">
        <v>33204</v>
      </c>
      <c r="O32" s="70">
        <v>43447</v>
      </c>
      <c r="P32" s="70">
        <v>50542</v>
      </c>
      <c r="Q32" s="70">
        <v>55323</v>
      </c>
      <c r="R32" s="70">
        <v>54859</v>
      </c>
      <c r="S32" s="124">
        <f t="shared" si="4"/>
        <v>-8.3871084359127268E-3</v>
      </c>
      <c r="T32" s="70">
        <f t="shared" si="1"/>
        <v>-464</v>
      </c>
      <c r="U32" s="124">
        <f t="shared" si="5"/>
        <v>0.10714883856018351</v>
      </c>
      <c r="V32" s="124">
        <f>IFERROR(R32/R30,"-")</f>
        <v>0.65715141351221851</v>
      </c>
    </row>
    <row r="33" spans="2:22" x14ac:dyDescent="0.25">
      <c r="B33" s="123" t="s">
        <v>144</v>
      </c>
      <c r="C33" s="70">
        <v>29634</v>
      </c>
      <c r="D33" s="70">
        <v>53192</v>
      </c>
      <c r="E33" s="70">
        <v>82780</v>
      </c>
      <c r="F33" s="70">
        <v>86011</v>
      </c>
      <c r="G33" s="70">
        <v>98362</v>
      </c>
      <c r="H33" s="70">
        <v>107867</v>
      </c>
      <c r="I33" s="124">
        <f t="shared" si="2"/>
        <v>9.6632846017771001E-2</v>
      </c>
      <c r="J33" s="70">
        <f t="shared" si="3"/>
        <v>9505</v>
      </c>
      <c r="K33" s="124">
        <f t="shared" si="0"/>
        <v>2.3628435960820437E-2</v>
      </c>
      <c r="L33" s="124">
        <f>H33/H30</f>
        <v>0.13563313780594377</v>
      </c>
      <c r="M33" s="70">
        <v>2380</v>
      </c>
      <c r="N33" s="70">
        <v>9977</v>
      </c>
      <c r="O33" s="70">
        <v>7321</v>
      </c>
      <c r="P33" s="70">
        <v>8418</v>
      </c>
      <c r="Q33" s="70">
        <v>11211</v>
      </c>
      <c r="R33" s="70">
        <v>11318</v>
      </c>
      <c r="S33" s="124">
        <f t="shared" si="4"/>
        <v>9.5441976630095127E-3</v>
      </c>
      <c r="T33" s="70">
        <f t="shared" si="1"/>
        <v>107</v>
      </c>
      <c r="U33" s="124">
        <f t="shared" si="5"/>
        <v>1.7846126449282275E-2</v>
      </c>
      <c r="V33" s="124">
        <f>IFERROR(R33/R30,"-")</f>
        <v>0.13557738380450407</v>
      </c>
    </row>
    <row r="34" spans="2:22" ht="16.5" thickBot="1" x14ac:dyDescent="0.3">
      <c r="B34" s="168" t="s">
        <v>65</v>
      </c>
      <c r="C34" s="169">
        <v>37921</v>
      </c>
      <c r="D34" s="169">
        <v>51841</v>
      </c>
      <c r="E34" s="169">
        <v>112935</v>
      </c>
      <c r="F34" s="169">
        <v>123146</v>
      </c>
      <c r="G34" s="169">
        <v>149424</v>
      </c>
      <c r="H34" s="169">
        <v>165023</v>
      </c>
      <c r="I34" s="170">
        <f t="shared" si="2"/>
        <v>0.10439420708855329</v>
      </c>
      <c r="J34" s="169">
        <f t="shared" si="3"/>
        <v>15599</v>
      </c>
      <c r="K34" s="170">
        <f t="shared" si="0"/>
        <v>3.6148547633312052E-2</v>
      </c>
      <c r="L34" s="170">
        <f>H34/H30</f>
        <v>0.20750171322230396</v>
      </c>
      <c r="M34" s="169">
        <v>3889</v>
      </c>
      <c r="N34" s="169">
        <v>9193</v>
      </c>
      <c r="O34" s="169">
        <v>13403</v>
      </c>
      <c r="P34" s="169">
        <v>11965</v>
      </c>
      <c r="Q34" s="169">
        <v>15319</v>
      </c>
      <c r="R34" s="169">
        <v>17303</v>
      </c>
      <c r="S34" s="170">
        <f t="shared" si="4"/>
        <v>0.12951237025915541</v>
      </c>
      <c r="T34" s="169">
        <f t="shared" si="1"/>
        <v>1984</v>
      </c>
      <c r="U34" s="170">
        <f t="shared" si="5"/>
        <v>2.5365752312385654E-2</v>
      </c>
      <c r="V34" s="170">
        <f>IFERROR(R34/R30,"-")</f>
        <v>0.20727120268327742</v>
      </c>
    </row>
    <row r="35" spans="2:22" ht="15.75" x14ac:dyDescent="0.25">
      <c r="B35" s="161" t="s">
        <v>51</v>
      </c>
      <c r="C35" s="162">
        <v>19059</v>
      </c>
      <c r="D35" s="162">
        <v>24453</v>
      </c>
      <c r="E35" s="162">
        <v>41481</v>
      </c>
      <c r="F35" s="162">
        <v>48608</v>
      </c>
      <c r="G35" s="162">
        <v>46696</v>
      </c>
      <c r="H35" s="162">
        <v>46403</v>
      </c>
      <c r="I35" s="163">
        <f t="shared" si="2"/>
        <v>-6.2746273770772909E-3</v>
      </c>
      <c r="J35" s="162">
        <f t="shared" si="3"/>
        <v>-293</v>
      </c>
      <c r="K35" s="163">
        <f t="shared" si="0"/>
        <v>1.0164650114399683E-2</v>
      </c>
      <c r="L35" s="164">
        <f>H35/H35</f>
        <v>1</v>
      </c>
      <c r="M35" s="162">
        <v>1764</v>
      </c>
      <c r="N35" s="162">
        <v>3380</v>
      </c>
      <c r="O35" s="162">
        <v>4025</v>
      </c>
      <c r="P35" s="162">
        <v>4419</v>
      </c>
      <c r="Q35" s="162">
        <v>4919</v>
      </c>
      <c r="R35" s="162">
        <v>5990</v>
      </c>
      <c r="S35" s="163">
        <f t="shared" si="4"/>
        <v>0.21772718032120353</v>
      </c>
      <c r="T35" s="162">
        <f t="shared" si="1"/>
        <v>1071</v>
      </c>
      <c r="U35" s="163">
        <f t="shared" si="5"/>
        <v>9.3682623876667117E-3</v>
      </c>
      <c r="V35" s="164">
        <f>IFERROR(R35/R35,"-")</f>
        <v>1</v>
      </c>
    </row>
    <row r="36" spans="2:22" ht="15.75" x14ac:dyDescent="0.25">
      <c r="B36" s="165" t="s">
        <v>62</v>
      </c>
      <c r="C36" s="166">
        <v>19059</v>
      </c>
      <c r="D36" s="166">
        <v>24453</v>
      </c>
      <c r="E36" s="166">
        <v>41481</v>
      </c>
      <c r="F36" s="166">
        <v>48608</v>
      </c>
      <c r="G36" s="166">
        <v>46696</v>
      </c>
      <c r="H36" s="166">
        <v>46403</v>
      </c>
      <c r="I36" s="167">
        <f t="shared" si="2"/>
        <v>-6.2746273770772909E-3</v>
      </c>
      <c r="J36" s="166">
        <f t="shared" si="3"/>
        <v>-293</v>
      </c>
      <c r="K36" s="167">
        <f t="shared" si="0"/>
        <v>1.0164650114399683E-2</v>
      </c>
      <c r="L36" s="167">
        <f>H36/H35</f>
        <v>1</v>
      </c>
      <c r="M36" s="166">
        <v>1764</v>
      </c>
      <c r="N36" s="166">
        <v>3380</v>
      </c>
      <c r="O36" s="166">
        <v>4025</v>
      </c>
      <c r="P36" s="166">
        <v>4419</v>
      </c>
      <c r="Q36" s="166">
        <v>4919</v>
      </c>
      <c r="R36" s="166">
        <v>5990</v>
      </c>
      <c r="S36" s="167">
        <f t="shared" si="4"/>
        <v>0.21772718032120353</v>
      </c>
      <c r="T36" s="166">
        <f t="shared" si="1"/>
        <v>1071</v>
      </c>
      <c r="U36" s="167">
        <f t="shared" si="5"/>
        <v>9.3682623876667117E-3</v>
      </c>
      <c r="V36" s="167">
        <f>IFERROR(R36/R35,"-")</f>
        <v>1</v>
      </c>
    </row>
    <row r="37" spans="2:22" x14ac:dyDescent="0.25">
      <c r="B37" s="123" t="s">
        <v>142</v>
      </c>
      <c r="C37" s="70">
        <v>8693</v>
      </c>
      <c r="D37" s="70">
        <v>0</v>
      </c>
      <c r="E37" s="70">
        <v>25644</v>
      </c>
      <c r="F37" s="70">
        <v>34429</v>
      </c>
      <c r="G37" s="70">
        <v>40518</v>
      </c>
      <c r="H37" s="70">
        <v>39638</v>
      </c>
      <c r="I37" s="124">
        <f t="shared" si="2"/>
        <v>-2.1718742287378467E-2</v>
      </c>
      <c r="J37" s="70">
        <f t="shared" si="3"/>
        <v>-880</v>
      </c>
      <c r="K37" s="124">
        <f t="shared" si="0"/>
        <v>8.682766227066669E-3</v>
      </c>
      <c r="L37" s="124">
        <f>H37/H35</f>
        <v>0.85421201215438658</v>
      </c>
      <c r="M37" s="70">
        <v>0</v>
      </c>
      <c r="N37" s="70">
        <v>0</v>
      </c>
      <c r="O37" s="70">
        <v>3524</v>
      </c>
      <c r="P37" s="70">
        <v>3716</v>
      </c>
      <c r="Q37" s="70">
        <v>4146</v>
      </c>
      <c r="R37" s="70">
        <v>5158</v>
      </c>
      <c r="S37" s="124">
        <f t="shared" si="4"/>
        <v>0.24409068982151472</v>
      </c>
      <c r="T37" s="70">
        <f t="shared" si="1"/>
        <v>1012</v>
      </c>
      <c r="U37" s="124">
        <f t="shared" si="5"/>
        <v>7.8779051895382438E-3</v>
      </c>
      <c r="V37" s="124">
        <f>IFERROR(R37/R35,"-")</f>
        <v>0.86110183639398996</v>
      </c>
    </row>
    <row r="38" spans="2:22" ht="15.75" thickBot="1" x14ac:dyDescent="0.3">
      <c r="B38" s="123" t="s">
        <v>144</v>
      </c>
      <c r="C38" s="70">
        <v>4061</v>
      </c>
      <c r="D38" s="70">
        <v>0</v>
      </c>
      <c r="E38" s="70">
        <v>3393</v>
      </c>
      <c r="F38" s="70">
        <v>5194</v>
      </c>
      <c r="G38" s="70">
        <v>6178</v>
      </c>
      <c r="H38" s="70">
        <v>6765</v>
      </c>
      <c r="I38" s="124">
        <f t="shared" si="2"/>
        <v>9.5014567821301466E-2</v>
      </c>
      <c r="J38" s="70">
        <f t="shared" si="3"/>
        <v>587</v>
      </c>
      <c r="K38" s="124">
        <f t="shared" si="0"/>
        <v>1.4818838873330142E-3</v>
      </c>
      <c r="L38" s="124">
        <f>H38/H35</f>
        <v>0.14578798784561342</v>
      </c>
      <c r="M38" s="70">
        <v>0</v>
      </c>
      <c r="N38" s="70">
        <v>0</v>
      </c>
      <c r="O38" s="70">
        <v>501</v>
      </c>
      <c r="P38" s="70">
        <v>703</v>
      </c>
      <c r="Q38" s="70">
        <v>773</v>
      </c>
      <c r="R38" s="70">
        <v>832</v>
      </c>
      <c r="S38" s="124">
        <f t="shared" si="4"/>
        <v>7.6326002587322028E-2</v>
      </c>
      <c r="T38" s="70">
        <f t="shared" si="1"/>
        <v>59</v>
      </c>
      <c r="U38" s="124">
        <f t="shared" si="5"/>
        <v>1.4903571981284675E-3</v>
      </c>
      <c r="V38" s="124">
        <f>IFERROR(R38/R35,"-")</f>
        <v>0.13889816360601001</v>
      </c>
    </row>
    <row r="39" spans="2:22" ht="15.75" x14ac:dyDescent="0.25">
      <c r="B39" s="161" t="s">
        <v>52</v>
      </c>
      <c r="C39" s="162">
        <v>64241</v>
      </c>
      <c r="D39" s="162">
        <v>83177</v>
      </c>
      <c r="E39" s="162">
        <v>166144</v>
      </c>
      <c r="F39" s="162">
        <v>213829</v>
      </c>
      <c r="G39" s="162">
        <v>202567</v>
      </c>
      <c r="H39" s="162">
        <v>212363</v>
      </c>
      <c r="I39" s="163">
        <f t="shared" si="2"/>
        <v>4.8359308278248747E-2</v>
      </c>
      <c r="J39" s="162">
        <f t="shared" si="3"/>
        <v>9796</v>
      </c>
      <c r="K39" s="163">
        <f t="shared" si="0"/>
        <v>4.6518449071057046E-2</v>
      </c>
      <c r="L39" s="164">
        <f>H39/H39</f>
        <v>1</v>
      </c>
      <c r="M39" s="162">
        <v>4520</v>
      </c>
      <c r="N39" s="162">
        <v>13324</v>
      </c>
      <c r="O39" s="162">
        <v>20050</v>
      </c>
      <c r="P39" s="162">
        <v>26095</v>
      </c>
      <c r="Q39" s="162">
        <v>21212</v>
      </c>
      <c r="R39" s="162">
        <v>20345</v>
      </c>
      <c r="S39" s="163">
        <f t="shared" si="4"/>
        <v>-4.0873090703375414E-2</v>
      </c>
      <c r="T39" s="162">
        <f t="shared" si="1"/>
        <v>-867</v>
      </c>
      <c r="U39" s="163">
        <f t="shared" si="5"/>
        <v>5.5321295995963526E-2</v>
      </c>
      <c r="V39" s="164">
        <f>IFERROR(R39/R39,"-")</f>
        <v>1</v>
      </c>
    </row>
    <row r="40" spans="2:22" ht="15.75" x14ac:dyDescent="0.25">
      <c r="B40" s="165" t="s">
        <v>62</v>
      </c>
      <c r="C40" s="166">
        <v>50483</v>
      </c>
      <c r="D40" s="166">
        <v>73838</v>
      </c>
      <c r="E40" s="166">
        <v>142029</v>
      </c>
      <c r="F40" s="166">
        <v>186898</v>
      </c>
      <c r="G40" s="166">
        <v>175551</v>
      </c>
      <c r="H40" s="166">
        <v>184313</v>
      </c>
      <c r="I40" s="167">
        <f t="shared" si="2"/>
        <v>4.9911421752083518E-2</v>
      </c>
      <c r="J40" s="166">
        <f t="shared" si="3"/>
        <v>8762</v>
      </c>
      <c r="K40" s="167">
        <f t="shared" si="0"/>
        <v>4.037405246504211E-2</v>
      </c>
      <c r="L40" s="167">
        <f>H40/H39</f>
        <v>0.86791484392290563</v>
      </c>
      <c r="M40" s="166">
        <v>4520</v>
      </c>
      <c r="N40" s="166">
        <v>11284</v>
      </c>
      <c r="O40" s="166">
        <v>17422</v>
      </c>
      <c r="P40" s="166">
        <v>23469</v>
      </c>
      <c r="Q40" s="166">
        <v>18252</v>
      </c>
      <c r="R40" s="166">
        <v>17456</v>
      </c>
      <c r="S40" s="167">
        <f t="shared" si="4"/>
        <v>-4.3611658996274394E-2</v>
      </c>
      <c r="T40" s="166">
        <f t="shared" si="1"/>
        <v>-796</v>
      </c>
      <c r="U40" s="167">
        <f t="shared" si="5"/>
        <v>4.9754186462129452E-2</v>
      </c>
      <c r="V40" s="167">
        <f>IFERROR(R40/R39,"-")</f>
        <v>0.85799950847874173</v>
      </c>
    </row>
    <row r="41" spans="2:22" x14ac:dyDescent="0.25">
      <c r="B41" s="123" t="s">
        <v>142</v>
      </c>
      <c r="C41" s="70">
        <v>22627</v>
      </c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124" t="str">
        <f t="shared" si="2"/>
        <v>-</v>
      </c>
      <c r="J41" s="70">
        <f t="shared" si="3"/>
        <v>0</v>
      </c>
      <c r="K41" s="124">
        <f t="shared" si="0"/>
        <v>0</v>
      </c>
      <c r="L41" s="124">
        <f>H41/H39</f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124" t="str">
        <f t="shared" si="4"/>
        <v>-</v>
      </c>
      <c r="T41" s="70">
        <f t="shared" si="1"/>
        <v>0</v>
      </c>
      <c r="U41" s="124">
        <f t="shared" si="5"/>
        <v>0</v>
      </c>
      <c r="V41" s="124">
        <f>IFERROR(R41/R39,"-")</f>
        <v>0</v>
      </c>
    </row>
    <row r="42" spans="2:22" x14ac:dyDescent="0.25">
      <c r="B42" s="123" t="s">
        <v>144</v>
      </c>
      <c r="C42" s="70">
        <v>0</v>
      </c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124" t="str">
        <f t="shared" si="2"/>
        <v>-</v>
      </c>
      <c r="J42" s="70">
        <f t="shared" si="3"/>
        <v>0</v>
      </c>
      <c r="K42" s="124">
        <f t="shared" si="0"/>
        <v>0</v>
      </c>
      <c r="L42" s="124">
        <f>H42/H39</f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124" t="str">
        <f t="shared" si="4"/>
        <v>-</v>
      </c>
      <c r="T42" s="70">
        <f t="shared" si="1"/>
        <v>0</v>
      </c>
      <c r="U42" s="124">
        <f t="shared" si="5"/>
        <v>0</v>
      </c>
      <c r="V42" s="124">
        <f>IFERROR(R42/R39,"-")</f>
        <v>0</v>
      </c>
    </row>
    <row r="43" spans="2:22" ht="16.5" thickBot="1" x14ac:dyDescent="0.3">
      <c r="B43" s="168" t="s">
        <v>65</v>
      </c>
      <c r="C43" s="169">
        <v>13758</v>
      </c>
      <c r="D43" s="169">
        <v>7414</v>
      </c>
      <c r="E43" s="169">
        <v>24115</v>
      </c>
      <c r="F43" s="169">
        <v>26931</v>
      </c>
      <c r="G43" s="169">
        <v>27016</v>
      </c>
      <c r="H43" s="169">
        <v>28050</v>
      </c>
      <c r="I43" s="170">
        <f t="shared" si="2"/>
        <v>3.8273615635179059E-2</v>
      </c>
      <c r="J43" s="169">
        <f t="shared" si="3"/>
        <v>1034</v>
      </c>
      <c r="K43" s="170">
        <f t="shared" si="0"/>
        <v>6.1443966060149369E-3</v>
      </c>
      <c r="L43" s="170">
        <f>H43/H39</f>
        <v>0.1320851560770944</v>
      </c>
      <c r="M43" s="169">
        <v>0</v>
      </c>
      <c r="N43" s="169">
        <v>2040</v>
      </c>
      <c r="O43" s="169">
        <v>2628</v>
      </c>
      <c r="P43" s="169">
        <v>2626</v>
      </c>
      <c r="Q43" s="169">
        <v>2960</v>
      </c>
      <c r="R43" s="169">
        <v>2889</v>
      </c>
      <c r="S43" s="170">
        <f t="shared" si="4"/>
        <v>-2.3986486486486491E-2</v>
      </c>
      <c r="T43" s="169">
        <f t="shared" si="1"/>
        <v>-71</v>
      </c>
      <c r="U43" s="170">
        <f t="shared" si="5"/>
        <v>5.5671095338340765E-3</v>
      </c>
      <c r="V43" s="170">
        <f>IFERROR(R43/R39,"-")</f>
        <v>0.14200049152125829</v>
      </c>
    </row>
    <row r="44" spans="2:22" ht="15.75" x14ac:dyDescent="0.25">
      <c r="B44" s="161" t="s">
        <v>53</v>
      </c>
      <c r="C44" s="162">
        <v>76350</v>
      </c>
      <c r="D44" s="162">
        <v>123320</v>
      </c>
      <c r="E44" s="162">
        <v>179915</v>
      </c>
      <c r="F44" s="162">
        <v>194865</v>
      </c>
      <c r="G44" s="162">
        <v>201157</v>
      </c>
      <c r="H44" s="162">
        <v>227882</v>
      </c>
      <c r="I44" s="163">
        <f t="shared" si="2"/>
        <v>0.13285642557803112</v>
      </c>
      <c r="J44" s="162">
        <f t="shared" si="3"/>
        <v>26725</v>
      </c>
      <c r="K44" s="163">
        <f t="shared" si="0"/>
        <v>4.9917910423240494E-2</v>
      </c>
      <c r="L44" s="164">
        <f>H44/H44</f>
        <v>1</v>
      </c>
      <c r="M44" s="162">
        <v>9298</v>
      </c>
      <c r="N44" s="162">
        <v>19721</v>
      </c>
      <c r="O44" s="162">
        <v>21932</v>
      </c>
      <c r="P44" s="162">
        <v>20553</v>
      </c>
      <c r="Q44" s="162">
        <v>19337</v>
      </c>
      <c r="R44" s="162">
        <v>24469</v>
      </c>
      <c r="S44" s="163">
        <f t="shared" si="4"/>
        <v>0.26539794176966436</v>
      </c>
      <c r="T44" s="162">
        <f t="shared" si="1"/>
        <v>5132</v>
      </c>
      <c r="U44" s="163">
        <f t="shared" si="5"/>
        <v>4.3572278084117205E-2</v>
      </c>
      <c r="V44" s="164">
        <f>IFERROR(R44/R44,"-")</f>
        <v>1</v>
      </c>
    </row>
    <row r="45" spans="2:22" ht="15.75" x14ac:dyDescent="0.25">
      <c r="B45" s="165" t="s">
        <v>62</v>
      </c>
      <c r="C45" s="166">
        <v>76350</v>
      </c>
      <c r="D45" s="166">
        <v>123320</v>
      </c>
      <c r="E45" s="166">
        <v>179915</v>
      </c>
      <c r="F45" s="166">
        <v>194865</v>
      </c>
      <c r="G45" s="166">
        <v>201157</v>
      </c>
      <c r="H45" s="166">
        <v>227882</v>
      </c>
      <c r="I45" s="167">
        <f t="shared" si="2"/>
        <v>0.13285642557803112</v>
      </c>
      <c r="J45" s="166">
        <f t="shared" si="3"/>
        <v>26725</v>
      </c>
      <c r="K45" s="167">
        <f t="shared" si="0"/>
        <v>4.9917910423240494E-2</v>
      </c>
      <c r="L45" s="167">
        <f>H45/H44</f>
        <v>1</v>
      </c>
      <c r="M45" s="166">
        <v>9298</v>
      </c>
      <c r="N45" s="166">
        <v>19721</v>
      </c>
      <c r="O45" s="166">
        <v>21932</v>
      </c>
      <c r="P45" s="166">
        <v>20553</v>
      </c>
      <c r="Q45" s="166">
        <v>19337</v>
      </c>
      <c r="R45" s="166">
        <v>24469</v>
      </c>
      <c r="S45" s="167">
        <f t="shared" si="4"/>
        <v>0.26539794176966436</v>
      </c>
      <c r="T45" s="166">
        <f t="shared" si="1"/>
        <v>5132</v>
      </c>
      <c r="U45" s="167">
        <f t="shared" si="5"/>
        <v>4.3572278084117205E-2</v>
      </c>
      <c r="V45" s="167">
        <f>IFERROR(R45/R44,"-")</f>
        <v>1</v>
      </c>
    </row>
    <row r="46" spans="2:22" x14ac:dyDescent="0.25">
      <c r="B46" s="123" t="s">
        <v>142</v>
      </c>
      <c r="C46" s="70">
        <v>38765</v>
      </c>
      <c r="D46" s="70">
        <v>77294</v>
      </c>
      <c r="E46" s="70">
        <v>107459</v>
      </c>
      <c r="F46" s="70">
        <v>117492</v>
      </c>
      <c r="G46" s="70">
        <v>119763</v>
      </c>
      <c r="H46" s="70">
        <v>151509</v>
      </c>
      <c r="I46" s="124">
        <f t="shared" si="2"/>
        <v>0.26507352020239972</v>
      </c>
      <c r="J46" s="70">
        <f t="shared" si="3"/>
        <v>31746</v>
      </c>
      <c r="K46" s="124">
        <f t="shared" si="0"/>
        <v>3.3188284683804532E-2</v>
      </c>
      <c r="L46" s="124">
        <f>H46/H44</f>
        <v>0.66485725068237067</v>
      </c>
      <c r="M46" s="70">
        <v>5005</v>
      </c>
      <c r="N46" s="70">
        <v>12607</v>
      </c>
      <c r="O46" s="70">
        <v>12410</v>
      </c>
      <c r="P46" s="70">
        <v>12972</v>
      </c>
      <c r="Q46" s="70">
        <v>12954</v>
      </c>
      <c r="R46" s="70">
        <v>16315</v>
      </c>
      <c r="S46" s="124">
        <f t="shared" si="4"/>
        <v>0.25945653852092021</v>
      </c>
      <c r="T46" s="70">
        <f t="shared" si="1"/>
        <v>3361</v>
      </c>
      <c r="U46" s="124">
        <f t="shared" si="5"/>
        <v>2.7500588298893999E-2</v>
      </c>
      <c r="V46" s="124">
        <f>IFERROR(R46/R44,"-")</f>
        <v>0.66676202541991914</v>
      </c>
    </row>
    <row r="47" spans="2:22" ht="15.75" thickBot="1" x14ac:dyDescent="0.3">
      <c r="B47" s="123" t="s">
        <v>144</v>
      </c>
      <c r="C47" s="70">
        <v>37585</v>
      </c>
      <c r="D47" s="70">
        <v>46026</v>
      </c>
      <c r="E47" s="70">
        <v>72456</v>
      </c>
      <c r="F47" s="70">
        <v>77373</v>
      </c>
      <c r="G47" s="70">
        <v>81394</v>
      </c>
      <c r="H47" s="70">
        <v>76373</v>
      </c>
      <c r="I47" s="124">
        <f t="shared" si="2"/>
        <v>-6.1687593680123887E-2</v>
      </c>
      <c r="J47" s="70">
        <f t="shared" si="3"/>
        <v>-5021</v>
      </c>
      <c r="K47" s="124">
        <f t="shared" si="0"/>
        <v>1.6729625739435965E-2</v>
      </c>
      <c r="L47" s="124">
        <f>H47/H44</f>
        <v>0.33514274931762927</v>
      </c>
      <c r="M47" s="70">
        <v>4293</v>
      </c>
      <c r="N47" s="70">
        <v>7114</v>
      </c>
      <c r="O47" s="70">
        <v>9522</v>
      </c>
      <c r="P47" s="70">
        <v>7581</v>
      </c>
      <c r="Q47" s="70">
        <v>6383</v>
      </c>
      <c r="R47" s="70">
        <v>8154</v>
      </c>
      <c r="S47" s="124">
        <f t="shared" si="4"/>
        <v>0.27745574181419386</v>
      </c>
      <c r="T47" s="70">
        <f t="shared" si="1"/>
        <v>1771</v>
      </c>
      <c r="U47" s="124">
        <f t="shared" si="5"/>
        <v>1.6071689785223203E-2</v>
      </c>
      <c r="V47" s="124">
        <f>IFERROR(R47/R44,"-")</f>
        <v>0.33323797458008092</v>
      </c>
    </row>
    <row r="48" spans="2:22" ht="15.75" x14ac:dyDescent="0.25">
      <c r="B48" s="161" t="s">
        <v>54</v>
      </c>
      <c r="C48" s="162">
        <v>77984</v>
      </c>
      <c r="D48" s="162">
        <v>100724</v>
      </c>
      <c r="E48" s="162">
        <v>212753</v>
      </c>
      <c r="F48" s="162">
        <v>230245</v>
      </c>
      <c r="G48" s="162">
        <v>241157</v>
      </c>
      <c r="H48" s="162">
        <v>240215</v>
      </c>
      <c r="I48" s="163">
        <f t="shared" si="2"/>
        <v>-3.9061690102298874E-3</v>
      </c>
      <c r="J48" s="162">
        <f t="shared" si="3"/>
        <v>-942</v>
      </c>
      <c r="K48" s="163">
        <f t="shared" si="0"/>
        <v>5.2619473465735409E-2</v>
      </c>
      <c r="L48" s="164">
        <f>H48/H48</f>
        <v>1</v>
      </c>
      <c r="M48" s="162">
        <v>6665</v>
      </c>
      <c r="N48" s="162">
        <v>23140</v>
      </c>
      <c r="O48" s="162">
        <v>22327</v>
      </c>
      <c r="P48" s="162">
        <v>25007</v>
      </c>
      <c r="Q48" s="162">
        <v>27341</v>
      </c>
      <c r="R48" s="162">
        <v>26482</v>
      </c>
      <c r="S48" s="163">
        <f t="shared" si="4"/>
        <v>-3.1418016897699408E-2</v>
      </c>
      <c r="T48" s="162">
        <f t="shared" si="1"/>
        <v>-859</v>
      </c>
      <c r="U48" s="163">
        <f t="shared" si="5"/>
        <v>5.3014740332288174E-2</v>
      </c>
      <c r="V48" s="164">
        <f>IFERROR(R48/R48,"-")</f>
        <v>1</v>
      </c>
    </row>
    <row r="49" spans="2:22" ht="15.75" x14ac:dyDescent="0.25">
      <c r="B49" s="165" t="s">
        <v>62</v>
      </c>
      <c r="C49" s="166">
        <v>61204</v>
      </c>
      <c r="D49" s="166">
        <v>84437</v>
      </c>
      <c r="E49" s="166">
        <v>175993</v>
      </c>
      <c r="F49" s="166">
        <v>189498</v>
      </c>
      <c r="G49" s="166">
        <v>198882</v>
      </c>
      <c r="H49" s="166">
        <v>194593</v>
      </c>
      <c r="I49" s="167">
        <f t="shared" si="2"/>
        <v>-2.1565551432507712E-2</v>
      </c>
      <c r="J49" s="166">
        <f t="shared" si="3"/>
        <v>-4289</v>
      </c>
      <c r="K49" s="167">
        <f t="shared" si="0"/>
        <v>4.2625902629385551E-2</v>
      </c>
      <c r="L49" s="167">
        <f>H49/H48</f>
        <v>0.81007847136939826</v>
      </c>
      <c r="M49" s="166">
        <v>5837</v>
      </c>
      <c r="N49" s="166">
        <v>19624</v>
      </c>
      <c r="O49" s="166">
        <v>18718</v>
      </c>
      <c r="P49" s="166">
        <v>20522</v>
      </c>
      <c r="Q49" s="166">
        <v>22570</v>
      </c>
      <c r="R49" s="166">
        <v>21549</v>
      </c>
      <c r="S49" s="167">
        <f t="shared" si="4"/>
        <v>-4.5237040319007549E-2</v>
      </c>
      <c r="T49" s="166">
        <f t="shared" si="1"/>
        <v>-1021</v>
      </c>
      <c r="U49" s="167">
        <f t="shared" si="5"/>
        <v>4.3506558207670569E-2</v>
      </c>
      <c r="V49" s="167">
        <f>IFERROR(R49/R48,"-")</f>
        <v>0.81372252850993132</v>
      </c>
    </row>
    <row r="50" spans="2:22" x14ac:dyDescent="0.25">
      <c r="B50" s="123" t="s">
        <v>142</v>
      </c>
      <c r="C50" s="70">
        <v>40956</v>
      </c>
      <c r="D50" s="70">
        <v>39929</v>
      </c>
      <c r="E50" s="70">
        <v>135196</v>
      </c>
      <c r="F50" s="70">
        <v>148772</v>
      </c>
      <c r="G50" s="70">
        <v>154236</v>
      </c>
      <c r="H50" s="70">
        <v>151827</v>
      </c>
      <c r="I50" s="124">
        <f t="shared" si="2"/>
        <v>-1.5618921652532536E-2</v>
      </c>
      <c r="J50" s="70">
        <f t="shared" si="3"/>
        <v>-2409</v>
      </c>
      <c r="K50" s="124">
        <f t="shared" si="0"/>
        <v>3.3257943083829941E-2</v>
      </c>
      <c r="L50" s="124">
        <f>H50/H48</f>
        <v>0.63204629186353889</v>
      </c>
      <c r="M50" s="70">
        <v>0</v>
      </c>
      <c r="N50" s="70">
        <v>14899</v>
      </c>
      <c r="O50" s="70">
        <v>14897</v>
      </c>
      <c r="P50" s="70">
        <v>15893</v>
      </c>
      <c r="Q50" s="70">
        <v>17980</v>
      </c>
      <c r="R50" s="70">
        <v>17112</v>
      </c>
      <c r="S50" s="124">
        <f t="shared" si="4"/>
        <v>-4.8275862068965503E-2</v>
      </c>
      <c r="T50" s="70">
        <f t="shared" si="1"/>
        <v>-868</v>
      </c>
      <c r="U50" s="124">
        <f t="shared" si="5"/>
        <v>3.3693096656978283E-2</v>
      </c>
      <c r="V50" s="124">
        <f>IFERROR(R50/R48,"-")</f>
        <v>0.64617476021448528</v>
      </c>
    </row>
    <row r="51" spans="2:22" x14ac:dyDescent="0.25">
      <c r="B51" s="123" t="s">
        <v>144</v>
      </c>
      <c r="C51" s="70">
        <v>9862</v>
      </c>
      <c r="D51" s="70">
        <v>16912</v>
      </c>
      <c r="E51" s="70">
        <v>40797</v>
      </c>
      <c r="F51" s="70">
        <v>40726</v>
      </c>
      <c r="G51" s="70">
        <v>44646</v>
      </c>
      <c r="H51" s="70">
        <v>42766</v>
      </c>
      <c r="I51" s="124">
        <f t="shared" si="2"/>
        <v>-4.2109035523899108E-2</v>
      </c>
      <c r="J51" s="70">
        <f t="shared" si="3"/>
        <v>-1880</v>
      </c>
      <c r="K51" s="124">
        <f t="shared" si="0"/>
        <v>9.367959545555608E-3</v>
      </c>
      <c r="L51" s="124">
        <f>H51/H48</f>
        <v>0.17803217950585934</v>
      </c>
      <c r="M51" s="70">
        <v>0</v>
      </c>
      <c r="N51" s="70">
        <v>4725</v>
      </c>
      <c r="O51" s="70">
        <v>3821</v>
      </c>
      <c r="P51" s="70">
        <v>4629</v>
      </c>
      <c r="Q51" s="70">
        <v>4590</v>
      </c>
      <c r="R51" s="70">
        <v>4437</v>
      </c>
      <c r="S51" s="124">
        <f t="shared" si="4"/>
        <v>-3.3333333333333326E-2</v>
      </c>
      <c r="T51" s="70">
        <f t="shared" si="1"/>
        <v>-153</v>
      </c>
      <c r="U51" s="124">
        <f t="shared" si="5"/>
        <v>9.8134615506922842E-3</v>
      </c>
      <c r="V51" s="124">
        <f>IFERROR(R51/R48,"-")</f>
        <v>0.16754776829544596</v>
      </c>
    </row>
    <row r="52" spans="2:22" ht="16.5" thickBot="1" x14ac:dyDescent="0.3">
      <c r="B52" s="168" t="s">
        <v>65</v>
      </c>
      <c r="C52" s="169">
        <v>16780</v>
      </c>
      <c r="D52" s="169">
        <v>16287</v>
      </c>
      <c r="E52" s="169">
        <v>36760</v>
      </c>
      <c r="F52" s="169">
        <v>40747</v>
      </c>
      <c r="G52" s="169">
        <v>42275</v>
      </c>
      <c r="H52" s="169">
        <v>45622</v>
      </c>
      <c r="I52" s="170">
        <f t="shared" si="2"/>
        <v>7.9172087522176193E-2</v>
      </c>
      <c r="J52" s="169">
        <f t="shared" si="3"/>
        <v>3347</v>
      </c>
      <c r="K52" s="170">
        <f t="shared" si="0"/>
        <v>9.9935708363498559E-3</v>
      </c>
      <c r="L52" s="170">
        <f>H52/H48</f>
        <v>0.18992152863060174</v>
      </c>
      <c r="M52" s="169">
        <v>828</v>
      </c>
      <c r="N52" s="169">
        <v>3516</v>
      </c>
      <c r="O52" s="169">
        <v>3609</v>
      </c>
      <c r="P52" s="169">
        <v>4485</v>
      </c>
      <c r="Q52" s="169">
        <v>4771</v>
      </c>
      <c r="R52" s="169">
        <v>4933</v>
      </c>
      <c r="S52" s="170">
        <f t="shared" si="4"/>
        <v>3.3955145671766829E-2</v>
      </c>
      <c r="T52" s="169">
        <f t="shared" si="1"/>
        <v>162</v>
      </c>
      <c r="U52" s="170">
        <f t="shared" si="5"/>
        <v>9.5081821246176049E-3</v>
      </c>
      <c r="V52" s="170">
        <f>IFERROR(R52/R48,"-")</f>
        <v>0.18627747149006874</v>
      </c>
    </row>
    <row r="53" spans="2:22" ht="15.75" x14ac:dyDescent="0.25">
      <c r="B53" s="161" t="s">
        <v>55</v>
      </c>
      <c r="C53" s="162">
        <f t="shared" ref="C53:H56" si="6">C6-C11-C16-C21-C26-C30-C35-C39-C44-C48</f>
        <v>136256</v>
      </c>
      <c r="D53" s="162">
        <f t="shared" si="6"/>
        <v>52520</v>
      </c>
      <c r="E53" s="162">
        <f t="shared" si="6"/>
        <v>91115</v>
      </c>
      <c r="F53" s="162">
        <f t="shared" si="6"/>
        <v>101109</v>
      </c>
      <c r="G53" s="162">
        <f t="shared" si="6"/>
        <v>106028</v>
      </c>
      <c r="H53" s="162">
        <f t="shared" si="6"/>
        <v>106075</v>
      </c>
      <c r="I53" s="163">
        <f t="shared" si="2"/>
        <v>4.4327913381381201E-4</v>
      </c>
      <c r="J53" s="162">
        <f t="shared" si="3"/>
        <v>47</v>
      </c>
      <c r="K53" s="163">
        <f t="shared" si="0"/>
        <v>2.3235895543067181E-2</v>
      </c>
      <c r="L53" s="164">
        <f>H53/H53</f>
        <v>1</v>
      </c>
      <c r="M53" s="162">
        <v>2754</v>
      </c>
      <c r="N53" s="162">
        <v>9641</v>
      </c>
      <c r="O53" s="162">
        <v>9567</v>
      </c>
      <c r="P53" s="162">
        <v>11329</v>
      </c>
      <c r="Q53" s="162">
        <v>11427</v>
      </c>
      <c r="R53" s="162">
        <v>11558</v>
      </c>
      <c r="S53" s="163">
        <f t="shared" si="4"/>
        <v>1.1464076310492732E-2</v>
      </c>
      <c r="T53" s="162">
        <f t="shared" si="1"/>
        <v>131</v>
      </c>
      <c r="U53" s="163">
        <f t="shared" si="5"/>
        <v>2.4017434847222487E-2</v>
      </c>
      <c r="V53" s="164">
        <f>IFERROR(R53/R53,"-")</f>
        <v>1</v>
      </c>
    </row>
    <row r="54" spans="2:22" ht="15.75" x14ac:dyDescent="0.25">
      <c r="B54" s="165" t="s">
        <v>62</v>
      </c>
      <c r="C54" s="166">
        <f t="shared" si="6"/>
        <v>103457</v>
      </c>
      <c r="D54" s="166">
        <f t="shared" si="6"/>
        <v>53790</v>
      </c>
      <c r="E54" s="166">
        <f t="shared" si="6"/>
        <v>88252</v>
      </c>
      <c r="F54" s="166">
        <f t="shared" si="6"/>
        <v>93505</v>
      </c>
      <c r="G54" s="166">
        <f t="shared" si="6"/>
        <v>96698</v>
      </c>
      <c r="H54" s="166">
        <f t="shared" si="6"/>
        <v>95584</v>
      </c>
      <c r="I54" s="167">
        <f t="shared" si="2"/>
        <v>-1.1520403731204332E-2</v>
      </c>
      <c r="J54" s="166">
        <f t="shared" si="3"/>
        <v>-1114</v>
      </c>
      <c r="K54" s="167">
        <f t="shared" si="0"/>
        <v>2.0937825496945874E-2</v>
      </c>
      <c r="L54" s="167">
        <f>H54/H53</f>
        <v>0.90109827951920807</v>
      </c>
      <c r="M54" s="166">
        <v>2746</v>
      </c>
      <c r="N54" s="166">
        <v>9342</v>
      </c>
      <c r="O54" s="166">
        <v>9261</v>
      </c>
      <c r="P54" s="166">
        <v>10507</v>
      </c>
      <c r="Q54" s="166">
        <v>10382</v>
      </c>
      <c r="R54" s="166">
        <v>10499</v>
      </c>
      <c r="S54" s="167">
        <f t="shared" si="4"/>
        <v>1.1269504912348349E-2</v>
      </c>
      <c r="T54" s="166">
        <f t="shared" si="1"/>
        <v>117</v>
      </c>
      <c r="U54" s="167">
        <f t="shared" si="5"/>
        <v>2.2274798123379527E-2</v>
      </c>
      <c r="V54" s="167">
        <f>IFERROR(R54/R53,"-")</f>
        <v>0.90837515141027858</v>
      </c>
    </row>
    <row r="55" spans="2:22" x14ac:dyDescent="0.25">
      <c r="B55" s="123" t="s">
        <v>142</v>
      </c>
      <c r="C55" s="70">
        <f t="shared" si="6"/>
        <v>120979</v>
      </c>
      <c r="D55" s="70">
        <f t="shared" si="6"/>
        <v>146726</v>
      </c>
      <c r="E55" s="70">
        <f t="shared" si="6"/>
        <v>327943</v>
      </c>
      <c r="F55" s="70">
        <f t="shared" si="6"/>
        <v>293266</v>
      </c>
      <c r="G55" s="70">
        <f t="shared" si="6"/>
        <v>380343</v>
      </c>
      <c r="H55" s="70">
        <f t="shared" si="6"/>
        <v>337613</v>
      </c>
      <c r="I55" s="124">
        <f t="shared" si="2"/>
        <v>-0.11234596140851805</v>
      </c>
      <c r="J55" s="70">
        <f t="shared" si="3"/>
        <v>-42730</v>
      </c>
      <c r="K55" s="124">
        <f t="shared" si="0"/>
        <v>7.3954658515027485E-2</v>
      </c>
      <c r="L55" s="124">
        <f>H55/H53</f>
        <v>3.1827763374970539</v>
      </c>
      <c r="M55" s="70">
        <v>2040</v>
      </c>
      <c r="N55" s="70">
        <v>7198</v>
      </c>
      <c r="O55" s="70">
        <v>6466</v>
      </c>
      <c r="P55" s="70">
        <v>7404</v>
      </c>
      <c r="Q55" s="70">
        <v>7258</v>
      </c>
      <c r="R55" s="70">
        <v>7544</v>
      </c>
      <c r="S55" s="124">
        <f t="shared" si="4"/>
        <v>3.9404794709286373E-2</v>
      </c>
      <c r="T55" s="70">
        <f t="shared" si="1"/>
        <v>286</v>
      </c>
      <c r="U55" s="124">
        <f t="shared" si="5"/>
        <v>1.5696450490673079E-2</v>
      </c>
      <c r="V55" s="124">
        <f>IFERROR(R55/R53,"-")</f>
        <v>0.65270808098286903</v>
      </c>
    </row>
    <row r="56" spans="2:22" x14ac:dyDescent="0.25">
      <c r="B56" s="123" t="s">
        <v>144</v>
      </c>
      <c r="C56" s="70">
        <f t="shared" si="6"/>
        <v>45954</v>
      </c>
      <c r="D56" s="70">
        <f t="shared" si="6"/>
        <v>44173</v>
      </c>
      <c r="E56" s="70">
        <f t="shared" si="6"/>
        <v>67925</v>
      </c>
      <c r="F56" s="70">
        <f t="shared" si="6"/>
        <v>98069</v>
      </c>
      <c r="G56" s="70">
        <f t="shared" si="6"/>
        <v>94674</v>
      </c>
      <c r="H56" s="70">
        <f t="shared" si="6"/>
        <v>104932</v>
      </c>
      <c r="I56" s="124">
        <f t="shared" si="2"/>
        <v>0.10835076156072421</v>
      </c>
      <c r="J56" s="70">
        <f t="shared" si="3"/>
        <v>10258</v>
      </c>
      <c r="K56" s="124">
        <f t="shared" si="0"/>
        <v>2.2985519595806039E-2</v>
      </c>
      <c r="L56" s="124">
        <f>H56/H53</f>
        <v>0.98922460523214706</v>
      </c>
      <c r="M56" s="70">
        <v>706</v>
      </c>
      <c r="N56" s="70">
        <v>2144</v>
      </c>
      <c r="O56" s="70">
        <v>2795</v>
      </c>
      <c r="P56" s="70">
        <v>3103</v>
      </c>
      <c r="Q56" s="70">
        <v>3124</v>
      </c>
      <c r="R56" s="70">
        <v>2955</v>
      </c>
      <c r="S56" s="124">
        <f t="shared" si="4"/>
        <v>-5.4097311139564619E-2</v>
      </c>
      <c r="T56" s="70">
        <f t="shared" si="1"/>
        <v>-169</v>
      </c>
      <c r="U56" s="124">
        <f t="shared" si="5"/>
        <v>6.5783476327064506E-3</v>
      </c>
      <c r="V56" s="124">
        <f>IFERROR(R56/R53,"-")</f>
        <v>0.2556670704274096</v>
      </c>
    </row>
    <row r="57" spans="2:22" ht="15.75" x14ac:dyDescent="0.25">
      <c r="B57" s="168" t="s">
        <v>65</v>
      </c>
      <c r="C57" s="169">
        <f>C53-C54</f>
        <v>32799</v>
      </c>
      <c r="D57" s="169">
        <f t="shared" ref="D57:H57" si="7">D53-D54</f>
        <v>-1270</v>
      </c>
      <c r="E57" s="169">
        <f t="shared" si="7"/>
        <v>2863</v>
      </c>
      <c r="F57" s="169">
        <f t="shared" si="7"/>
        <v>7604</v>
      </c>
      <c r="G57" s="169">
        <f t="shared" si="7"/>
        <v>9330</v>
      </c>
      <c r="H57" s="169">
        <f t="shared" si="7"/>
        <v>10491</v>
      </c>
      <c r="I57" s="170">
        <f t="shared" si="2"/>
        <v>0.12443729903536971</v>
      </c>
      <c r="J57" s="169">
        <f t="shared" si="3"/>
        <v>1161</v>
      </c>
      <c r="K57" s="170">
        <f t="shared" si="0"/>
        <v>2.2980700461213087E-3</v>
      </c>
      <c r="L57" s="170">
        <f>H57/H53</f>
        <v>9.8901720480791891E-2</v>
      </c>
      <c r="M57" s="169">
        <v>60</v>
      </c>
      <c r="N57" s="169">
        <v>2401</v>
      </c>
      <c r="O57" s="169">
        <v>1288</v>
      </c>
      <c r="P57" s="169">
        <v>1692</v>
      </c>
      <c r="Q57" s="169">
        <v>4580</v>
      </c>
      <c r="R57" s="169">
        <v>4397</v>
      </c>
      <c r="S57" s="170">
        <f t="shared" si="4"/>
        <v>-3.995633187772929E-2</v>
      </c>
      <c r="T57" s="169">
        <f t="shared" si="1"/>
        <v>-183</v>
      </c>
      <c r="U57" s="170">
        <f t="shared" si="5"/>
        <v>3.5870332563774782E-3</v>
      </c>
      <c r="V57" s="170">
        <f>IFERROR(R57/R53,"-")</f>
        <v>0.38042913998961758</v>
      </c>
    </row>
    <row r="58" spans="2:22" x14ac:dyDescent="0.25">
      <c r="B58" s="127"/>
      <c r="C58" s="128"/>
      <c r="D58" s="128"/>
      <c r="E58" s="128"/>
      <c r="F58" s="128"/>
      <c r="G58" s="128"/>
      <c r="H58" s="129"/>
      <c r="I58" s="128"/>
      <c r="J58" s="130"/>
      <c r="K58" s="130"/>
      <c r="L58" s="130"/>
    </row>
    <row r="59" spans="2:22" x14ac:dyDescent="0.25">
      <c r="B59" s="131" t="s">
        <v>57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D350A-BE17-4937-9971-4254B0A7EDB3}">
  <sheetPr>
    <tabColor theme="7" tint="0.79998168889431442"/>
    <pageSetUpPr fitToPage="1"/>
  </sheetPr>
  <dimension ref="A1:W162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  <c r="N3" s="172" t="s">
        <v>264</v>
      </c>
      <c r="O3" s="173"/>
      <c r="P3" s="173"/>
      <c r="Q3" s="173"/>
      <c r="R3" s="173"/>
      <c r="S3" s="173"/>
      <c r="T3" s="173"/>
      <c r="U3" s="173"/>
      <c r="V3" s="173"/>
      <c r="W3" s="173"/>
    </row>
    <row r="4" spans="1:23" ht="6" customHeight="1" x14ac:dyDescent="0.25"/>
    <row r="5" spans="1:23" ht="15.75" x14ac:dyDescent="0.25">
      <c r="B5" s="174"/>
      <c r="C5" s="175" t="s">
        <v>45</v>
      </c>
      <c r="D5" s="176"/>
      <c r="E5" s="176"/>
      <c r="F5" s="176"/>
      <c r="G5" s="176"/>
      <c r="H5" s="176"/>
      <c r="I5" s="176"/>
      <c r="J5" s="176"/>
      <c r="K5" s="176"/>
      <c r="N5" s="174"/>
      <c r="O5" s="175" t="s">
        <v>45</v>
      </c>
      <c r="P5" s="176"/>
      <c r="Q5" s="176"/>
      <c r="R5" s="176"/>
      <c r="S5" s="176"/>
      <c r="T5" s="176"/>
      <c r="U5" s="176"/>
      <c r="V5" s="176"/>
      <c r="W5" s="176"/>
    </row>
    <row r="6" spans="1:23" s="177" customFormat="1" ht="72" customHeight="1" x14ac:dyDescent="0.25">
      <c r="B6" s="178"/>
      <c r="C6" s="179">
        <v>2019</v>
      </c>
      <c r="D6" s="180">
        <v>2020</v>
      </c>
      <c r="E6" s="180">
        <v>2021</v>
      </c>
      <c r="F6" s="180">
        <v>2022</v>
      </c>
      <c r="G6" s="180">
        <v>2023</v>
      </c>
      <c r="H6" s="180">
        <v>2024</v>
      </c>
      <c r="I6" s="181" t="str">
        <f>CONCATENATE("var. ",RIGHT(H6,2),"/",RIGHT(G6,2))</f>
        <v>var. 24/23</v>
      </c>
      <c r="J6" s="182" t="str">
        <f>CONCATENATE("dif. ",RIGHT(H6,2),"/",RIGHT(G6,2))</f>
        <v>dif. 24/23</v>
      </c>
      <c r="K6" s="181" t="str">
        <f>CONCATENATE("Cuota s/ total lugares de residencia ",RIGHT(H6,4))</f>
        <v>Cuota s/ total lugares de residencia 2024</v>
      </c>
      <c r="N6" s="178"/>
      <c r="O6" s="179">
        <v>2019</v>
      </c>
      <c r="P6" s="180">
        <v>2020</v>
      </c>
      <c r="Q6" s="180">
        <v>2021</v>
      </c>
      <c r="R6" s="180">
        <v>2022</v>
      </c>
      <c r="S6" s="180">
        <v>2023</v>
      </c>
      <c r="T6" s="180">
        <v>2024</v>
      </c>
      <c r="U6" s="181" t="str">
        <f>CONCATENATE("var. ",RIGHT(T6,2),"/",RIGHT(S6,2))</f>
        <v>var. 24/23</v>
      </c>
      <c r="V6" s="182" t="str">
        <f>CONCATENATE("dif. ",RIGHT(T6,2),"/",RIGHT(S6,2))</f>
        <v>dif. 24/23</v>
      </c>
      <c r="W6" s="181" t="str">
        <f>CONCATENATE("Cuota s/ total lugares de residencia ",RIGHT(T6,4))</f>
        <v>Cuota s/ total lugares de residencia 2024</v>
      </c>
    </row>
    <row r="7" spans="1:23" x14ac:dyDescent="0.25">
      <c r="A7" s="1"/>
      <c r="B7" s="183" t="s">
        <v>45</v>
      </c>
      <c r="C7" s="184"/>
      <c r="D7" s="184"/>
      <c r="E7" s="184"/>
      <c r="F7" s="184"/>
      <c r="G7" s="184"/>
      <c r="H7" s="185"/>
      <c r="I7" s="185"/>
      <c r="J7" s="185"/>
      <c r="K7" s="184"/>
      <c r="L7" s="103"/>
      <c r="N7" s="186" t="s">
        <v>47</v>
      </c>
      <c r="O7" s="184"/>
      <c r="P7" s="184"/>
      <c r="Q7" s="184"/>
      <c r="R7" s="184"/>
      <c r="S7" s="184"/>
      <c r="T7" s="185"/>
      <c r="U7" s="185"/>
      <c r="V7" s="185"/>
      <c r="W7" s="184"/>
    </row>
    <row r="8" spans="1:23" x14ac:dyDescent="0.25">
      <c r="A8" s="1"/>
      <c r="B8" s="187" t="s">
        <v>70</v>
      </c>
      <c r="C8" s="188">
        <v>4831573</v>
      </c>
      <c r="D8" s="188">
        <v>1565303</v>
      </c>
      <c r="E8" s="188">
        <v>2335438</v>
      </c>
      <c r="F8" s="188">
        <v>4757683</v>
      </c>
      <c r="G8" s="188">
        <v>5188807</v>
      </c>
      <c r="H8" s="188">
        <v>5480280</v>
      </c>
      <c r="I8" s="189">
        <f>IFERROR(H8/G8-1,"-")</f>
        <v>5.6173413272068151E-2</v>
      </c>
      <c r="J8" s="188">
        <f t="shared" ref="J8:J20" si="0">H8-G8</f>
        <v>291473</v>
      </c>
      <c r="K8" s="189">
        <f t="shared" ref="K8:K20" si="1">H8/H$8</f>
        <v>1</v>
      </c>
      <c r="L8" s="103"/>
      <c r="N8" s="187" t="s">
        <v>70</v>
      </c>
      <c r="O8" s="188">
        <v>1299411</v>
      </c>
      <c r="P8" s="188">
        <v>375345</v>
      </c>
      <c r="Q8" s="188">
        <v>492258</v>
      </c>
      <c r="R8" s="188">
        <v>1243535</v>
      </c>
      <c r="S8" s="188">
        <v>1319978</v>
      </c>
      <c r="T8" s="188">
        <v>1387823</v>
      </c>
      <c r="U8" s="189">
        <f>IFERROR(T8/S8-1,"-")</f>
        <v>5.139858391579244E-2</v>
      </c>
      <c r="V8" s="188">
        <f>T8-S8</f>
        <v>67845</v>
      </c>
      <c r="W8" s="189">
        <f>T8/T$8</f>
        <v>1</v>
      </c>
    </row>
    <row r="9" spans="1:23" x14ac:dyDescent="0.25">
      <c r="A9" s="1" t="s">
        <v>98</v>
      </c>
      <c r="B9" s="190" t="s">
        <v>99</v>
      </c>
      <c r="C9" s="191">
        <v>1047557</v>
      </c>
      <c r="D9" s="191">
        <v>456683</v>
      </c>
      <c r="E9" s="191">
        <v>800301</v>
      </c>
      <c r="F9" s="191">
        <v>1016781</v>
      </c>
      <c r="G9" s="191">
        <v>1041269</v>
      </c>
      <c r="H9" s="191">
        <v>1058434</v>
      </c>
      <c r="I9" s="192">
        <f>IFERROR(H9/G9-1,"-")</f>
        <v>1.6484693196474609E-2</v>
      </c>
      <c r="J9" s="191">
        <f t="shared" si="0"/>
        <v>17165</v>
      </c>
      <c r="K9" s="192">
        <f t="shared" si="1"/>
        <v>0.19313502229813076</v>
      </c>
      <c r="L9" s="103"/>
      <c r="N9" s="190" t="s">
        <v>99</v>
      </c>
      <c r="O9" s="191">
        <v>127819</v>
      </c>
      <c r="P9" s="191">
        <v>51760</v>
      </c>
      <c r="Q9" s="191">
        <v>83468</v>
      </c>
      <c r="R9" s="191">
        <v>123951</v>
      </c>
      <c r="S9" s="191">
        <v>118966</v>
      </c>
      <c r="T9" s="191">
        <v>114660</v>
      </c>
      <c r="U9" s="192">
        <f>IFERROR(T9/S9-1,"-")</f>
        <v>-3.6195215439705497E-2</v>
      </c>
      <c r="V9" s="191">
        <f t="shared" ref="V9:V19" si="2">T9-S9</f>
        <v>-4306</v>
      </c>
      <c r="W9" s="192">
        <f>T9/T$8</f>
        <v>8.2618604822084662E-2</v>
      </c>
    </row>
    <row r="10" spans="1:23" x14ac:dyDescent="0.25">
      <c r="A10" s="193" t="s">
        <v>105</v>
      </c>
      <c r="B10" s="194" t="s">
        <v>105</v>
      </c>
      <c r="C10" s="195">
        <v>415150</v>
      </c>
      <c r="D10" s="195">
        <v>208389</v>
      </c>
      <c r="E10" s="195">
        <v>416048</v>
      </c>
      <c r="F10" s="195">
        <v>423208</v>
      </c>
      <c r="G10" s="195">
        <v>428791</v>
      </c>
      <c r="H10" s="195">
        <v>421973</v>
      </c>
      <c r="I10" s="196">
        <f>IFERROR(H10/G10-1,"-")</f>
        <v>-1.5900520300099585E-2</v>
      </c>
      <c r="J10" s="195">
        <f t="shared" si="0"/>
        <v>-6818</v>
      </c>
      <c r="K10" s="196">
        <f t="shared" si="1"/>
        <v>7.6998438036012765E-2</v>
      </c>
      <c r="L10" s="103"/>
      <c r="N10" s="194" t="s">
        <v>105</v>
      </c>
      <c r="O10" s="195">
        <v>51328</v>
      </c>
      <c r="P10" s="195">
        <v>24912</v>
      </c>
      <c r="Q10" s="195">
        <v>43482</v>
      </c>
      <c r="R10" s="195">
        <v>48094</v>
      </c>
      <c r="S10" s="195">
        <v>51902</v>
      </c>
      <c r="T10" s="195">
        <v>50245</v>
      </c>
      <c r="U10" s="196">
        <f>IFERROR(T10/S10-1,"-")</f>
        <v>-3.1925552001849655E-2</v>
      </c>
      <c r="V10" s="195">
        <f t="shared" si="2"/>
        <v>-1657</v>
      </c>
      <c r="W10" s="196">
        <f>T10/T$8</f>
        <v>3.6204184539382907E-2</v>
      </c>
    </row>
    <row r="11" spans="1:23" x14ac:dyDescent="0.25">
      <c r="A11" s="193" t="s">
        <v>102</v>
      </c>
      <c r="B11" s="194" t="s">
        <v>102</v>
      </c>
      <c r="C11" s="195">
        <v>632407</v>
      </c>
      <c r="D11" s="195">
        <v>248294</v>
      </c>
      <c r="E11" s="195">
        <v>384253</v>
      </c>
      <c r="F11" s="195">
        <v>593573</v>
      </c>
      <c r="G11" s="195">
        <v>612478</v>
      </c>
      <c r="H11" s="195">
        <v>636461</v>
      </c>
      <c r="I11" s="196">
        <f>IFERROR(H11/G11-1,"-")</f>
        <v>3.915732483452472E-2</v>
      </c>
      <c r="J11" s="195">
        <f t="shared" si="0"/>
        <v>23983</v>
      </c>
      <c r="K11" s="196">
        <f t="shared" si="1"/>
        <v>0.116136584262118</v>
      </c>
      <c r="L11" s="103"/>
      <c r="N11" s="194" t="s">
        <v>102</v>
      </c>
      <c r="O11" s="195">
        <v>76491</v>
      </c>
      <c r="P11" s="195">
        <v>26848</v>
      </c>
      <c r="Q11" s="195">
        <v>39986</v>
      </c>
      <c r="R11" s="195">
        <v>75857</v>
      </c>
      <c r="S11" s="195">
        <v>67064</v>
      </c>
      <c r="T11" s="195">
        <v>64415</v>
      </c>
      <c r="U11" s="196">
        <f>IFERROR(T11/S11-1,"-")</f>
        <v>-3.9499582488369267E-2</v>
      </c>
      <c r="V11" s="195">
        <f t="shared" si="2"/>
        <v>-2649</v>
      </c>
      <c r="W11" s="196">
        <f>T11/T$8</f>
        <v>4.6414420282701756E-2</v>
      </c>
    </row>
    <row r="12" spans="1:23" x14ac:dyDescent="0.25">
      <c r="A12" s="1"/>
      <c r="B12" s="190" t="s">
        <v>109</v>
      </c>
      <c r="C12" s="191">
        <v>3784016</v>
      </c>
      <c r="D12" s="191">
        <v>1108620</v>
      </c>
      <c r="E12" s="191">
        <v>1535137</v>
      </c>
      <c r="F12" s="191">
        <v>3740902</v>
      </c>
      <c r="G12" s="191">
        <v>4147538</v>
      </c>
      <c r="H12" s="191">
        <v>4421846</v>
      </c>
      <c r="I12" s="192">
        <f>IFERROR(H12/G12-1,"-")</f>
        <v>6.6137549553494157E-2</v>
      </c>
      <c r="J12" s="191">
        <f t="shared" si="0"/>
        <v>274308</v>
      </c>
      <c r="K12" s="192">
        <f t="shared" si="1"/>
        <v>0.80686497770186927</v>
      </c>
      <c r="L12" s="103"/>
      <c r="N12" s="190" t="s">
        <v>109</v>
      </c>
      <c r="O12" s="191">
        <v>1171592</v>
      </c>
      <c r="P12" s="191">
        <v>323585</v>
      </c>
      <c r="Q12" s="191">
        <v>408790</v>
      </c>
      <c r="R12" s="191">
        <v>1119584</v>
      </c>
      <c r="S12" s="191">
        <v>1201012</v>
      </c>
      <c r="T12" s="191">
        <v>1273163</v>
      </c>
      <c r="U12" s="192">
        <f>IFERROR(T12/S12-1,"-")</f>
        <v>6.007516994001727E-2</v>
      </c>
      <c r="V12" s="191">
        <f t="shared" si="2"/>
        <v>72151</v>
      </c>
      <c r="W12" s="192">
        <f>T12/T$8</f>
        <v>0.91738139517791539</v>
      </c>
    </row>
    <row r="13" spans="1:23" s="74" customFormat="1" x14ac:dyDescent="0.25">
      <c r="B13" s="194" t="s">
        <v>112</v>
      </c>
      <c r="C13" s="195">
        <v>1721079</v>
      </c>
      <c r="D13" s="195">
        <v>436137</v>
      </c>
      <c r="E13" s="195">
        <v>446045</v>
      </c>
      <c r="F13" s="195">
        <v>1722453</v>
      </c>
      <c r="G13" s="195">
        <v>1939344</v>
      </c>
      <c r="H13" s="195">
        <v>2075266</v>
      </c>
      <c r="I13" s="196">
        <f t="shared" ref="I13:I20" si="3">IFERROR(H13/G13-1,"-")</f>
        <v>7.0086585979588945E-2</v>
      </c>
      <c r="J13" s="195">
        <f t="shared" si="0"/>
        <v>135922</v>
      </c>
      <c r="K13" s="196">
        <f t="shared" si="1"/>
        <v>0.37867882662929631</v>
      </c>
      <c r="L13" s="197"/>
      <c r="N13" s="194" t="s">
        <v>112</v>
      </c>
      <c r="O13" s="195">
        <v>640459</v>
      </c>
      <c r="P13" s="195">
        <v>146501</v>
      </c>
      <c r="Q13" s="195">
        <v>142606</v>
      </c>
      <c r="R13" s="195">
        <v>581865</v>
      </c>
      <c r="S13" s="195">
        <v>634691</v>
      </c>
      <c r="T13" s="195">
        <v>683651</v>
      </c>
      <c r="U13" s="196">
        <f t="shared" ref="U13:U20" si="4">IFERROR(T13/S13-1,"-")</f>
        <v>7.7139899573178239E-2</v>
      </c>
      <c r="V13" s="195">
        <f t="shared" si="2"/>
        <v>48960</v>
      </c>
      <c r="W13" s="196">
        <f t="shared" ref="W13:W20" si="5">T13/T$8</f>
        <v>0.49260676613660387</v>
      </c>
    </row>
    <row r="14" spans="1:23" s="74" customFormat="1" x14ac:dyDescent="0.25">
      <c r="B14" s="194" t="s">
        <v>115</v>
      </c>
      <c r="C14" s="195">
        <v>491040</v>
      </c>
      <c r="D14" s="195">
        <v>138922</v>
      </c>
      <c r="E14" s="195">
        <v>222501</v>
      </c>
      <c r="F14" s="195">
        <v>385709</v>
      </c>
      <c r="G14" s="195">
        <v>431586</v>
      </c>
      <c r="H14" s="195">
        <v>447017</v>
      </c>
      <c r="I14" s="196">
        <f t="shared" si="3"/>
        <v>3.5754171822070191E-2</v>
      </c>
      <c r="J14" s="195">
        <f t="shared" si="0"/>
        <v>15431</v>
      </c>
      <c r="K14" s="196">
        <f t="shared" si="1"/>
        <v>8.1568277533264719E-2</v>
      </c>
      <c r="L14" s="197"/>
      <c r="N14" s="194" t="s">
        <v>115</v>
      </c>
      <c r="O14" s="195">
        <v>52401</v>
      </c>
      <c r="P14" s="195">
        <v>16159</v>
      </c>
      <c r="Q14" s="195">
        <v>21846</v>
      </c>
      <c r="R14" s="195">
        <v>39072</v>
      </c>
      <c r="S14" s="195">
        <v>45133</v>
      </c>
      <c r="T14" s="195">
        <v>44501</v>
      </c>
      <c r="U14" s="196">
        <f t="shared" si="4"/>
        <v>-1.4003057629672355E-2</v>
      </c>
      <c r="V14" s="195">
        <f t="shared" si="2"/>
        <v>-632</v>
      </c>
      <c r="W14" s="196">
        <f t="shared" si="5"/>
        <v>3.2065328215485689E-2</v>
      </c>
    </row>
    <row r="15" spans="1:23" x14ac:dyDescent="0.25">
      <c r="A15" s="1"/>
      <c r="B15" s="194" t="s">
        <v>118</v>
      </c>
      <c r="C15" s="195">
        <v>166950</v>
      </c>
      <c r="D15" s="195">
        <v>58766</v>
      </c>
      <c r="E15" s="195">
        <v>128102</v>
      </c>
      <c r="F15" s="195">
        <v>197280</v>
      </c>
      <c r="G15" s="195">
        <v>216824</v>
      </c>
      <c r="H15" s="195">
        <v>230379</v>
      </c>
      <c r="I15" s="196">
        <f t="shared" si="3"/>
        <v>6.2516142124487972E-2</v>
      </c>
      <c r="J15" s="195">
        <f t="shared" si="0"/>
        <v>13555</v>
      </c>
      <c r="K15" s="196">
        <f t="shared" si="1"/>
        <v>4.2037815586064946E-2</v>
      </c>
      <c r="L15" s="103"/>
      <c r="N15" s="194" t="s">
        <v>118</v>
      </c>
      <c r="O15" s="195">
        <v>24405</v>
      </c>
      <c r="P15" s="195">
        <v>9702</v>
      </c>
      <c r="Q15" s="195">
        <v>19919</v>
      </c>
      <c r="R15" s="195">
        <v>27268</v>
      </c>
      <c r="S15" s="195">
        <v>28898</v>
      </c>
      <c r="T15" s="195">
        <v>29098</v>
      </c>
      <c r="U15" s="196">
        <f t="shared" si="4"/>
        <v>6.9208941795280143E-3</v>
      </c>
      <c r="V15" s="195">
        <f t="shared" si="2"/>
        <v>200</v>
      </c>
      <c r="W15" s="196">
        <f t="shared" si="5"/>
        <v>2.0966650646372053E-2</v>
      </c>
    </row>
    <row r="16" spans="1:23" x14ac:dyDescent="0.25">
      <c r="A16" s="1"/>
      <c r="B16" s="194" t="s">
        <v>125</v>
      </c>
      <c r="C16" s="195">
        <v>137818</v>
      </c>
      <c r="D16" s="195">
        <v>39662</v>
      </c>
      <c r="E16" s="195">
        <v>93209</v>
      </c>
      <c r="F16" s="195">
        <v>169583</v>
      </c>
      <c r="G16" s="195">
        <v>165044</v>
      </c>
      <c r="H16" s="195">
        <v>174675</v>
      </c>
      <c r="I16" s="196">
        <f t="shared" si="3"/>
        <v>5.8354135866799162E-2</v>
      </c>
      <c r="J16" s="195">
        <f t="shared" si="0"/>
        <v>9631</v>
      </c>
      <c r="K16" s="196">
        <f t="shared" si="1"/>
        <v>3.1873371433576388E-2</v>
      </c>
      <c r="L16" s="103"/>
      <c r="N16" s="194" t="s">
        <v>125</v>
      </c>
      <c r="O16" s="195">
        <v>53890</v>
      </c>
      <c r="P16" s="195">
        <v>15410</v>
      </c>
      <c r="Q16" s="195">
        <v>30677</v>
      </c>
      <c r="R16" s="195">
        <v>57015</v>
      </c>
      <c r="S16" s="195">
        <v>55478</v>
      </c>
      <c r="T16" s="195">
        <v>57898</v>
      </c>
      <c r="U16" s="196">
        <f t="shared" si="4"/>
        <v>4.3620894769097696E-2</v>
      </c>
      <c r="V16" s="195">
        <f t="shared" si="2"/>
        <v>2420</v>
      </c>
      <c r="W16" s="196">
        <f t="shared" si="5"/>
        <v>4.1718576504352498E-2</v>
      </c>
    </row>
    <row r="17" spans="1:23" x14ac:dyDescent="0.25">
      <c r="A17" s="1"/>
      <c r="B17" s="194" t="s">
        <v>121</v>
      </c>
      <c r="C17" s="195">
        <v>133862</v>
      </c>
      <c r="D17" s="195">
        <v>55544</v>
      </c>
      <c r="E17" s="195">
        <v>93337</v>
      </c>
      <c r="F17" s="195">
        <v>146133</v>
      </c>
      <c r="G17" s="195">
        <v>151265</v>
      </c>
      <c r="H17" s="195">
        <v>157483</v>
      </c>
      <c r="I17" s="196">
        <f t="shared" si="3"/>
        <v>4.1106667107394301E-2</v>
      </c>
      <c r="J17" s="195">
        <f t="shared" si="0"/>
        <v>6218</v>
      </c>
      <c r="K17" s="196">
        <f t="shared" si="1"/>
        <v>2.8736305444247375E-2</v>
      </c>
      <c r="L17" s="103"/>
      <c r="N17" s="194" t="s">
        <v>121</v>
      </c>
      <c r="O17" s="195">
        <v>41202</v>
      </c>
      <c r="P17" s="195">
        <v>15534</v>
      </c>
      <c r="Q17" s="195">
        <v>22807</v>
      </c>
      <c r="R17" s="195">
        <v>38767</v>
      </c>
      <c r="S17" s="195">
        <v>44187</v>
      </c>
      <c r="T17" s="195">
        <v>44633</v>
      </c>
      <c r="U17" s="196">
        <f t="shared" si="4"/>
        <v>1.0093466404146101E-2</v>
      </c>
      <c r="V17" s="195">
        <f t="shared" si="2"/>
        <v>446</v>
      </c>
      <c r="W17" s="196">
        <f t="shared" si="5"/>
        <v>3.2160441209001439E-2</v>
      </c>
    </row>
    <row r="18" spans="1:23" x14ac:dyDescent="0.25">
      <c r="A18" s="1"/>
      <c r="B18" s="194" t="s">
        <v>130</v>
      </c>
      <c r="C18" s="195">
        <v>74390</v>
      </c>
      <c r="D18" s="195">
        <v>28784</v>
      </c>
      <c r="E18" s="195">
        <v>25400</v>
      </c>
      <c r="F18" s="195">
        <v>62340</v>
      </c>
      <c r="G18" s="195">
        <v>67966</v>
      </c>
      <c r="H18" s="195">
        <v>63716</v>
      </c>
      <c r="I18" s="196">
        <f t="shared" si="3"/>
        <v>-6.2531265632816413E-2</v>
      </c>
      <c r="J18" s="195">
        <f t="shared" si="0"/>
        <v>-4250</v>
      </c>
      <c r="K18" s="196">
        <f t="shared" si="1"/>
        <v>1.1626413248958082E-2</v>
      </c>
      <c r="L18" s="103"/>
      <c r="N18" s="194" t="s">
        <v>130</v>
      </c>
      <c r="O18" s="195">
        <v>26919</v>
      </c>
      <c r="P18" s="195">
        <v>9750</v>
      </c>
      <c r="Q18" s="195">
        <v>10533</v>
      </c>
      <c r="R18" s="195">
        <v>22457</v>
      </c>
      <c r="S18" s="195">
        <v>23505</v>
      </c>
      <c r="T18" s="195">
        <v>22219</v>
      </c>
      <c r="U18" s="196">
        <f t="shared" si="4"/>
        <v>-5.4711763454584172E-2</v>
      </c>
      <c r="V18" s="195">
        <f t="shared" si="2"/>
        <v>-1286</v>
      </c>
      <c r="W18" s="196">
        <f t="shared" si="5"/>
        <v>1.600996668883568E-2</v>
      </c>
    </row>
    <row r="19" spans="1:23" x14ac:dyDescent="0.25">
      <c r="A19" s="193" t="s">
        <v>146</v>
      </c>
      <c r="B19" s="194" t="s">
        <v>133</v>
      </c>
      <c r="C19" s="195">
        <v>106028</v>
      </c>
      <c r="D19" s="195">
        <v>42711</v>
      </c>
      <c r="E19" s="195">
        <v>22147</v>
      </c>
      <c r="F19" s="195">
        <v>56752</v>
      </c>
      <c r="G19" s="195">
        <v>70972</v>
      </c>
      <c r="H19" s="195">
        <v>68752</v>
      </c>
      <c r="I19" s="196">
        <f t="shared" si="3"/>
        <v>-3.1279941385335075E-2</v>
      </c>
      <c r="J19" s="195">
        <f t="shared" si="0"/>
        <v>-2220</v>
      </c>
      <c r="K19" s="196">
        <f t="shared" si="1"/>
        <v>1.2545344398461392E-2</v>
      </c>
      <c r="L19" s="103"/>
      <c r="N19" s="194" t="s">
        <v>133</v>
      </c>
      <c r="O19" s="195">
        <v>42509</v>
      </c>
      <c r="P19" s="195">
        <v>16737</v>
      </c>
      <c r="Q19" s="195">
        <v>10472</v>
      </c>
      <c r="R19" s="195">
        <v>22560</v>
      </c>
      <c r="S19" s="195">
        <v>26526</v>
      </c>
      <c r="T19" s="195">
        <v>24735</v>
      </c>
      <c r="U19" s="196">
        <f t="shared" si="4"/>
        <v>-6.7518660936439767E-2</v>
      </c>
      <c r="V19" s="195">
        <f t="shared" si="2"/>
        <v>-1791</v>
      </c>
      <c r="W19" s="196">
        <f t="shared" si="5"/>
        <v>1.7822877989484249E-2</v>
      </c>
    </row>
    <row r="20" spans="1:23" x14ac:dyDescent="0.25">
      <c r="A20" s="198" t="s">
        <v>147</v>
      </c>
      <c r="B20" s="199" t="s">
        <v>147</v>
      </c>
      <c r="C20" s="200">
        <f t="shared" ref="C20:H20" si="6">C12-SUM(C13:C19)</f>
        <v>952849</v>
      </c>
      <c r="D20" s="200">
        <f t="shared" si="6"/>
        <v>308094</v>
      </c>
      <c r="E20" s="200">
        <f t="shared" si="6"/>
        <v>504396</v>
      </c>
      <c r="F20" s="200">
        <f t="shared" si="6"/>
        <v>1000652</v>
      </c>
      <c r="G20" s="200">
        <f t="shared" si="6"/>
        <v>1104537</v>
      </c>
      <c r="H20" s="200">
        <f t="shared" si="6"/>
        <v>1204558</v>
      </c>
      <c r="I20" s="201">
        <f t="shared" si="3"/>
        <v>9.0554684904172511E-2</v>
      </c>
      <c r="J20" s="200">
        <f t="shared" si="0"/>
        <v>100021</v>
      </c>
      <c r="K20" s="201">
        <f t="shared" si="1"/>
        <v>0.21979862342800002</v>
      </c>
      <c r="L20" s="103"/>
      <c r="N20" s="199" t="s">
        <v>147</v>
      </c>
      <c r="O20" s="200">
        <f t="shared" ref="O20:T20" si="7">O12-SUM(O13:O19)</f>
        <v>289807</v>
      </c>
      <c r="P20" s="200">
        <f t="shared" si="7"/>
        <v>93792</v>
      </c>
      <c r="Q20" s="200">
        <f t="shared" si="7"/>
        <v>149930</v>
      </c>
      <c r="R20" s="200">
        <f t="shared" si="7"/>
        <v>330580</v>
      </c>
      <c r="S20" s="200">
        <f t="shared" si="7"/>
        <v>342594</v>
      </c>
      <c r="T20" s="200">
        <f t="shared" si="7"/>
        <v>366428</v>
      </c>
      <c r="U20" s="201">
        <f t="shared" si="4"/>
        <v>6.9569227715605031E-2</v>
      </c>
      <c r="V20" s="200">
        <f>T20-S20</f>
        <v>23834</v>
      </c>
      <c r="W20" s="201">
        <f t="shared" si="5"/>
        <v>0.26403078778777983</v>
      </c>
    </row>
    <row r="21" spans="1:23" x14ac:dyDescent="0.25">
      <c r="B21" s="186" t="s">
        <v>46</v>
      </c>
      <c r="C21" s="184"/>
      <c r="D21" s="184"/>
      <c r="E21" s="184"/>
      <c r="F21" s="184"/>
      <c r="G21" s="184"/>
      <c r="H21" s="185"/>
      <c r="I21" s="185"/>
      <c r="J21" s="185"/>
      <c r="K21" s="184"/>
      <c r="L21" s="202"/>
      <c r="M21" s="202"/>
      <c r="N21" s="202"/>
    </row>
    <row r="22" spans="1:23" x14ac:dyDescent="0.25">
      <c r="B22" s="187" t="s">
        <v>70</v>
      </c>
      <c r="C22" s="188">
        <v>1762715</v>
      </c>
      <c r="D22" s="188">
        <v>550867</v>
      </c>
      <c r="E22" s="188">
        <v>881045</v>
      </c>
      <c r="F22" s="188">
        <v>1757049</v>
      </c>
      <c r="G22" s="188">
        <v>1888332</v>
      </c>
      <c r="H22" s="188">
        <v>1938898</v>
      </c>
      <c r="I22" s="189">
        <f>IFERROR(H22/G22-1,"-")</f>
        <v>2.677813011694985E-2</v>
      </c>
      <c r="J22" s="188">
        <f>H22-G22</f>
        <v>50566</v>
      </c>
      <c r="K22" s="189">
        <f>H22/H$8</f>
        <v>0.35379542651105417</v>
      </c>
      <c r="L22" s="131"/>
      <c r="M22" s="131"/>
      <c r="N22" s="131"/>
    </row>
    <row r="23" spans="1:23" x14ac:dyDescent="0.25">
      <c r="B23" s="190" t="s">
        <v>99</v>
      </c>
      <c r="C23" s="191">
        <v>222987</v>
      </c>
      <c r="D23" s="191">
        <v>117997</v>
      </c>
      <c r="E23" s="191">
        <v>247584</v>
      </c>
      <c r="F23" s="191">
        <v>207208</v>
      </c>
      <c r="G23" s="191">
        <v>181512</v>
      </c>
      <c r="H23" s="191">
        <v>161819</v>
      </c>
      <c r="I23" s="192">
        <f>IFERROR(H23/G23-1,"-")</f>
        <v>-0.10849420423994005</v>
      </c>
      <c r="J23" s="191">
        <f t="shared" ref="J23:J33" si="8">H23-G23</f>
        <v>-19693</v>
      </c>
      <c r="K23" s="192">
        <f>H23/H$8</f>
        <v>2.9527505893859437E-2</v>
      </c>
    </row>
    <row r="24" spans="1:23" x14ac:dyDescent="0.25">
      <c r="B24" s="194" t="s">
        <v>105</v>
      </c>
      <c r="C24" s="195">
        <v>113067</v>
      </c>
      <c r="D24" s="195">
        <v>68476</v>
      </c>
      <c r="E24" s="195">
        <v>126666</v>
      </c>
      <c r="F24" s="195">
        <v>86811</v>
      </c>
      <c r="G24" s="195">
        <v>75374</v>
      </c>
      <c r="H24" s="195">
        <v>60650</v>
      </c>
      <c r="I24" s="196">
        <f>IFERROR(H24/G24-1,"-")</f>
        <v>-0.19534587523549229</v>
      </c>
      <c r="J24" s="195">
        <f t="shared" si="8"/>
        <v>-14724</v>
      </c>
      <c r="K24" s="196">
        <f>H24/H$8</f>
        <v>1.1066952783434423E-2</v>
      </c>
    </row>
    <row r="25" spans="1:23" x14ac:dyDescent="0.25">
      <c r="B25" s="194" t="s">
        <v>102</v>
      </c>
      <c r="C25" s="195">
        <v>109920</v>
      </c>
      <c r="D25" s="195">
        <v>49521</v>
      </c>
      <c r="E25" s="195">
        <v>120918</v>
      </c>
      <c r="F25" s="195">
        <v>120397</v>
      </c>
      <c r="G25" s="195">
        <v>106138</v>
      </c>
      <c r="H25" s="195">
        <v>101169</v>
      </c>
      <c r="I25" s="196">
        <f>IFERROR(H25/G25-1,"-")</f>
        <v>-4.6816408826245048E-2</v>
      </c>
      <c r="J25" s="195">
        <f t="shared" si="8"/>
        <v>-4969</v>
      </c>
      <c r="K25" s="196">
        <f>H25/H$8</f>
        <v>1.8460553110425014E-2</v>
      </c>
    </row>
    <row r="26" spans="1:23" x14ac:dyDescent="0.25">
      <c r="B26" s="190" t="s">
        <v>109</v>
      </c>
      <c r="C26" s="191">
        <v>1539728</v>
      </c>
      <c r="D26" s="191">
        <v>432870</v>
      </c>
      <c r="E26" s="191">
        <v>633461</v>
      </c>
      <c r="F26" s="191">
        <v>1549841</v>
      </c>
      <c r="G26" s="191">
        <v>1706820</v>
      </c>
      <c r="H26" s="191">
        <v>1777079</v>
      </c>
      <c r="I26" s="192">
        <f>IFERROR(H26/G26-1,"-")</f>
        <v>4.1163684512719456E-2</v>
      </c>
      <c r="J26" s="191">
        <f t="shared" si="8"/>
        <v>70259</v>
      </c>
      <c r="K26" s="192">
        <f>H26/H$8</f>
        <v>0.32426792061719473</v>
      </c>
    </row>
    <row r="27" spans="1:23" x14ac:dyDescent="0.25">
      <c r="B27" s="194" t="s">
        <v>112</v>
      </c>
      <c r="C27" s="195">
        <v>757594</v>
      </c>
      <c r="D27" s="195">
        <v>187852</v>
      </c>
      <c r="E27" s="195">
        <v>208305</v>
      </c>
      <c r="F27" s="195">
        <v>783677</v>
      </c>
      <c r="G27" s="195">
        <v>883653</v>
      </c>
      <c r="H27" s="195">
        <v>930359</v>
      </c>
      <c r="I27" s="196">
        <f t="shared" ref="I27:I34" si="9">IFERROR(H27/G27-1,"-")</f>
        <v>5.2855589241478373E-2</v>
      </c>
      <c r="J27" s="195">
        <f t="shared" si="8"/>
        <v>46706</v>
      </c>
      <c r="K27" s="196">
        <f t="shared" ref="K27:K34" si="10">H27/H$8</f>
        <v>0.16976486602874305</v>
      </c>
    </row>
    <row r="28" spans="1:23" x14ac:dyDescent="0.25">
      <c r="B28" s="194" t="s">
        <v>115</v>
      </c>
      <c r="C28" s="195">
        <v>201016</v>
      </c>
      <c r="D28" s="195">
        <v>57141</v>
      </c>
      <c r="E28" s="195">
        <v>103865</v>
      </c>
      <c r="F28" s="195">
        <v>169299</v>
      </c>
      <c r="G28" s="195">
        <v>182538</v>
      </c>
      <c r="H28" s="195">
        <v>183463</v>
      </c>
      <c r="I28" s="196">
        <f t="shared" si="9"/>
        <v>5.0674380129069885E-3</v>
      </c>
      <c r="J28" s="195">
        <f t="shared" si="8"/>
        <v>925</v>
      </c>
      <c r="K28" s="196">
        <f t="shared" si="10"/>
        <v>3.3476939134496779E-2</v>
      </c>
    </row>
    <row r="29" spans="1:23" x14ac:dyDescent="0.25">
      <c r="B29" s="194" t="s">
        <v>118</v>
      </c>
      <c r="C29" s="195">
        <v>52571</v>
      </c>
      <c r="D29" s="195">
        <v>20504</v>
      </c>
      <c r="E29" s="195">
        <v>42447</v>
      </c>
      <c r="F29" s="195">
        <v>63176</v>
      </c>
      <c r="G29" s="195">
        <v>65334</v>
      </c>
      <c r="H29" s="195">
        <v>57978</v>
      </c>
      <c r="I29" s="196">
        <f t="shared" si="9"/>
        <v>-0.11259068785012394</v>
      </c>
      <c r="J29" s="195">
        <f t="shared" si="8"/>
        <v>-7356</v>
      </c>
      <c r="K29" s="196">
        <f t="shared" si="10"/>
        <v>1.0579386454706694E-2</v>
      </c>
    </row>
    <row r="30" spans="1:23" x14ac:dyDescent="0.25">
      <c r="B30" s="194" t="s">
        <v>125</v>
      </c>
      <c r="C30" s="195">
        <v>61428</v>
      </c>
      <c r="D30" s="195">
        <v>17078</v>
      </c>
      <c r="E30" s="195">
        <v>41550</v>
      </c>
      <c r="F30" s="195">
        <v>75901</v>
      </c>
      <c r="G30" s="195">
        <v>70878</v>
      </c>
      <c r="H30" s="195">
        <v>71598</v>
      </c>
      <c r="I30" s="196">
        <f t="shared" si="9"/>
        <v>1.0158300177770307E-2</v>
      </c>
      <c r="J30" s="195">
        <f t="shared" si="8"/>
        <v>720</v>
      </c>
      <c r="K30" s="196">
        <f t="shared" si="10"/>
        <v>1.3064660929733518E-2</v>
      </c>
    </row>
    <row r="31" spans="1:23" x14ac:dyDescent="0.25">
      <c r="B31" s="194" t="s">
        <v>121</v>
      </c>
      <c r="C31" s="195">
        <v>70272</v>
      </c>
      <c r="D31" s="195">
        <v>28980</v>
      </c>
      <c r="E31" s="195">
        <v>51893</v>
      </c>
      <c r="F31" s="195">
        <v>82793</v>
      </c>
      <c r="G31" s="195">
        <v>80226</v>
      </c>
      <c r="H31" s="195">
        <v>81717</v>
      </c>
      <c r="I31" s="196">
        <f t="shared" si="9"/>
        <v>1.858499738239483E-2</v>
      </c>
      <c r="J31" s="195">
        <f t="shared" si="8"/>
        <v>1491</v>
      </c>
      <c r="K31" s="196">
        <f t="shared" si="10"/>
        <v>1.4911099432875692E-2</v>
      </c>
    </row>
    <row r="32" spans="1:23" x14ac:dyDescent="0.25">
      <c r="B32" s="194" t="s">
        <v>130</v>
      </c>
      <c r="C32" s="195">
        <v>30964</v>
      </c>
      <c r="D32" s="195">
        <v>11625</v>
      </c>
      <c r="E32" s="195">
        <v>7603</v>
      </c>
      <c r="F32" s="195">
        <v>22864</v>
      </c>
      <c r="G32" s="195">
        <v>24590</v>
      </c>
      <c r="H32" s="195">
        <v>24160</v>
      </c>
      <c r="I32" s="196">
        <f t="shared" si="9"/>
        <v>-1.7486783245221682E-2</v>
      </c>
      <c r="J32" s="195">
        <f t="shared" si="8"/>
        <v>-430</v>
      </c>
      <c r="K32" s="196">
        <f t="shared" si="10"/>
        <v>4.4085338705321629E-3</v>
      </c>
    </row>
    <row r="33" spans="2:14" x14ac:dyDescent="0.25">
      <c r="B33" s="194" t="s">
        <v>133</v>
      </c>
      <c r="C33" s="195">
        <v>35546</v>
      </c>
      <c r="D33" s="195">
        <v>13377</v>
      </c>
      <c r="E33" s="195">
        <v>5465</v>
      </c>
      <c r="F33" s="195">
        <v>19705</v>
      </c>
      <c r="G33" s="195">
        <v>25667</v>
      </c>
      <c r="H33" s="195">
        <v>23273</v>
      </c>
      <c r="I33" s="196">
        <f t="shared" si="9"/>
        <v>-9.3271515954338247E-2</v>
      </c>
      <c r="J33" s="195">
        <f t="shared" si="8"/>
        <v>-2394</v>
      </c>
      <c r="K33" s="196">
        <f t="shared" si="10"/>
        <v>4.2466808265271116E-3</v>
      </c>
    </row>
    <row r="34" spans="2:14" x14ac:dyDescent="0.25">
      <c r="B34" s="199" t="s">
        <v>147</v>
      </c>
      <c r="C34" s="200">
        <f t="shared" ref="C34:H34" si="11">C26-SUM(C27:C33)</f>
        <v>330337</v>
      </c>
      <c r="D34" s="200">
        <f t="shared" si="11"/>
        <v>96313</v>
      </c>
      <c r="E34" s="200">
        <f t="shared" si="11"/>
        <v>172333</v>
      </c>
      <c r="F34" s="200">
        <f t="shared" si="11"/>
        <v>332426</v>
      </c>
      <c r="G34" s="200">
        <f t="shared" si="11"/>
        <v>373934</v>
      </c>
      <c r="H34" s="200">
        <f t="shared" si="11"/>
        <v>404531</v>
      </c>
      <c r="I34" s="201">
        <f t="shared" si="9"/>
        <v>8.1824600063112651E-2</v>
      </c>
      <c r="J34" s="200">
        <f>H34-G34</f>
        <v>30597</v>
      </c>
      <c r="K34" s="201">
        <f t="shared" si="10"/>
        <v>7.3815753939579731E-2</v>
      </c>
    </row>
    <row r="35" spans="2:14" x14ac:dyDescent="0.25">
      <c r="B35" s="186" t="s">
        <v>47</v>
      </c>
      <c r="C35" s="184"/>
      <c r="D35" s="184"/>
      <c r="E35" s="184"/>
      <c r="F35" s="184"/>
      <c r="G35" s="184"/>
      <c r="H35" s="185"/>
      <c r="I35" s="185"/>
      <c r="J35" s="185"/>
      <c r="K35" s="184"/>
      <c r="L35" s="202"/>
      <c r="M35" s="202"/>
      <c r="N35" s="202"/>
    </row>
    <row r="36" spans="2:14" x14ac:dyDescent="0.25">
      <c r="B36" s="187" t="s">
        <v>70</v>
      </c>
      <c r="C36" s="188">
        <v>1299411</v>
      </c>
      <c r="D36" s="188">
        <v>375345</v>
      </c>
      <c r="E36" s="188">
        <v>492258</v>
      </c>
      <c r="F36" s="188">
        <v>1243535</v>
      </c>
      <c r="G36" s="188">
        <v>1319978</v>
      </c>
      <c r="H36" s="188">
        <v>1387823</v>
      </c>
      <c r="I36" s="189">
        <f>IFERROR(H36/G36-1,"-")</f>
        <v>5.139858391579244E-2</v>
      </c>
      <c r="J36" s="188">
        <f>H36-G36</f>
        <v>67845</v>
      </c>
      <c r="K36" s="189">
        <f>H36/H$8</f>
        <v>0.2532394330216704</v>
      </c>
      <c r="L36" s="131"/>
      <c r="M36" s="131"/>
      <c r="N36" s="131"/>
    </row>
    <row r="37" spans="2:14" x14ac:dyDescent="0.25">
      <c r="B37" s="190" t="s">
        <v>99</v>
      </c>
      <c r="C37" s="191">
        <v>127819</v>
      </c>
      <c r="D37" s="191">
        <v>51760</v>
      </c>
      <c r="E37" s="191">
        <v>83468</v>
      </c>
      <c r="F37" s="191">
        <v>123951</v>
      </c>
      <c r="G37" s="191">
        <v>118966</v>
      </c>
      <c r="H37" s="191">
        <v>114660</v>
      </c>
      <c r="I37" s="192">
        <f>IFERROR(H37/G37-1,"-")</f>
        <v>-3.6195215439705497E-2</v>
      </c>
      <c r="J37" s="191">
        <f t="shared" ref="J37:J47" si="12">H37-G37</f>
        <v>-4306</v>
      </c>
      <c r="K37" s="192">
        <f>H37/H$8</f>
        <v>2.0922288642186166E-2</v>
      </c>
    </row>
    <row r="38" spans="2:14" x14ac:dyDescent="0.25">
      <c r="B38" s="194" t="s">
        <v>105</v>
      </c>
      <c r="C38" s="195">
        <v>51328</v>
      </c>
      <c r="D38" s="195">
        <v>24912</v>
      </c>
      <c r="E38" s="195">
        <v>43482</v>
      </c>
      <c r="F38" s="195">
        <v>48094</v>
      </c>
      <c r="G38" s="195">
        <v>51902</v>
      </c>
      <c r="H38" s="195">
        <v>50245</v>
      </c>
      <c r="I38" s="196">
        <f>IFERROR(H38/G38-1,"-")</f>
        <v>-3.1925552001849655E-2</v>
      </c>
      <c r="J38" s="195">
        <f t="shared" si="12"/>
        <v>-1657</v>
      </c>
      <c r="K38" s="196">
        <f>H38/H$8</f>
        <v>9.1683271657652526E-3</v>
      </c>
    </row>
    <row r="39" spans="2:14" x14ac:dyDescent="0.25">
      <c r="B39" s="194" t="s">
        <v>102</v>
      </c>
      <c r="C39" s="195">
        <v>76491</v>
      </c>
      <c r="D39" s="195">
        <v>26848</v>
      </c>
      <c r="E39" s="195">
        <v>39986</v>
      </c>
      <c r="F39" s="195">
        <v>75857</v>
      </c>
      <c r="G39" s="195">
        <v>67064</v>
      </c>
      <c r="H39" s="195">
        <v>64415</v>
      </c>
      <c r="I39" s="196">
        <f>IFERROR(H39/G39-1,"-")</f>
        <v>-3.9499582488369267E-2</v>
      </c>
      <c r="J39" s="195">
        <f t="shared" si="12"/>
        <v>-2649</v>
      </c>
      <c r="K39" s="196">
        <f>H39/H$8</f>
        <v>1.1753961476420913E-2</v>
      </c>
    </row>
    <row r="40" spans="2:14" x14ac:dyDescent="0.25">
      <c r="B40" s="190" t="s">
        <v>109</v>
      </c>
      <c r="C40" s="191">
        <v>1171592</v>
      </c>
      <c r="D40" s="191">
        <v>323585</v>
      </c>
      <c r="E40" s="191">
        <v>408790</v>
      </c>
      <c r="F40" s="191">
        <v>1119584</v>
      </c>
      <c r="G40" s="191">
        <v>1201012</v>
      </c>
      <c r="H40" s="191">
        <v>1273163</v>
      </c>
      <c r="I40" s="192">
        <f>IFERROR(H40/G40-1,"-")</f>
        <v>6.007516994001727E-2</v>
      </c>
      <c r="J40" s="191">
        <f t="shared" si="12"/>
        <v>72151</v>
      </c>
      <c r="K40" s="192">
        <f>H40/H$8</f>
        <v>0.23231714437948425</v>
      </c>
    </row>
    <row r="41" spans="2:14" x14ac:dyDescent="0.25">
      <c r="B41" s="194" t="s">
        <v>112</v>
      </c>
      <c r="C41" s="195">
        <v>640459</v>
      </c>
      <c r="D41" s="195">
        <v>146501</v>
      </c>
      <c r="E41" s="195">
        <v>142606</v>
      </c>
      <c r="F41" s="195">
        <v>581865</v>
      </c>
      <c r="G41" s="195">
        <v>634691</v>
      </c>
      <c r="H41" s="195">
        <v>683651</v>
      </c>
      <c r="I41" s="196">
        <f t="shared" ref="I41:I48" si="13">IFERROR(H41/G41-1,"-")</f>
        <v>7.7139899573178239E-2</v>
      </c>
      <c r="J41" s="195">
        <f t="shared" si="12"/>
        <v>48960</v>
      </c>
      <c r="K41" s="196">
        <f t="shared" ref="K41:K48" si="14">H41/H$8</f>
        <v>0.12474745815907216</v>
      </c>
    </row>
    <row r="42" spans="2:14" x14ac:dyDescent="0.25">
      <c r="B42" s="194" t="s">
        <v>115</v>
      </c>
      <c r="C42" s="195">
        <v>52401</v>
      </c>
      <c r="D42" s="195">
        <v>16159</v>
      </c>
      <c r="E42" s="195">
        <v>21846</v>
      </c>
      <c r="F42" s="195">
        <v>39072</v>
      </c>
      <c r="G42" s="195">
        <v>45133</v>
      </c>
      <c r="H42" s="195">
        <v>44501</v>
      </c>
      <c r="I42" s="196">
        <f t="shared" si="13"/>
        <v>-1.4003057629672355E-2</v>
      </c>
      <c r="J42" s="195">
        <f t="shared" si="12"/>
        <v>-632</v>
      </c>
      <c r="K42" s="196">
        <f t="shared" si="14"/>
        <v>8.1202055369433684E-3</v>
      </c>
    </row>
    <row r="43" spans="2:14" x14ac:dyDescent="0.25">
      <c r="B43" s="194" t="s">
        <v>118</v>
      </c>
      <c r="C43" s="195">
        <v>24405</v>
      </c>
      <c r="D43" s="195">
        <v>9702</v>
      </c>
      <c r="E43" s="195">
        <v>19919</v>
      </c>
      <c r="F43" s="195">
        <v>27268</v>
      </c>
      <c r="G43" s="195">
        <v>28898</v>
      </c>
      <c r="H43" s="195">
        <v>29098</v>
      </c>
      <c r="I43" s="196">
        <f t="shared" si="13"/>
        <v>6.9208941795280143E-3</v>
      </c>
      <c r="J43" s="195">
        <f t="shared" si="12"/>
        <v>200</v>
      </c>
      <c r="K43" s="196">
        <f t="shared" si="14"/>
        <v>5.3095827220506981E-3</v>
      </c>
    </row>
    <row r="44" spans="2:14" x14ac:dyDescent="0.25">
      <c r="B44" s="194" t="s">
        <v>125</v>
      </c>
      <c r="C44" s="195">
        <v>53890</v>
      </c>
      <c r="D44" s="195">
        <v>15410</v>
      </c>
      <c r="E44" s="195">
        <v>30677</v>
      </c>
      <c r="F44" s="195">
        <v>57015</v>
      </c>
      <c r="G44" s="195">
        <v>55478</v>
      </c>
      <c r="H44" s="195">
        <v>57898</v>
      </c>
      <c r="I44" s="196">
        <f t="shared" si="13"/>
        <v>4.3620894769097696E-2</v>
      </c>
      <c r="J44" s="195">
        <f t="shared" si="12"/>
        <v>2420</v>
      </c>
      <c r="K44" s="196">
        <f t="shared" si="14"/>
        <v>1.0564788660433408E-2</v>
      </c>
    </row>
    <row r="45" spans="2:14" x14ac:dyDescent="0.25">
      <c r="B45" s="194" t="s">
        <v>121</v>
      </c>
      <c r="C45" s="195">
        <v>41202</v>
      </c>
      <c r="D45" s="195">
        <v>15534</v>
      </c>
      <c r="E45" s="195">
        <v>22807</v>
      </c>
      <c r="F45" s="195">
        <v>38767</v>
      </c>
      <c r="G45" s="195">
        <v>44187</v>
      </c>
      <c r="H45" s="195">
        <v>44633</v>
      </c>
      <c r="I45" s="196">
        <f t="shared" si="13"/>
        <v>1.0093466404146101E-2</v>
      </c>
      <c r="J45" s="195">
        <f t="shared" si="12"/>
        <v>446</v>
      </c>
      <c r="K45" s="196">
        <f t="shared" si="14"/>
        <v>8.1442918974942886E-3</v>
      </c>
    </row>
    <row r="46" spans="2:14" x14ac:dyDescent="0.25">
      <c r="B46" s="194" t="s">
        <v>130</v>
      </c>
      <c r="C46" s="195">
        <v>26919</v>
      </c>
      <c r="D46" s="195">
        <v>9750</v>
      </c>
      <c r="E46" s="195">
        <v>10533</v>
      </c>
      <c r="F46" s="195">
        <v>22457</v>
      </c>
      <c r="G46" s="195">
        <v>23505</v>
      </c>
      <c r="H46" s="195">
        <v>22219</v>
      </c>
      <c r="I46" s="196">
        <f t="shared" si="13"/>
        <v>-5.4711763454584172E-2</v>
      </c>
      <c r="J46" s="195">
        <f t="shared" si="12"/>
        <v>-1286</v>
      </c>
      <c r="K46" s="196">
        <f t="shared" si="14"/>
        <v>4.0543548869765777E-3</v>
      </c>
    </row>
    <row r="47" spans="2:14" x14ac:dyDescent="0.25">
      <c r="B47" s="194" t="s">
        <v>133</v>
      </c>
      <c r="C47" s="195">
        <v>42509</v>
      </c>
      <c r="D47" s="195">
        <v>16737</v>
      </c>
      <c r="E47" s="195">
        <v>10472</v>
      </c>
      <c r="F47" s="195">
        <v>22560</v>
      </c>
      <c r="G47" s="195">
        <v>26526</v>
      </c>
      <c r="H47" s="195">
        <v>24735</v>
      </c>
      <c r="I47" s="196">
        <f t="shared" si="13"/>
        <v>-6.7518660936439767E-2</v>
      </c>
      <c r="J47" s="195">
        <f t="shared" si="12"/>
        <v>-1791</v>
      </c>
      <c r="K47" s="196">
        <f t="shared" si="14"/>
        <v>4.5134555168714011E-3</v>
      </c>
    </row>
    <row r="48" spans="2:14" x14ac:dyDescent="0.25">
      <c r="B48" s="199" t="s">
        <v>147</v>
      </c>
      <c r="C48" s="200">
        <f t="shared" ref="C48:H48" si="15">C40-SUM(C41:C47)</f>
        <v>289807</v>
      </c>
      <c r="D48" s="200">
        <f t="shared" si="15"/>
        <v>93792</v>
      </c>
      <c r="E48" s="200">
        <f t="shared" si="15"/>
        <v>149930</v>
      </c>
      <c r="F48" s="200">
        <f t="shared" si="15"/>
        <v>330580</v>
      </c>
      <c r="G48" s="200">
        <f t="shared" si="15"/>
        <v>342594</v>
      </c>
      <c r="H48" s="200">
        <f t="shared" si="15"/>
        <v>366428</v>
      </c>
      <c r="I48" s="201">
        <f t="shared" si="13"/>
        <v>6.9569227715605031E-2</v>
      </c>
      <c r="J48" s="200">
        <f>H48-G48</f>
        <v>23834</v>
      </c>
      <c r="K48" s="201">
        <f t="shared" si="14"/>
        <v>6.6863006999642358E-2</v>
      </c>
    </row>
    <row r="49" spans="2:14" x14ac:dyDescent="0.25">
      <c r="B49" s="186" t="s">
        <v>48</v>
      </c>
      <c r="C49" s="184"/>
      <c r="D49" s="184"/>
      <c r="E49" s="184"/>
      <c r="F49" s="184"/>
      <c r="G49" s="184"/>
      <c r="H49" s="185"/>
      <c r="I49" s="185"/>
      <c r="J49" s="185"/>
      <c r="K49" s="184"/>
      <c r="L49" s="202"/>
      <c r="M49" s="202"/>
      <c r="N49" s="202"/>
    </row>
    <row r="50" spans="2:14" x14ac:dyDescent="0.25">
      <c r="B50" s="187" t="s">
        <v>70</v>
      </c>
      <c r="C50" s="188">
        <v>45076</v>
      </c>
      <c r="D50" s="188">
        <v>12633</v>
      </c>
      <c r="E50" s="188">
        <v>20161</v>
      </c>
      <c r="F50" s="188">
        <v>37751</v>
      </c>
      <c r="G50" s="188">
        <v>51166</v>
      </c>
      <c r="H50" s="188">
        <v>43737</v>
      </c>
      <c r="I50" s="189">
        <f>IFERROR(H50/G50-1,"-")</f>
        <v>-0.14519407418989172</v>
      </c>
      <c r="J50" s="188">
        <f>H50-G50</f>
        <v>-7429</v>
      </c>
      <c r="K50" s="189">
        <f>H50/H$8</f>
        <v>7.9807966016334931E-3</v>
      </c>
      <c r="L50" s="131"/>
      <c r="M50" s="131"/>
      <c r="N50" s="131"/>
    </row>
    <row r="51" spans="2:14" x14ac:dyDescent="0.25">
      <c r="B51" s="190" t="s">
        <v>99</v>
      </c>
      <c r="C51" s="191">
        <v>10509</v>
      </c>
      <c r="D51" s="191">
        <v>2339</v>
      </c>
      <c r="E51" s="191">
        <v>4950</v>
      </c>
      <c r="F51" s="191">
        <v>6762</v>
      </c>
      <c r="G51" s="191">
        <v>20250</v>
      </c>
      <c r="H51" s="191">
        <v>11054</v>
      </c>
      <c r="I51" s="192">
        <f>IFERROR(H51/G51-1,"-")</f>
        <v>-0.45412345679012345</v>
      </c>
      <c r="J51" s="191">
        <f t="shared" ref="J51:J61" si="16">H51-G51</f>
        <v>-9196</v>
      </c>
      <c r="K51" s="192">
        <f>H51/H$8</f>
        <v>2.0170502237111974E-3</v>
      </c>
    </row>
    <row r="52" spans="2:14" x14ac:dyDescent="0.25">
      <c r="B52" s="194" t="s">
        <v>105</v>
      </c>
      <c r="C52" s="195">
        <v>5944</v>
      </c>
      <c r="D52" s="195">
        <v>1658</v>
      </c>
      <c r="E52" s="195">
        <v>2415</v>
      </c>
      <c r="F52" s="195">
        <v>3515</v>
      </c>
      <c r="G52" s="195">
        <v>14811</v>
      </c>
      <c r="H52" s="195">
        <v>7251</v>
      </c>
      <c r="I52" s="196">
        <f>IFERROR(H52/G52-1,"-")</f>
        <v>-0.51043143609479436</v>
      </c>
      <c r="J52" s="195">
        <f t="shared" si="16"/>
        <v>-7560</v>
      </c>
      <c r="K52" s="196">
        <f>H52/H$8</f>
        <v>1.323107578444897E-3</v>
      </c>
    </row>
    <row r="53" spans="2:14" x14ac:dyDescent="0.25">
      <c r="B53" s="194" t="s">
        <v>102</v>
      </c>
      <c r="C53" s="195">
        <v>4565</v>
      </c>
      <c r="D53" s="195">
        <v>681</v>
      </c>
      <c r="E53" s="195">
        <v>2535</v>
      </c>
      <c r="F53" s="195">
        <v>3247</v>
      </c>
      <c r="G53" s="195">
        <v>5439</v>
      </c>
      <c r="H53" s="195">
        <v>3803</v>
      </c>
      <c r="I53" s="196">
        <f>IFERROR(H53/G53-1,"-")</f>
        <v>-0.30079058650487223</v>
      </c>
      <c r="J53" s="195">
        <f t="shared" si="16"/>
        <v>-1636</v>
      </c>
      <c r="K53" s="196">
        <f>H53/H$8</f>
        <v>6.9394264526630026E-4</v>
      </c>
    </row>
    <row r="54" spans="2:14" x14ac:dyDescent="0.25">
      <c r="B54" s="190" t="s">
        <v>109</v>
      </c>
      <c r="C54" s="191">
        <v>34567</v>
      </c>
      <c r="D54" s="191">
        <v>10294</v>
      </c>
      <c r="E54" s="191">
        <v>15211</v>
      </c>
      <c r="F54" s="191">
        <v>30989</v>
      </c>
      <c r="G54" s="191">
        <v>30916</v>
      </c>
      <c r="H54" s="191">
        <v>32683</v>
      </c>
      <c r="I54" s="192">
        <f>IFERROR(H54/G54-1,"-")</f>
        <v>5.7154871264070373E-2</v>
      </c>
      <c r="J54" s="191">
        <f t="shared" si="16"/>
        <v>1767</v>
      </c>
      <c r="K54" s="192">
        <f>H54/H$8</f>
        <v>5.9637463779222957E-3</v>
      </c>
    </row>
    <row r="55" spans="2:14" x14ac:dyDescent="0.25">
      <c r="B55" s="194" t="s">
        <v>112</v>
      </c>
      <c r="C55" s="195">
        <v>10275</v>
      </c>
      <c r="D55" s="195">
        <v>3060</v>
      </c>
      <c r="E55" s="195">
        <v>3030</v>
      </c>
      <c r="F55" s="195">
        <v>10352</v>
      </c>
      <c r="G55" s="195">
        <v>9308</v>
      </c>
      <c r="H55" s="195">
        <v>11037</v>
      </c>
      <c r="I55" s="196">
        <f t="shared" ref="I55:I62" si="17">IFERROR(H55/G55-1,"-")</f>
        <v>0.18575418994413417</v>
      </c>
      <c r="J55" s="195">
        <f t="shared" si="16"/>
        <v>1729</v>
      </c>
      <c r="K55" s="196">
        <f t="shared" ref="K55:K62" si="18">H55/H$8</f>
        <v>2.013948192428124E-3</v>
      </c>
    </row>
    <row r="56" spans="2:14" x14ac:dyDescent="0.25">
      <c r="B56" s="194" t="s">
        <v>115</v>
      </c>
      <c r="C56" s="195">
        <v>9881</v>
      </c>
      <c r="D56" s="195">
        <v>2874</v>
      </c>
      <c r="E56" s="195">
        <v>5150</v>
      </c>
      <c r="F56" s="195">
        <v>6811</v>
      </c>
      <c r="G56" s="195">
        <v>6211</v>
      </c>
      <c r="H56" s="195">
        <v>6595</v>
      </c>
      <c r="I56" s="196">
        <f t="shared" si="17"/>
        <v>6.1825792947995506E-2</v>
      </c>
      <c r="J56" s="195">
        <f t="shared" si="16"/>
        <v>384</v>
      </c>
      <c r="K56" s="196">
        <f t="shared" si="18"/>
        <v>1.2034056654039575E-3</v>
      </c>
    </row>
    <row r="57" spans="2:14" x14ac:dyDescent="0.25">
      <c r="B57" s="194" t="s">
        <v>118</v>
      </c>
      <c r="C57" s="195">
        <v>2186</v>
      </c>
      <c r="D57" s="195">
        <v>544</v>
      </c>
      <c r="E57" s="195">
        <v>1642</v>
      </c>
      <c r="F57" s="195">
        <v>2746</v>
      </c>
      <c r="G57" s="195">
        <v>2942</v>
      </c>
      <c r="H57" s="195">
        <v>2300</v>
      </c>
      <c r="I57" s="196">
        <f t="shared" si="17"/>
        <v>-0.21821889870836164</v>
      </c>
      <c r="J57" s="195">
        <f t="shared" si="16"/>
        <v>-642</v>
      </c>
      <c r="K57" s="196">
        <f t="shared" si="18"/>
        <v>4.1968658535695259E-4</v>
      </c>
    </row>
    <row r="58" spans="2:14" x14ac:dyDescent="0.25">
      <c r="B58" s="194" t="s">
        <v>125</v>
      </c>
      <c r="C58" s="195">
        <v>731</v>
      </c>
      <c r="D58" s="195">
        <v>284</v>
      </c>
      <c r="E58" s="195">
        <v>377</v>
      </c>
      <c r="F58" s="195">
        <v>868</v>
      </c>
      <c r="G58" s="195">
        <v>832</v>
      </c>
      <c r="H58" s="195">
        <v>1093</v>
      </c>
      <c r="I58" s="196">
        <f t="shared" si="17"/>
        <v>0.31370192307692313</v>
      </c>
      <c r="J58" s="195">
        <f t="shared" si="16"/>
        <v>261</v>
      </c>
      <c r="K58" s="196">
        <f t="shared" si="18"/>
        <v>1.994423642587605E-4</v>
      </c>
    </row>
    <row r="59" spans="2:14" x14ac:dyDescent="0.25">
      <c r="B59" s="194" t="s">
        <v>121</v>
      </c>
      <c r="C59" s="195">
        <v>686</v>
      </c>
      <c r="D59" s="195">
        <v>229</v>
      </c>
      <c r="E59" s="195">
        <v>476</v>
      </c>
      <c r="F59" s="195">
        <v>657</v>
      </c>
      <c r="G59" s="195">
        <v>709</v>
      </c>
      <c r="H59" s="195">
        <v>810</v>
      </c>
      <c r="I59" s="196">
        <f t="shared" si="17"/>
        <v>0.14245416078984485</v>
      </c>
      <c r="J59" s="195">
        <f t="shared" si="16"/>
        <v>101</v>
      </c>
      <c r="K59" s="196">
        <f t="shared" si="18"/>
        <v>1.4780266701701372E-4</v>
      </c>
    </row>
    <row r="60" spans="2:14" x14ac:dyDescent="0.25">
      <c r="B60" s="194" t="s">
        <v>130</v>
      </c>
      <c r="C60" s="195">
        <v>281</v>
      </c>
      <c r="D60" s="195">
        <v>136</v>
      </c>
      <c r="E60" s="195">
        <v>98</v>
      </c>
      <c r="F60" s="195">
        <v>136</v>
      </c>
      <c r="G60" s="195">
        <v>243</v>
      </c>
      <c r="H60" s="195">
        <v>141</v>
      </c>
      <c r="I60" s="196">
        <f t="shared" si="17"/>
        <v>-0.41975308641975306</v>
      </c>
      <c r="J60" s="195">
        <f t="shared" si="16"/>
        <v>-102</v>
      </c>
      <c r="K60" s="196">
        <f t="shared" si="18"/>
        <v>2.5728612406665352E-5</v>
      </c>
    </row>
    <row r="61" spans="2:14" x14ac:dyDescent="0.25">
      <c r="B61" s="194" t="s">
        <v>133</v>
      </c>
      <c r="C61" s="195">
        <v>591</v>
      </c>
      <c r="D61" s="195">
        <v>217</v>
      </c>
      <c r="E61" s="195">
        <v>91</v>
      </c>
      <c r="F61" s="195">
        <v>153</v>
      </c>
      <c r="G61" s="195">
        <v>195</v>
      </c>
      <c r="H61" s="195">
        <v>156</v>
      </c>
      <c r="I61" s="196">
        <f t="shared" si="17"/>
        <v>-0.19999999999999996</v>
      </c>
      <c r="J61" s="195">
        <f t="shared" si="16"/>
        <v>-39</v>
      </c>
      <c r="K61" s="196">
        <f t="shared" si="18"/>
        <v>2.8465698832906347E-5</v>
      </c>
    </row>
    <row r="62" spans="2:14" x14ac:dyDescent="0.25">
      <c r="B62" s="199" t="s">
        <v>147</v>
      </c>
      <c r="C62" s="200">
        <f t="shared" ref="C62:H62" si="19">C54-SUM(C55:C61)</f>
        <v>9936</v>
      </c>
      <c r="D62" s="200">
        <f t="shared" si="19"/>
        <v>2950</v>
      </c>
      <c r="E62" s="200">
        <f t="shared" si="19"/>
        <v>4347</v>
      </c>
      <c r="F62" s="200">
        <f t="shared" si="19"/>
        <v>9266</v>
      </c>
      <c r="G62" s="200">
        <f t="shared" si="19"/>
        <v>10476</v>
      </c>
      <c r="H62" s="200">
        <f t="shared" si="19"/>
        <v>10551</v>
      </c>
      <c r="I62" s="201">
        <f t="shared" si="17"/>
        <v>7.1592210767468245E-3</v>
      </c>
      <c r="J62" s="200">
        <f>H62-G62</f>
        <v>75</v>
      </c>
      <c r="K62" s="201">
        <f t="shared" si="18"/>
        <v>1.9252665922179159E-3</v>
      </c>
    </row>
    <row r="63" spans="2:14" x14ac:dyDescent="0.25">
      <c r="B63" s="186" t="s">
        <v>49</v>
      </c>
      <c r="C63" s="184"/>
      <c r="D63" s="184"/>
      <c r="E63" s="184"/>
      <c r="F63" s="184"/>
      <c r="G63" s="184"/>
      <c r="H63" s="185"/>
      <c r="I63" s="185"/>
      <c r="J63" s="185"/>
      <c r="K63" s="184"/>
      <c r="L63" s="202"/>
      <c r="M63" s="202"/>
      <c r="N63" s="202"/>
    </row>
    <row r="64" spans="2:14" x14ac:dyDescent="0.25">
      <c r="B64" s="187" t="s">
        <v>70</v>
      </c>
      <c r="C64" s="188">
        <v>137126</v>
      </c>
      <c r="D64" s="188">
        <v>55313</v>
      </c>
      <c r="E64" s="188">
        <v>70304</v>
      </c>
      <c r="F64" s="188">
        <v>161080</v>
      </c>
      <c r="G64" s="188">
        <v>179837</v>
      </c>
      <c r="H64" s="188">
        <v>231856</v>
      </c>
      <c r="I64" s="189">
        <f>IFERROR(H64/G64-1,"-")</f>
        <v>0.28925638216829674</v>
      </c>
      <c r="J64" s="188">
        <f>H64-G64</f>
        <v>52019</v>
      </c>
      <c r="K64" s="189">
        <f>H64/H$8</f>
        <v>4.2307327362835476E-2</v>
      </c>
      <c r="L64" s="131"/>
      <c r="M64" s="131"/>
      <c r="N64" s="131"/>
    </row>
    <row r="65" spans="2:14" x14ac:dyDescent="0.25">
      <c r="B65" s="190" t="s">
        <v>99</v>
      </c>
      <c r="C65" s="191">
        <v>41904</v>
      </c>
      <c r="D65" s="191">
        <v>24273</v>
      </c>
      <c r="E65" s="191">
        <v>26311</v>
      </c>
      <c r="F65" s="191">
        <v>32375</v>
      </c>
      <c r="G65" s="191">
        <v>47068</v>
      </c>
      <c r="H65" s="191">
        <v>61312</v>
      </c>
      <c r="I65" s="192">
        <f>IFERROR(H65/G65-1,"-")</f>
        <v>0.30262598793235318</v>
      </c>
      <c r="J65" s="191">
        <f t="shared" ref="J65:J75" si="20">H65-G65</f>
        <v>14244</v>
      </c>
      <c r="K65" s="192">
        <f>H65/H$8</f>
        <v>1.1187749531045859E-2</v>
      </c>
    </row>
    <row r="66" spans="2:14" x14ac:dyDescent="0.25">
      <c r="B66" s="194" t="s">
        <v>105</v>
      </c>
      <c r="C66" s="195">
        <v>22752</v>
      </c>
      <c r="D66" s="195">
        <v>8930</v>
      </c>
      <c r="E66" s="195">
        <v>21567</v>
      </c>
      <c r="F66" s="195">
        <v>23338</v>
      </c>
      <c r="G66" s="195">
        <v>31999</v>
      </c>
      <c r="H66" s="195">
        <v>37562</v>
      </c>
      <c r="I66" s="196">
        <f>IFERROR(H66/G66-1,"-")</f>
        <v>0.17384918278696215</v>
      </c>
      <c r="J66" s="195">
        <f t="shared" si="20"/>
        <v>5563</v>
      </c>
      <c r="K66" s="196">
        <f>H66/H$8</f>
        <v>6.8540293561642832E-3</v>
      </c>
    </row>
    <row r="67" spans="2:14" x14ac:dyDescent="0.25">
      <c r="B67" s="194" t="s">
        <v>102</v>
      </c>
      <c r="C67" s="195">
        <v>19152</v>
      </c>
      <c r="D67" s="195">
        <v>15343</v>
      </c>
      <c r="E67" s="195">
        <v>4744</v>
      </c>
      <c r="F67" s="195">
        <v>9037</v>
      </c>
      <c r="G67" s="195">
        <v>15069</v>
      </c>
      <c r="H67" s="195">
        <v>23750</v>
      </c>
      <c r="I67" s="196">
        <f>IFERROR(H67/G67-1,"-")</f>
        <v>0.57608334992368437</v>
      </c>
      <c r="J67" s="195">
        <f t="shared" si="20"/>
        <v>8681</v>
      </c>
      <c r="K67" s="196">
        <f>H67/H$8</f>
        <v>4.3337201748815755E-3</v>
      </c>
    </row>
    <row r="68" spans="2:14" x14ac:dyDescent="0.25">
      <c r="B68" s="190" t="s">
        <v>109</v>
      </c>
      <c r="C68" s="191">
        <v>95222</v>
      </c>
      <c r="D68" s="191">
        <v>31040</v>
      </c>
      <c r="E68" s="191">
        <v>43993</v>
      </c>
      <c r="F68" s="191">
        <v>128705</v>
      </c>
      <c r="G68" s="191">
        <v>132769</v>
      </c>
      <c r="H68" s="191">
        <v>170544</v>
      </c>
      <c r="I68" s="192">
        <f>IFERROR(H68/G68-1,"-")</f>
        <v>0.28451671700472247</v>
      </c>
      <c r="J68" s="191">
        <f t="shared" si="20"/>
        <v>37775</v>
      </c>
      <c r="K68" s="192">
        <f>H68/H$8</f>
        <v>3.1119577831789615E-2</v>
      </c>
    </row>
    <row r="69" spans="2:14" x14ac:dyDescent="0.25">
      <c r="B69" s="194" t="s">
        <v>112</v>
      </c>
      <c r="C69" s="195">
        <v>41026</v>
      </c>
      <c r="D69" s="195">
        <v>13899</v>
      </c>
      <c r="E69" s="195">
        <v>12264</v>
      </c>
      <c r="F69" s="195">
        <v>56081</v>
      </c>
      <c r="G69" s="195">
        <v>50457</v>
      </c>
      <c r="H69" s="195">
        <v>73242</v>
      </c>
      <c r="I69" s="196">
        <f t="shared" ref="I69:I76" si="21">IFERROR(H69/G69-1,"-")</f>
        <v>0.45157262619656335</v>
      </c>
      <c r="J69" s="195">
        <f t="shared" si="20"/>
        <v>22785</v>
      </c>
      <c r="K69" s="196">
        <f t="shared" ref="K69:K76" si="22">H69/H$8</f>
        <v>1.336464560204953E-2</v>
      </c>
    </row>
    <row r="70" spans="2:14" x14ac:dyDescent="0.25">
      <c r="B70" s="194" t="s">
        <v>115</v>
      </c>
      <c r="C70" s="195">
        <v>11534</v>
      </c>
      <c r="D70" s="195">
        <v>3374</v>
      </c>
      <c r="E70" s="195">
        <v>3586</v>
      </c>
      <c r="F70" s="195">
        <v>7748</v>
      </c>
      <c r="G70" s="195">
        <v>10955</v>
      </c>
      <c r="H70" s="195">
        <v>10731</v>
      </c>
      <c r="I70" s="196">
        <f t="shared" si="21"/>
        <v>-2.0447284345047945E-2</v>
      </c>
      <c r="J70" s="195">
        <f t="shared" si="20"/>
        <v>-224</v>
      </c>
      <c r="K70" s="196">
        <f t="shared" si="22"/>
        <v>1.9581116293328079E-3</v>
      </c>
    </row>
    <row r="71" spans="2:14" x14ac:dyDescent="0.25">
      <c r="B71" s="194" t="s">
        <v>118</v>
      </c>
      <c r="C71" s="195">
        <v>10880</v>
      </c>
      <c r="D71" s="195">
        <v>3449</v>
      </c>
      <c r="E71" s="195">
        <v>6294</v>
      </c>
      <c r="F71" s="195">
        <v>18047</v>
      </c>
      <c r="G71" s="195">
        <v>15837</v>
      </c>
      <c r="H71" s="195">
        <v>19123</v>
      </c>
      <c r="I71" s="196">
        <f t="shared" si="21"/>
        <v>0.20748879206920501</v>
      </c>
      <c r="J71" s="195">
        <f t="shared" si="20"/>
        <v>3286</v>
      </c>
      <c r="K71" s="196">
        <f t="shared" si="22"/>
        <v>3.4894202486004363E-3</v>
      </c>
    </row>
    <row r="72" spans="2:14" x14ac:dyDescent="0.25">
      <c r="B72" s="194" t="s">
        <v>125</v>
      </c>
      <c r="C72" s="195">
        <v>1784</v>
      </c>
      <c r="D72" s="195">
        <v>536</v>
      </c>
      <c r="E72" s="195">
        <v>3888</v>
      </c>
      <c r="F72" s="195">
        <v>3396</v>
      </c>
      <c r="G72" s="195">
        <v>3947</v>
      </c>
      <c r="H72" s="195">
        <v>6454</v>
      </c>
      <c r="I72" s="196">
        <f t="shared" si="21"/>
        <v>0.63516594882189015</v>
      </c>
      <c r="J72" s="195">
        <f t="shared" si="20"/>
        <v>2507</v>
      </c>
      <c r="K72" s="196">
        <f t="shared" si="22"/>
        <v>1.1776770529972921E-3</v>
      </c>
    </row>
    <row r="73" spans="2:14" x14ac:dyDescent="0.25">
      <c r="B73" s="194" t="s">
        <v>121</v>
      </c>
      <c r="C73" s="195">
        <v>2469</v>
      </c>
      <c r="D73" s="195">
        <v>1278</v>
      </c>
      <c r="E73" s="195">
        <v>1635</v>
      </c>
      <c r="F73" s="195">
        <v>3248</v>
      </c>
      <c r="G73" s="195">
        <v>2699</v>
      </c>
      <c r="H73" s="195">
        <v>4219</v>
      </c>
      <c r="I73" s="196">
        <f t="shared" si="21"/>
        <v>0.56317154501667277</v>
      </c>
      <c r="J73" s="195">
        <f t="shared" si="20"/>
        <v>1520</v>
      </c>
      <c r="K73" s="196">
        <f t="shared" si="22"/>
        <v>7.6985117548738385E-4</v>
      </c>
    </row>
    <row r="74" spans="2:14" x14ac:dyDescent="0.25">
      <c r="B74" s="194" t="s">
        <v>130</v>
      </c>
      <c r="C74" s="195">
        <v>2202</v>
      </c>
      <c r="D74" s="195">
        <v>686</v>
      </c>
      <c r="E74" s="195">
        <v>1848</v>
      </c>
      <c r="F74" s="195">
        <v>2875</v>
      </c>
      <c r="G74" s="195">
        <v>3786</v>
      </c>
      <c r="H74" s="195">
        <v>3186</v>
      </c>
      <c r="I74" s="196">
        <f t="shared" si="21"/>
        <v>-0.15847860538827263</v>
      </c>
      <c r="J74" s="195">
        <f t="shared" si="20"/>
        <v>-600</v>
      </c>
      <c r="K74" s="196">
        <f t="shared" si="22"/>
        <v>5.8135715693358734E-4</v>
      </c>
    </row>
    <row r="75" spans="2:14" x14ac:dyDescent="0.25">
      <c r="B75" s="194" t="s">
        <v>133</v>
      </c>
      <c r="C75" s="195">
        <v>2302</v>
      </c>
      <c r="D75" s="195">
        <v>932</v>
      </c>
      <c r="E75" s="195">
        <v>363</v>
      </c>
      <c r="F75" s="195">
        <v>967</v>
      </c>
      <c r="G75" s="195">
        <v>1128</v>
      </c>
      <c r="H75" s="195">
        <v>3135</v>
      </c>
      <c r="I75" s="196">
        <f t="shared" si="21"/>
        <v>1.7792553191489362</v>
      </c>
      <c r="J75" s="195">
        <f t="shared" si="20"/>
        <v>2007</v>
      </c>
      <c r="K75" s="196">
        <f t="shared" si="22"/>
        <v>5.7205106308436799E-4</v>
      </c>
    </row>
    <row r="76" spans="2:14" x14ac:dyDescent="0.25">
      <c r="B76" s="199" t="s">
        <v>147</v>
      </c>
      <c r="C76" s="200">
        <f t="shared" ref="C76:H76" si="23">C68-SUM(C69:C75)</f>
        <v>23025</v>
      </c>
      <c r="D76" s="200">
        <f t="shared" si="23"/>
        <v>6886</v>
      </c>
      <c r="E76" s="200">
        <f t="shared" si="23"/>
        <v>14115</v>
      </c>
      <c r="F76" s="200">
        <f t="shared" si="23"/>
        <v>36343</v>
      </c>
      <c r="G76" s="200">
        <f t="shared" si="23"/>
        <v>43960</v>
      </c>
      <c r="H76" s="200">
        <f t="shared" si="23"/>
        <v>50454</v>
      </c>
      <c r="I76" s="201">
        <f t="shared" si="21"/>
        <v>0.14772520473157424</v>
      </c>
      <c r="J76" s="200">
        <f>H76-G76</f>
        <v>6494</v>
      </c>
      <c r="K76" s="201">
        <f t="shared" si="22"/>
        <v>9.2064639033042107E-3</v>
      </c>
    </row>
    <row r="77" spans="2:14" x14ac:dyDescent="0.25">
      <c r="B77" s="186" t="s">
        <v>50</v>
      </c>
      <c r="C77" s="184"/>
      <c r="D77" s="184"/>
      <c r="E77" s="184"/>
      <c r="F77" s="184"/>
      <c r="G77" s="184"/>
      <c r="H77" s="185"/>
      <c r="I77" s="185"/>
      <c r="J77" s="185"/>
      <c r="K77" s="184"/>
      <c r="L77" s="202"/>
      <c r="M77" s="202"/>
      <c r="N77" s="202"/>
    </row>
    <row r="78" spans="2:14" x14ac:dyDescent="0.25">
      <c r="B78" s="187" t="s">
        <v>70</v>
      </c>
      <c r="C78" s="188">
        <v>791721</v>
      </c>
      <c r="D78" s="188">
        <v>225835</v>
      </c>
      <c r="E78" s="188">
        <v>354204</v>
      </c>
      <c r="F78" s="188">
        <v>710225</v>
      </c>
      <c r="G78" s="188">
        <v>797848</v>
      </c>
      <c r="H78" s="188">
        <v>914356</v>
      </c>
      <c r="I78" s="189">
        <f>IFERROR(H78/G78-1,"-")</f>
        <v>0.14602781482187077</v>
      </c>
      <c r="J78" s="188">
        <f>H78-G78</f>
        <v>116508</v>
      </c>
      <c r="K78" s="189">
        <f>H78/H$8</f>
        <v>0.16684475975680074</v>
      </c>
      <c r="L78" s="131"/>
      <c r="M78" s="131"/>
      <c r="N78" s="131"/>
    </row>
    <row r="79" spans="2:14" x14ac:dyDescent="0.25">
      <c r="B79" s="190" t="s">
        <v>99</v>
      </c>
      <c r="C79" s="191">
        <v>356283</v>
      </c>
      <c r="D79" s="191">
        <v>103133</v>
      </c>
      <c r="E79" s="191">
        <v>181693</v>
      </c>
      <c r="F79" s="191">
        <v>342343</v>
      </c>
      <c r="G79" s="191">
        <v>341923</v>
      </c>
      <c r="H79" s="191">
        <v>382237</v>
      </c>
      <c r="I79" s="192">
        <f>IFERROR(H79/G79-1,"-")</f>
        <v>0.1179037385610211</v>
      </c>
      <c r="J79" s="191">
        <f t="shared" ref="J79:J89" si="24">H79-G79</f>
        <v>40314</v>
      </c>
      <c r="K79" s="192">
        <f>H79/H$8</f>
        <v>6.9747713620471941E-2</v>
      </c>
    </row>
    <row r="80" spans="2:14" x14ac:dyDescent="0.25">
      <c r="B80" s="194" t="s">
        <v>105</v>
      </c>
      <c r="C80" s="195">
        <v>72064</v>
      </c>
      <c r="D80" s="195">
        <v>28320</v>
      </c>
      <c r="E80" s="195">
        <v>66989</v>
      </c>
      <c r="F80" s="195">
        <v>97391</v>
      </c>
      <c r="G80" s="195">
        <v>92103</v>
      </c>
      <c r="H80" s="195">
        <v>106284</v>
      </c>
      <c r="I80" s="196">
        <f>IFERROR(H80/G80-1,"-")</f>
        <v>0.15396892609361257</v>
      </c>
      <c r="J80" s="195">
        <f t="shared" si="24"/>
        <v>14181</v>
      </c>
      <c r="K80" s="196">
        <f>H80/H$8</f>
        <v>1.9393899581773195E-2</v>
      </c>
    </row>
    <row r="81" spans="2:14" x14ac:dyDescent="0.25">
      <c r="B81" s="194" t="s">
        <v>102</v>
      </c>
      <c r="C81" s="195">
        <v>284219</v>
      </c>
      <c r="D81" s="195">
        <v>74813</v>
      </c>
      <c r="E81" s="195">
        <v>114704</v>
      </c>
      <c r="F81" s="195">
        <v>244952</v>
      </c>
      <c r="G81" s="195">
        <v>249820</v>
      </c>
      <c r="H81" s="195">
        <v>275953</v>
      </c>
      <c r="I81" s="196">
        <f>IFERROR(H81/G81-1,"-")</f>
        <v>0.1046073172684332</v>
      </c>
      <c r="J81" s="195">
        <f t="shared" si="24"/>
        <v>26133</v>
      </c>
      <c r="K81" s="196">
        <f>H81/H$8</f>
        <v>5.0353814038698749E-2</v>
      </c>
    </row>
    <row r="82" spans="2:14" x14ac:dyDescent="0.25">
      <c r="B82" s="190" t="s">
        <v>109</v>
      </c>
      <c r="C82" s="191">
        <v>435438</v>
      </c>
      <c r="D82" s="191">
        <v>122702</v>
      </c>
      <c r="E82" s="191">
        <v>172511</v>
      </c>
      <c r="F82" s="191">
        <v>367882</v>
      </c>
      <c r="G82" s="191">
        <v>455925</v>
      </c>
      <c r="H82" s="191">
        <v>532119</v>
      </c>
      <c r="I82" s="192">
        <f>IFERROR(H82/G82-1,"-")</f>
        <v>0.16711959203816407</v>
      </c>
      <c r="J82" s="191">
        <f t="shared" si="24"/>
        <v>76194</v>
      </c>
      <c r="K82" s="192">
        <f>H82/H$8</f>
        <v>9.7097046136328802E-2</v>
      </c>
    </row>
    <row r="83" spans="2:14" x14ac:dyDescent="0.25">
      <c r="B83" s="194" t="s">
        <v>112</v>
      </c>
      <c r="C83" s="195">
        <v>75049</v>
      </c>
      <c r="D83" s="195">
        <v>21332</v>
      </c>
      <c r="E83" s="195">
        <v>16695</v>
      </c>
      <c r="F83" s="195">
        <v>71554</v>
      </c>
      <c r="G83" s="195">
        <v>93860</v>
      </c>
      <c r="H83" s="195">
        <v>110313</v>
      </c>
      <c r="I83" s="196">
        <f t="shared" ref="I83:I90" si="25">IFERROR(H83/G83-1,"-")</f>
        <v>0.17529298955891748</v>
      </c>
      <c r="J83" s="195">
        <f t="shared" si="24"/>
        <v>16453</v>
      </c>
      <c r="K83" s="196">
        <f t="shared" ref="K83:K90" si="26">H83/H$8</f>
        <v>2.0129080995861526E-2</v>
      </c>
    </row>
    <row r="84" spans="2:14" x14ac:dyDescent="0.25">
      <c r="B84" s="194" t="s">
        <v>115</v>
      </c>
      <c r="C84" s="195">
        <v>159354</v>
      </c>
      <c r="D84" s="195">
        <v>39522</v>
      </c>
      <c r="E84" s="195">
        <v>53227</v>
      </c>
      <c r="F84" s="195">
        <v>113120</v>
      </c>
      <c r="G84" s="195">
        <v>127349</v>
      </c>
      <c r="H84" s="195">
        <v>141364</v>
      </c>
      <c r="I84" s="196">
        <f t="shared" si="25"/>
        <v>0.11005190460859526</v>
      </c>
      <c r="J84" s="195">
        <f t="shared" si="24"/>
        <v>14015</v>
      </c>
      <c r="K84" s="196">
        <f t="shared" si="26"/>
        <v>2.57950323706088E-2</v>
      </c>
    </row>
    <row r="85" spans="2:14" x14ac:dyDescent="0.25">
      <c r="B85" s="194" t="s">
        <v>118</v>
      </c>
      <c r="C85" s="195">
        <v>25447</v>
      </c>
      <c r="D85" s="195">
        <v>8286</v>
      </c>
      <c r="E85" s="195">
        <v>19927</v>
      </c>
      <c r="F85" s="195">
        <v>30758</v>
      </c>
      <c r="G85" s="195">
        <v>42539</v>
      </c>
      <c r="H85" s="195">
        <v>57925</v>
      </c>
      <c r="I85" s="196">
        <f t="shared" si="25"/>
        <v>0.36169162415665634</v>
      </c>
      <c r="J85" s="195">
        <f t="shared" si="24"/>
        <v>15386</v>
      </c>
      <c r="K85" s="196">
        <f t="shared" si="26"/>
        <v>1.0569715416000642E-2</v>
      </c>
    </row>
    <row r="86" spans="2:14" x14ac:dyDescent="0.25">
      <c r="B86" s="194" t="s">
        <v>125</v>
      </c>
      <c r="C86" s="195">
        <v>9296</v>
      </c>
      <c r="D86" s="195">
        <v>2074</v>
      </c>
      <c r="E86" s="195">
        <v>5996</v>
      </c>
      <c r="F86" s="195">
        <v>10713</v>
      </c>
      <c r="G86" s="195">
        <v>12911</v>
      </c>
      <c r="H86" s="195">
        <v>18498</v>
      </c>
      <c r="I86" s="196">
        <f t="shared" si="25"/>
        <v>0.43273177910309046</v>
      </c>
      <c r="J86" s="195">
        <f t="shared" si="24"/>
        <v>5587</v>
      </c>
      <c r="K86" s="196">
        <f t="shared" si="26"/>
        <v>3.375374980840395E-3</v>
      </c>
    </row>
    <row r="87" spans="2:14" x14ac:dyDescent="0.25">
      <c r="B87" s="194" t="s">
        <v>121</v>
      </c>
      <c r="C87" s="195">
        <v>6249</v>
      </c>
      <c r="D87" s="195">
        <v>2082</v>
      </c>
      <c r="E87" s="195">
        <v>5201</v>
      </c>
      <c r="F87" s="195">
        <v>5872</v>
      </c>
      <c r="G87" s="195">
        <v>6968</v>
      </c>
      <c r="H87" s="195">
        <v>8896</v>
      </c>
      <c r="I87" s="196">
        <f t="shared" si="25"/>
        <v>0.27669345579793347</v>
      </c>
      <c r="J87" s="195">
        <f t="shared" si="24"/>
        <v>1928</v>
      </c>
      <c r="K87" s="196">
        <f t="shared" si="26"/>
        <v>1.623274723189326E-3</v>
      </c>
    </row>
    <row r="88" spans="2:14" x14ac:dyDescent="0.25">
      <c r="B88" s="194" t="s">
        <v>130</v>
      </c>
      <c r="C88" s="195">
        <v>8520</v>
      </c>
      <c r="D88" s="195">
        <v>3046</v>
      </c>
      <c r="E88" s="195">
        <v>2575</v>
      </c>
      <c r="F88" s="195">
        <v>7581</v>
      </c>
      <c r="G88" s="195">
        <v>8524</v>
      </c>
      <c r="H88" s="195">
        <v>7383</v>
      </c>
      <c r="I88" s="196">
        <f t="shared" si="25"/>
        <v>-0.13385734396996718</v>
      </c>
      <c r="J88" s="195">
        <f t="shared" si="24"/>
        <v>-1141</v>
      </c>
      <c r="K88" s="196">
        <f t="shared" si="26"/>
        <v>1.3471939389958177E-3</v>
      </c>
    </row>
    <row r="89" spans="2:14" x14ac:dyDescent="0.25">
      <c r="B89" s="194" t="s">
        <v>133</v>
      </c>
      <c r="C89" s="195">
        <v>13181</v>
      </c>
      <c r="D89" s="195">
        <v>4839</v>
      </c>
      <c r="E89" s="195">
        <v>2819</v>
      </c>
      <c r="F89" s="195">
        <v>7599</v>
      </c>
      <c r="G89" s="195">
        <v>9961</v>
      </c>
      <c r="H89" s="195">
        <v>9541</v>
      </c>
      <c r="I89" s="196">
        <f t="shared" si="25"/>
        <v>-4.216444132115249E-2</v>
      </c>
      <c r="J89" s="195">
        <f t="shared" si="24"/>
        <v>-420</v>
      </c>
      <c r="K89" s="196">
        <f t="shared" si="26"/>
        <v>1.7409694395176889E-3</v>
      </c>
    </row>
    <row r="90" spans="2:14" x14ac:dyDescent="0.25">
      <c r="B90" s="199" t="s">
        <v>147</v>
      </c>
      <c r="C90" s="200">
        <f t="shared" ref="C90:H90" si="27">C82-SUM(C83:C89)</f>
        <v>138342</v>
      </c>
      <c r="D90" s="200">
        <f t="shared" si="27"/>
        <v>41521</v>
      </c>
      <c r="E90" s="200">
        <f t="shared" si="27"/>
        <v>66071</v>
      </c>
      <c r="F90" s="200">
        <f t="shared" si="27"/>
        <v>120685</v>
      </c>
      <c r="G90" s="200">
        <f t="shared" si="27"/>
        <v>153813</v>
      </c>
      <c r="H90" s="200">
        <f t="shared" si="27"/>
        <v>178199</v>
      </c>
      <c r="I90" s="201">
        <f t="shared" si="25"/>
        <v>0.15854316605228425</v>
      </c>
      <c r="J90" s="200">
        <f>H90-G90</f>
        <v>24386</v>
      </c>
      <c r="K90" s="201">
        <f t="shared" si="26"/>
        <v>3.2516404271314601E-2</v>
      </c>
    </row>
    <row r="91" spans="2:14" x14ac:dyDescent="0.25">
      <c r="B91" s="186" t="s">
        <v>51</v>
      </c>
      <c r="C91" s="184"/>
      <c r="D91" s="184"/>
      <c r="E91" s="184"/>
      <c r="F91" s="184"/>
      <c r="G91" s="184"/>
      <c r="H91" s="185"/>
      <c r="I91" s="185"/>
      <c r="J91" s="185"/>
      <c r="K91" s="184"/>
      <c r="L91" s="202"/>
      <c r="M91" s="202"/>
      <c r="N91" s="202"/>
    </row>
    <row r="92" spans="2:14" x14ac:dyDescent="0.25">
      <c r="B92" s="187" t="s">
        <v>70</v>
      </c>
      <c r="C92" s="188">
        <v>55887</v>
      </c>
      <c r="D92" s="188">
        <v>24221</v>
      </c>
      <c r="E92" s="188">
        <v>33444</v>
      </c>
      <c r="F92" s="188">
        <v>51485</v>
      </c>
      <c r="G92" s="188">
        <v>58157</v>
      </c>
      <c r="H92" s="188">
        <v>57388</v>
      </c>
      <c r="I92" s="189">
        <f>IFERROR(H92/G92-1,"-")</f>
        <v>-1.3222827862510056E-2</v>
      </c>
      <c r="J92" s="188">
        <f>H92-G92</f>
        <v>-769</v>
      </c>
      <c r="K92" s="189">
        <f>H92/H$8</f>
        <v>1.0471727721941215E-2</v>
      </c>
      <c r="L92" s="131"/>
      <c r="M92" s="131"/>
      <c r="N92" s="131"/>
    </row>
    <row r="93" spans="2:14" x14ac:dyDescent="0.25">
      <c r="B93" s="190" t="s">
        <v>99</v>
      </c>
      <c r="C93" s="191">
        <v>37119</v>
      </c>
      <c r="D93" s="191">
        <v>16023</v>
      </c>
      <c r="E93" s="191">
        <v>21732</v>
      </c>
      <c r="F93" s="191">
        <v>33809</v>
      </c>
      <c r="G93" s="191">
        <v>37722</v>
      </c>
      <c r="H93" s="191">
        <v>35821</v>
      </c>
      <c r="I93" s="192">
        <f>IFERROR(H93/G93-1,"-")</f>
        <v>-5.0394994963151474E-2</v>
      </c>
      <c r="J93" s="191">
        <f t="shared" ref="J93:J103" si="28">H93-G93</f>
        <v>-1901</v>
      </c>
      <c r="K93" s="192">
        <f>H93/H$8</f>
        <v>6.5363448582919119E-3</v>
      </c>
    </row>
    <row r="94" spans="2:14" x14ac:dyDescent="0.25">
      <c r="B94" s="194" t="s">
        <v>105</v>
      </c>
      <c r="C94" s="195">
        <v>19153</v>
      </c>
      <c r="D94" s="195">
        <v>8684</v>
      </c>
      <c r="E94" s="195">
        <v>11001</v>
      </c>
      <c r="F94" s="195">
        <v>16289</v>
      </c>
      <c r="G94" s="195">
        <v>12024</v>
      </c>
      <c r="H94" s="195">
        <v>11877</v>
      </c>
      <c r="I94" s="196">
        <f>IFERROR(H94/G94-1,"-")</f>
        <v>-1.2225548902195627E-2</v>
      </c>
      <c r="J94" s="195">
        <f t="shared" si="28"/>
        <v>-147</v>
      </c>
      <c r="K94" s="196">
        <f>H94/H$8</f>
        <v>2.1672250322976199E-3</v>
      </c>
    </row>
    <row r="95" spans="2:14" x14ac:dyDescent="0.25">
      <c r="B95" s="194" t="s">
        <v>102</v>
      </c>
      <c r="C95" s="195">
        <v>17966</v>
      </c>
      <c r="D95" s="195">
        <v>7339</v>
      </c>
      <c r="E95" s="195">
        <v>10731</v>
      </c>
      <c r="F95" s="195">
        <v>17520</v>
      </c>
      <c r="G95" s="195">
        <v>25698</v>
      </c>
      <c r="H95" s="195">
        <v>23944</v>
      </c>
      <c r="I95" s="196">
        <f>IFERROR(H95/G95-1,"-")</f>
        <v>-6.8254338859055186E-2</v>
      </c>
      <c r="J95" s="195">
        <f t="shared" si="28"/>
        <v>-1754</v>
      </c>
      <c r="K95" s="196">
        <f>H95/H$8</f>
        <v>4.3691198259942924E-3</v>
      </c>
    </row>
    <row r="96" spans="2:14" x14ac:dyDescent="0.25">
      <c r="B96" s="190" t="s">
        <v>109</v>
      </c>
      <c r="C96" s="191">
        <v>18768</v>
      </c>
      <c r="D96" s="191">
        <v>8198</v>
      </c>
      <c r="E96" s="191">
        <v>11712</v>
      </c>
      <c r="F96" s="191">
        <v>17676</v>
      </c>
      <c r="G96" s="191">
        <v>20435</v>
      </c>
      <c r="H96" s="191">
        <v>21567</v>
      </c>
      <c r="I96" s="192">
        <f>IFERROR(H96/G96-1,"-")</f>
        <v>5.539515537068751E-2</v>
      </c>
      <c r="J96" s="191">
        <f t="shared" si="28"/>
        <v>1132</v>
      </c>
      <c r="K96" s="192">
        <f>H96/H$8</f>
        <v>3.9353828636493025E-3</v>
      </c>
    </row>
    <row r="97" spans="2:14" x14ac:dyDescent="0.25">
      <c r="B97" s="194" t="s">
        <v>112</v>
      </c>
      <c r="C97" s="195">
        <v>2421</v>
      </c>
      <c r="D97" s="195">
        <v>1288</v>
      </c>
      <c r="E97" s="195">
        <v>921</v>
      </c>
      <c r="F97" s="195">
        <v>2403</v>
      </c>
      <c r="G97" s="195">
        <v>2795</v>
      </c>
      <c r="H97" s="195">
        <v>3030</v>
      </c>
      <c r="I97" s="196">
        <f t="shared" ref="I97:I104" si="29">IFERROR(H97/G97-1,"-")</f>
        <v>8.4078711985688726E-2</v>
      </c>
      <c r="J97" s="195">
        <f t="shared" si="28"/>
        <v>235</v>
      </c>
      <c r="K97" s="196">
        <f t="shared" ref="K97:K104" si="30">H97/H$8</f>
        <v>5.5289145810068099E-4</v>
      </c>
    </row>
    <row r="98" spans="2:14" x14ac:dyDescent="0.25">
      <c r="B98" s="194" t="s">
        <v>115</v>
      </c>
      <c r="C98" s="195">
        <v>3905</v>
      </c>
      <c r="D98" s="195">
        <v>1481</v>
      </c>
      <c r="E98" s="195">
        <v>2395</v>
      </c>
      <c r="F98" s="195">
        <v>3482</v>
      </c>
      <c r="G98" s="195">
        <v>3814</v>
      </c>
      <c r="H98" s="195">
        <v>4234</v>
      </c>
      <c r="I98" s="196">
        <f t="shared" si="29"/>
        <v>0.11012060828526482</v>
      </c>
      <c r="J98" s="195">
        <f t="shared" si="28"/>
        <v>420</v>
      </c>
      <c r="K98" s="196">
        <f t="shared" si="30"/>
        <v>7.7258826191362485E-4</v>
      </c>
    </row>
    <row r="99" spans="2:14" x14ac:dyDescent="0.25">
      <c r="B99" s="194" t="s">
        <v>118</v>
      </c>
      <c r="C99" s="195">
        <v>3854</v>
      </c>
      <c r="D99" s="195">
        <v>1974</v>
      </c>
      <c r="E99" s="195">
        <v>3541</v>
      </c>
      <c r="F99" s="195">
        <v>3412</v>
      </c>
      <c r="G99" s="195">
        <v>3885</v>
      </c>
      <c r="H99" s="195">
        <v>3685</v>
      </c>
      <c r="I99" s="196">
        <f t="shared" si="29"/>
        <v>-5.1480051480051525E-2</v>
      </c>
      <c r="J99" s="195">
        <f t="shared" si="28"/>
        <v>-200</v>
      </c>
      <c r="K99" s="196">
        <f t="shared" si="30"/>
        <v>6.7241089871320446E-4</v>
      </c>
    </row>
    <row r="100" spans="2:14" x14ac:dyDescent="0.25">
      <c r="B100" s="194" t="s">
        <v>125</v>
      </c>
      <c r="C100" s="195">
        <v>699</v>
      </c>
      <c r="D100" s="195">
        <v>323</v>
      </c>
      <c r="E100" s="195">
        <v>432</v>
      </c>
      <c r="F100" s="195">
        <v>1172</v>
      </c>
      <c r="G100" s="195">
        <v>938</v>
      </c>
      <c r="H100" s="195">
        <v>933</v>
      </c>
      <c r="I100" s="196">
        <f t="shared" si="29"/>
        <v>-5.3304904051172386E-3</v>
      </c>
      <c r="J100" s="195">
        <f t="shared" si="28"/>
        <v>-5</v>
      </c>
      <c r="K100" s="196">
        <f t="shared" si="30"/>
        <v>1.7024677571218989E-4</v>
      </c>
    </row>
    <row r="101" spans="2:14" x14ac:dyDescent="0.25">
      <c r="B101" s="194" t="s">
        <v>121</v>
      </c>
      <c r="C101" s="195">
        <v>519</v>
      </c>
      <c r="D101" s="195">
        <v>351</v>
      </c>
      <c r="E101" s="195">
        <v>507</v>
      </c>
      <c r="F101" s="195">
        <v>682</v>
      </c>
      <c r="G101" s="195">
        <v>650</v>
      </c>
      <c r="H101" s="195">
        <v>903</v>
      </c>
      <c r="I101" s="196">
        <f t="shared" si="29"/>
        <v>0.38923076923076927</v>
      </c>
      <c r="J101" s="195">
        <f t="shared" si="28"/>
        <v>253</v>
      </c>
      <c r="K101" s="196">
        <f t="shared" si="30"/>
        <v>1.6477260285970789E-4</v>
      </c>
    </row>
    <row r="102" spans="2:14" x14ac:dyDescent="0.25">
      <c r="B102" s="194" t="s">
        <v>130</v>
      </c>
      <c r="C102" s="195">
        <v>155</v>
      </c>
      <c r="D102" s="195">
        <v>124</v>
      </c>
      <c r="E102" s="195">
        <v>105</v>
      </c>
      <c r="F102" s="195">
        <v>270</v>
      </c>
      <c r="G102" s="195">
        <v>153</v>
      </c>
      <c r="H102" s="195">
        <v>230</v>
      </c>
      <c r="I102" s="196">
        <f t="shared" si="29"/>
        <v>0.50326797385620914</v>
      </c>
      <c r="J102" s="195">
        <f t="shared" si="28"/>
        <v>77</v>
      </c>
      <c r="K102" s="196">
        <f t="shared" si="30"/>
        <v>4.1968658535695256E-5</v>
      </c>
    </row>
    <row r="103" spans="2:14" x14ac:dyDescent="0.25">
      <c r="B103" s="194" t="s">
        <v>133</v>
      </c>
      <c r="C103" s="195">
        <v>271</v>
      </c>
      <c r="D103" s="195">
        <v>89</v>
      </c>
      <c r="E103" s="195">
        <v>96</v>
      </c>
      <c r="F103" s="195">
        <v>168</v>
      </c>
      <c r="G103" s="195">
        <v>270</v>
      </c>
      <c r="H103" s="195">
        <v>384</v>
      </c>
      <c r="I103" s="196">
        <f t="shared" si="29"/>
        <v>0.42222222222222228</v>
      </c>
      <c r="J103" s="195">
        <f t="shared" si="28"/>
        <v>114</v>
      </c>
      <c r="K103" s="196">
        <f t="shared" si="30"/>
        <v>7.0069412511769477E-5</v>
      </c>
    </row>
    <row r="104" spans="2:14" x14ac:dyDescent="0.25">
      <c r="B104" s="199" t="s">
        <v>147</v>
      </c>
      <c r="C104" s="200">
        <f t="shared" ref="C104:H104" si="31">C96-SUM(C97:C103)</f>
        <v>6944</v>
      </c>
      <c r="D104" s="200">
        <f t="shared" si="31"/>
        <v>2568</v>
      </c>
      <c r="E104" s="200">
        <f t="shared" si="31"/>
        <v>3715</v>
      </c>
      <c r="F104" s="200">
        <f t="shared" si="31"/>
        <v>6087</v>
      </c>
      <c r="G104" s="200">
        <f t="shared" si="31"/>
        <v>7930</v>
      </c>
      <c r="H104" s="200">
        <f t="shared" si="31"/>
        <v>8168</v>
      </c>
      <c r="I104" s="201">
        <f t="shared" si="29"/>
        <v>3.0012610340479196E-2</v>
      </c>
      <c r="J104" s="200">
        <f>H104-G104</f>
        <v>238</v>
      </c>
      <c r="K104" s="201">
        <f t="shared" si="30"/>
        <v>1.4904347953024297E-3</v>
      </c>
    </row>
    <row r="105" spans="2:14" x14ac:dyDescent="0.25">
      <c r="B105" s="186" t="s">
        <v>52</v>
      </c>
      <c r="C105" s="184"/>
      <c r="D105" s="184"/>
      <c r="E105" s="184"/>
      <c r="F105" s="184"/>
      <c r="G105" s="184"/>
      <c r="H105" s="185"/>
      <c r="I105" s="185"/>
      <c r="J105" s="185"/>
      <c r="K105" s="184"/>
      <c r="L105" s="202"/>
      <c r="M105" s="202"/>
      <c r="N105" s="202"/>
    </row>
    <row r="106" spans="2:14" x14ac:dyDescent="0.25">
      <c r="B106" s="187" t="s">
        <v>70</v>
      </c>
      <c r="C106" s="188">
        <v>142901</v>
      </c>
      <c r="D106" s="188">
        <v>77467</v>
      </c>
      <c r="E106" s="188">
        <v>107459</v>
      </c>
      <c r="F106" s="188">
        <v>198873</v>
      </c>
      <c r="G106" s="188">
        <v>252588</v>
      </c>
      <c r="H106" s="188">
        <v>239146</v>
      </c>
      <c r="I106" s="189">
        <f>IFERROR(H106/G106-1,"-")</f>
        <v>-5.3217096615832848E-2</v>
      </c>
      <c r="J106" s="188">
        <f>H106-G106</f>
        <v>-13442</v>
      </c>
      <c r="K106" s="189">
        <f>H106/H$8</f>
        <v>4.3637551365988597E-2</v>
      </c>
      <c r="L106" s="131"/>
      <c r="M106" s="131"/>
      <c r="N106" s="131"/>
    </row>
    <row r="107" spans="2:14" x14ac:dyDescent="0.25">
      <c r="B107" s="190" t="s">
        <v>99</v>
      </c>
      <c r="C107" s="191">
        <v>31009</v>
      </c>
      <c r="D107" s="191">
        <v>30584</v>
      </c>
      <c r="E107" s="191">
        <v>44398</v>
      </c>
      <c r="F107" s="191">
        <v>48630</v>
      </c>
      <c r="G107" s="191">
        <v>55684</v>
      </c>
      <c r="H107" s="191">
        <v>49807</v>
      </c>
      <c r="I107" s="192">
        <f>IFERROR(H107/G107-1,"-")</f>
        <v>-0.10554198692622652</v>
      </c>
      <c r="J107" s="191">
        <f t="shared" ref="J107:J117" si="32">H107-G107</f>
        <v>-5877</v>
      </c>
      <c r="K107" s="192">
        <f>H107/H$8</f>
        <v>9.0884042421190154E-3</v>
      </c>
    </row>
    <row r="108" spans="2:14" x14ac:dyDescent="0.25">
      <c r="B108" s="194" t="s">
        <v>105</v>
      </c>
      <c r="C108" s="195">
        <v>11886</v>
      </c>
      <c r="D108" s="195">
        <v>4963</v>
      </c>
      <c r="E108" s="195">
        <v>24120</v>
      </c>
      <c r="F108" s="195">
        <v>16359</v>
      </c>
      <c r="G108" s="195">
        <v>19520</v>
      </c>
      <c r="H108" s="195">
        <v>16099</v>
      </c>
      <c r="I108" s="196">
        <f>IFERROR(H108/G108-1,"-")</f>
        <v>-0.17525614754098362</v>
      </c>
      <c r="J108" s="195">
        <f t="shared" si="32"/>
        <v>-3421</v>
      </c>
      <c r="K108" s="196">
        <f>H108/H$8</f>
        <v>2.937623625070252E-3</v>
      </c>
    </row>
    <row r="109" spans="2:14" x14ac:dyDescent="0.25">
      <c r="B109" s="194" t="s">
        <v>102</v>
      </c>
      <c r="C109" s="195">
        <v>19123</v>
      </c>
      <c r="D109" s="195">
        <v>25621</v>
      </c>
      <c r="E109" s="195">
        <v>20278</v>
      </c>
      <c r="F109" s="195">
        <v>32271</v>
      </c>
      <c r="G109" s="195">
        <v>36164</v>
      </c>
      <c r="H109" s="195">
        <v>33708</v>
      </c>
      <c r="I109" s="196">
        <f>IFERROR(H109/G109-1,"-")</f>
        <v>-6.791284149983412E-2</v>
      </c>
      <c r="J109" s="195">
        <f t="shared" si="32"/>
        <v>-2456</v>
      </c>
      <c r="K109" s="196">
        <f>H109/H$8</f>
        <v>6.1507806170487643E-3</v>
      </c>
    </row>
    <row r="110" spans="2:14" x14ac:dyDescent="0.25">
      <c r="B110" s="190" t="s">
        <v>109</v>
      </c>
      <c r="C110" s="191">
        <v>111892</v>
      </c>
      <c r="D110" s="191">
        <v>46883</v>
      </c>
      <c r="E110" s="191">
        <v>63061</v>
      </c>
      <c r="F110" s="191">
        <v>150243</v>
      </c>
      <c r="G110" s="191">
        <v>196904</v>
      </c>
      <c r="H110" s="191">
        <v>189339</v>
      </c>
      <c r="I110" s="192">
        <f>IFERROR(H110/G110-1,"-")</f>
        <v>-3.841973753707395E-2</v>
      </c>
      <c r="J110" s="191">
        <f t="shared" si="32"/>
        <v>-7565</v>
      </c>
      <c r="K110" s="192">
        <f>H110/H$8</f>
        <v>3.4549147123869584E-2</v>
      </c>
    </row>
    <row r="111" spans="2:14" x14ac:dyDescent="0.25">
      <c r="B111" s="194" t="s">
        <v>112</v>
      </c>
      <c r="C111" s="195">
        <v>61414</v>
      </c>
      <c r="D111" s="195">
        <v>26382</v>
      </c>
      <c r="E111" s="195">
        <v>26812</v>
      </c>
      <c r="F111" s="195">
        <v>90804</v>
      </c>
      <c r="G111" s="195">
        <v>128108</v>
      </c>
      <c r="H111" s="195">
        <v>116734</v>
      </c>
      <c r="I111" s="196">
        <f t="shared" ref="I111:I118" si="33">IFERROR(H111/G111-1,"-")</f>
        <v>-8.8784463109251588E-2</v>
      </c>
      <c r="J111" s="195">
        <f t="shared" si="32"/>
        <v>-11374</v>
      </c>
      <c r="K111" s="196">
        <f t="shared" ref="K111:K118" si="34">H111/H$8</f>
        <v>2.1300736458721086E-2</v>
      </c>
    </row>
    <row r="112" spans="2:14" x14ac:dyDescent="0.25">
      <c r="B112" s="194" t="s">
        <v>115</v>
      </c>
      <c r="C112" s="195">
        <v>9783</v>
      </c>
      <c r="D112" s="195">
        <v>3197</v>
      </c>
      <c r="E112" s="195">
        <v>7197</v>
      </c>
      <c r="F112" s="195">
        <v>6944</v>
      </c>
      <c r="G112" s="195">
        <v>8880</v>
      </c>
      <c r="H112" s="195">
        <v>8516</v>
      </c>
      <c r="I112" s="196">
        <f t="shared" si="33"/>
        <v>-4.0990990990991016E-2</v>
      </c>
      <c r="J112" s="195">
        <f t="shared" si="32"/>
        <v>-364</v>
      </c>
      <c r="K112" s="196">
        <f t="shared" si="34"/>
        <v>1.553935200391221E-3</v>
      </c>
    </row>
    <row r="113" spans="2:14" x14ac:dyDescent="0.25">
      <c r="B113" s="194" t="s">
        <v>118</v>
      </c>
      <c r="C113" s="195">
        <v>11371</v>
      </c>
      <c r="D113" s="195">
        <v>2498</v>
      </c>
      <c r="E113" s="195">
        <v>6746</v>
      </c>
      <c r="F113" s="195">
        <v>9830</v>
      </c>
      <c r="G113" s="195">
        <v>13414</v>
      </c>
      <c r="H113" s="195">
        <v>14245</v>
      </c>
      <c r="I113" s="196">
        <f t="shared" si="33"/>
        <v>6.1950201282242379E-2</v>
      </c>
      <c r="J113" s="195">
        <f t="shared" si="32"/>
        <v>831</v>
      </c>
      <c r="K113" s="196">
        <f t="shared" si="34"/>
        <v>2.5993197427868651E-3</v>
      </c>
    </row>
    <row r="114" spans="2:14" x14ac:dyDescent="0.25">
      <c r="B114" s="194" t="s">
        <v>125</v>
      </c>
      <c r="C114" s="195">
        <v>2496</v>
      </c>
      <c r="D114" s="195">
        <v>1300</v>
      </c>
      <c r="E114" s="195">
        <v>3663</v>
      </c>
      <c r="F114" s="195">
        <v>6290</v>
      </c>
      <c r="G114" s="195">
        <v>6514</v>
      </c>
      <c r="H114" s="195">
        <v>6482</v>
      </c>
      <c r="I114" s="196">
        <f t="shared" si="33"/>
        <v>-4.912496162112423E-3</v>
      </c>
      <c r="J114" s="195">
        <f t="shared" si="32"/>
        <v>-32</v>
      </c>
      <c r="K114" s="196">
        <f t="shared" si="34"/>
        <v>1.1827862809929419E-3</v>
      </c>
    </row>
    <row r="115" spans="2:14" x14ac:dyDescent="0.25">
      <c r="B115" s="194" t="s">
        <v>121</v>
      </c>
      <c r="C115" s="195">
        <v>3749</v>
      </c>
      <c r="D115" s="195">
        <v>2838</v>
      </c>
      <c r="E115" s="195">
        <v>4368</v>
      </c>
      <c r="F115" s="195">
        <v>4750</v>
      </c>
      <c r="G115" s="195">
        <v>5340</v>
      </c>
      <c r="H115" s="195">
        <v>5146</v>
      </c>
      <c r="I115" s="196">
        <f t="shared" si="33"/>
        <v>-3.6329588014981318E-2</v>
      </c>
      <c r="J115" s="195">
        <f t="shared" si="32"/>
        <v>-194</v>
      </c>
      <c r="K115" s="196">
        <f t="shared" si="34"/>
        <v>9.3900311662907738E-4</v>
      </c>
    </row>
    <row r="116" spans="2:14" x14ac:dyDescent="0.25">
      <c r="B116" s="194" t="s">
        <v>130</v>
      </c>
      <c r="C116" s="195">
        <v>826</v>
      </c>
      <c r="D116" s="195">
        <v>406</v>
      </c>
      <c r="E116" s="195">
        <v>369</v>
      </c>
      <c r="F116" s="195">
        <v>1261</v>
      </c>
      <c r="G116" s="195">
        <v>1457</v>
      </c>
      <c r="H116" s="195">
        <v>1177</v>
      </c>
      <c r="I116" s="196">
        <f t="shared" si="33"/>
        <v>-0.19217570350034319</v>
      </c>
      <c r="J116" s="195">
        <f t="shared" si="32"/>
        <v>-280</v>
      </c>
      <c r="K116" s="196">
        <f t="shared" si="34"/>
        <v>2.1477004824571009E-4</v>
      </c>
    </row>
    <row r="117" spans="2:14" x14ac:dyDescent="0.25">
      <c r="B117" s="194" t="s">
        <v>133</v>
      </c>
      <c r="C117" s="195">
        <v>1664</v>
      </c>
      <c r="D117" s="195">
        <v>932</v>
      </c>
      <c r="E117" s="195">
        <v>521</v>
      </c>
      <c r="F117" s="195">
        <v>980</v>
      </c>
      <c r="G117" s="195">
        <v>944</v>
      </c>
      <c r="H117" s="195">
        <v>1508</v>
      </c>
      <c r="I117" s="196">
        <f t="shared" si="33"/>
        <v>0.59745762711864403</v>
      </c>
      <c r="J117" s="195">
        <f t="shared" si="32"/>
        <v>564</v>
      </c>
      <c r="K117" s="196">
        <f t="shared" si="34"/>
        <v>2.7516842205142805E-4</v>
      </c>
    </row>
    <row r="118" spans="2:14" x14ac:dyDescent="0.25">
      <c r="B118" s="199" t="s">
        <v>147</v>
      </c>
      <c r="C118" s="200">
        <f t="shared" ref="C118:H118" si="35">C110-SUM(C111:C117)</f>
        <v>20589</v>
      </c>
      <c r="D118" s="200">
        <f t="shared" si="35"/>
        <v>9330</v>
      </c>
      <c r="E118" s="200">
        <f t="shared" si="35"/>
        <v>13385</v>
      </c>
      <c r="F118" s="200">
        <f t="shared" si="35"/>
        <v>29384</v>
      </c>
      <c r="G118" s="200">
        <f t="shared" si="35"/>
        <v>32247</v>
      </c>
      <c r="H118" s="200">
        <f t="shared" si="35"/>
        <v>35531</v>
      </c>
      <c r="I118" s="201">
        <f t="shared" si="33"/>
        <v>0.10183893075324835</v>
      </c>
      <c r="J118" s="200">
        <f>H118-G118</f>
        <v>3284</v>
      </c>
      <c r="K118" s="201">
        <f t="shared" si="34"/>
        <v>6.4834278540512533E-3</v>
      </c>
    </row>
    <row r="119" spans="2:14" x14ac:dyDescent="0.25">
      <c r="B119" s="186" t="s">
        <v>53</v>
      </c>
      <c r="C119" s="184"/>
      <c r="D119" s="184"/>
      <c r="E119" s="184"/>
      <c r="F119" s="184"/>
      <c r="G119" s="184"/>
      <c r="H119" s="185"/>
      <c r="I119" s="185"/>
      <c r="J119" s="185"/>
      <c r="K119" s="184"/>
      <c r="L119" s="202"/>
      <c r="M119" s="202"/>
      <c r="N119" s="202"/>
    </row>
    <row r="120" spans="2:14" x14ac:dyDescent="0.25">
      <c r="B120" s="187" t="s">
        <v>70</v>
      </c>
      <c r="C120" s="188">
        <v>220415</v>
      </c>
      <c r="D120" s="188">
        <v>103516</v>
      </c>
      <c r="E120" s="188">
        <v>164258</v>
      </c>
      <c r="F120" s="188">
        <v>229131</v>
      </c>
      <c r="G120" s="188">
        <v>239109</v>
      </c>
      <c r="H120" s="188">
        <v>250871</v>
      </c>
      <c r="I120" s="189">
        <f>IFERROR(H120/G120-1,"-")</f>
        <v>4.9190954752853289E-2</v>
      </c>
      <c r="J120" s="188">
        <f>H120-G120</f>
        <v>11762</v>
      </c>
      <c r="K120" s="189">
        <f>H120/H$8</f>
        <v>4.5777040589166977E-2</v>
      </c>
      <c r="L120" s="131"/>
      <c r="M120" s="131"/>
      <c r="N120" s="131"/>
    </row>
    <row r="121" spans="2:14" x14ac:dyDescent="0.25">
      <c r="B121" s="190" t="s">
        <v>99</v>
      </c>
      <c r="C121" s="191">
        <v>120142</v>
      </c>
      <c r="D121" s="191">
        <v>61571</v>
      </c>
      <c r="E121" s="191">
        <v>104557</v>
      </c>
      <c r="F121" s="191">
        <v>134886</v>
      </c>
      <c r="G121" s="191">
        <v>146430</v>
      </c>
      <c r="H121" s="191">
        <v>156566</v>
      </c>
      <c r="I121" s="192">
        <f>IFERROR(H121/G121-1,"-")</f>
        <v>6.9220788089872309E-2</v>
      </c>
      <c r="J121" s="191">
        <f t="shared" ref="J121:J131" si="36">H121-G121</f>
        <v>10136</v>
      </c>
      <c r="K121" s="192">
        <f>H121/H$8</f>
        <v>2.8568978227389841E-2</v>
      </c>
    </row>
    <row r="122" spans="2:14" x14ac:dyDescent="0.25">
      <c r="B122" s="194" t="s">
        <v>105</v>
      </c>
      <c r="C122" s="195">
        <v>61076</v>
      </c>
      <c r="D122" s="195">
        <v>27791</v>
      </c>
      <c r="E122" s="195">
        <v>53247</v>
      </c>
      <c r="F122" s="195">
        <v>69865</v>
      </c>
      <c r="G122" s="195">
        <v>66121</v>
      </c>
      <c r="H122" s="195">
        <v>75793</v>
      </c>
      <c r="I122" s="196">
        <f>IFERROR(H122/G122-1,"-")</f>
        <v>0.14627727953297742</v>
      </c>
      <c r="J122" s="195">
        <f t="shared" si="36"/>
        <v>9672</v>
      </c>
      <c r="K122" s="196">
        <f>H122/H$8</f>
        <v>1.3830132766938915E-2</v>
      </c>
    </row>
    <row r="123" spans="2:14" x14ac:dyDescent="0.25">
      <c r="B123" s="194" t="s">
        <v>102</v>
      </c>
      <c r="C123" s="195">
        <v>59066</v>
      </c>
      <c r="D123" s="195">
        <v>33780</v>
      </c>
      <c r="E123" s="195">
        <v>51310</v>
      </c>
      <c r="F123" s="195">
        <v>65021</v>
      </c>
      <c r="G123" s="195">
        <v>80309</v>
      </c>
      <c r="H123" s="195">
        <v>80773</v>
      </c>
      <c r="I123" s="196">
        <f>IFERROR(H123/G123-1,"-")</f>
        <v>5.7776836967213807E-3</v>
      </c>
      <c r="J123" s="195">
        <f t="shared" si="36"/>
        <v>464</v>
      </c>
      <c r="K123" s="196">
        <f>H123/H$8</f>
        <v>1.4738845460450926E-2</v>
      </c>
    </row>
    <row r="124" spans="2:14" x14ac:dyDescent="0.25">
      <c r="B124" s="190" t="s">
        <v>109</v>
      </c>
      <c r="C124" s="191">
        <v>100273</v>
      </c>
      <c r="D124" s="191">
        <v>41945</v>
      </c>
      <c r="E124" s="191">
        <v>59701</v>
      </c>
      <c r="F124" s="191">
        <v>94245</v>
      </c>
      <c r="G124" s="191">
        <v>92679</v>
      </c>
      <c r="H124" s="191">
        <v>94305</v>
      </c>
      <c r="I124" s="192">
        <f>IFERROR(H124/G124-1,"-")</f>
        <v>1.7544427540219454E-2</v>
      </c>
      <c r="J124" s="191">
        <f t="shared" si="36"/>
        <v>1626</v>
      </c>
      <c r="K124" s="192">
        <f>H124/H$8</f>
        <v>1.7208062361777136E-2</v>
      </c>
    </row>
    <row r="125" spans="2:14" x14ac:dyDescent="0.25">
      <c r="B125" s="194" t="s">
        <v>112</v>
      </c>
      <c r="C125" s="195">
        <v>10460</v>
      </c>
      <c r="D125" s="195">
        <v>3941</v>
      </c>
      <c r="E125" s="195">
        <v>3336</v>
      </c>
      <c r="F125" s="195">
        <v>9917</v>
      </c>
      <c r="G125" s="195">
        <v>11646</v>
      </c>
      <c r="H125" s="195">
        <v>10656</v>
      </c>
      <c r="I125" s="196">
        <f t="shared" ref="I125:I132" si="37">IFERROR(H125/G125-1,"-")</f>
        <v>-8.5007727975270453E-2</v>
      </c>
      <c r="J125" s="195">
        <f t="shared" si="36"/>
        <v>-990</v>
      </c>
      <c r="K125" s="196">
        <f t="shared" ref="K125:K132" si="38">H125/H$8</f>
        <v>1.9444261972016029E-3</v>
      </c>
    </row>
    <row r="126" spans="2:14" x14ac:dyDescent="0.25">
      <c r="B126" s="194" t="s">
        <v>115</v>
      </c>
      <c r="C126" s="195">
        <v>9550</v>
      </c>
      <c r="D126" s="195">
        <v>4053</v>
      </c>
      <c r="E126" s="195">
        <v>7314</v>
      </c>
      <c r="F126" s="195">
        <v>11261</v>
      </c>
      <c r="G126" s="195">
        <v>13316</v>
      </c>
      <c r="H126" s="195">
        <v>13127</v>
      </c>
      <c r="I126" s="196">
        <f t="shared" si="37"/>
        <v>-1.4193451486932962E-2</v>
      </c>
      <c r="J126" s="195">
        <f t="shared" si="36"/>
        <v>-189</v>
      </c>
      <c r="K126" s="196">
        <f t="shared" si="38"/>
        <v>2.3953155678177029E-3</v>
      </c>
    </row>
    <row r="127" spans="2:14" x14ac:dyDescent="0.25">
      <c r="B127" s="194" t="s">
        <v>118</v>
      </c>
      <c r="C127" s="195">
        <v>6709</v>
      </c>
      <c r="D127" s="195">
        <v>2906</v>
      </c>
      <c r="E127" s="195">
        <v>7134</v>
      </c>
      <c r="F127" s="195">
        <v>8524</v>
      </c>
      <c r="G127" s="195">
        <v>8756</v>
      </c>
      <c r="H127" s="195">
        <v>8567</v>
      </c>
      <c r="I127" s="196">
        <f t="shared" si="37"/>
        <v>-2.1585198720877163E-2</v>
      </c>
      <c r="J127" s="195">
        <f t="shared" si="36"/>
        <v>-189</v>
      </c>
      <c r="K127" s="196">
        <f t="shared" si="38"/>
        <v>1.5632412942404403E-3</v>
      </c>
    </row>
    <row r="128" spans="2:14" x14ac:dyDescent="0.25">
      <c r="B128" s="194" t="s">
        <v>125</v>
      </c>
      <c r="C128" s="195">
        <v>1866</v>
      </c>
      <c r="D128" s="195">
        <v>784</v>
      </c>
      <c r="E128" s="195">
        <v>1333</v>
      </c>
      <c r="F128" s="195">
        <v>2573</v>
      </c>
      <c r="G128" s="195">
        <v>2637</v>
      </c>
      <c r="H128" s="195">
        <v>2356</v>
      </c>
      <c r="I128" s="196">
        <f t="shared" si="37"/>
        <v>-0.10656048540007579</v>
      </c>
      <c r="J128" s="195">
        <f t="shared" si="36"/>
        <v>-281</v>
      </c>
      <c r="K128" s="196">
        <f t="shared" si="38"/>
        <v>4.2990504134825225E-4</v>
      </c>
    </row>
    <row r="129" spans="2:14" x14ac:dyDescent="0.25">
      <c r="B129" s="194" t="s">
        <v>121</v>
      </c>
      <c r="C129" s="195">
        <v>1484</v>
      </c>
      <c r="D129" s="195">
        <v>812</v>
      </c>
      <c r="E129" s="195">
        <v>1357</v>
      </c>
      <c r="F129" s="195">
        <v>1836</v>
      </c>
      <c r="G129" s="195">
        <v>1934</v>
      </c>
      <c r="H129" s="195">
        <v>2091</v>
      </c>
      <c r="I129" s="196">
        <f t="shared" si="37"/>
        <v>8.1178903826266913E-2</v>
      </c>
      <c r="J129" s="195">
        <f t="shared" si="36"/>
        <v>157</v>
      </c>
      <c r="K129" s="196">
        <f t="shared" si="38"/>
        <v>3.815498478179947E-4</v>
      </c>
    </row>
    <row r="130" spans="2:14" x14ac:dyDescent="0.25">
      <c r="B130" s="194" t="s">
        <v>130</v>
      </c>
      <c r="C130" s="195">
        <v>1623</v>
      </c>
      <c r="D130" s="195">
        <v>678</v>
      </c>
      <c r="E130" s="195">
        <v>555</v>
      </c>
      <c r="F130" s="195">
        <v>1075</v>
      </c>
      <c r="G130" s="195">
        <v>1341</v>
      </c>
      <c r="H130" s="195">
        <v>1334</v>
      </c>
      <c r="I130" s="196">
        <f t="shared" si="37"/>
        <v>-5.2199850857569396E-3</v>
      </c>
      <c r="J130" s="195">
        <f t="shared" si="36"/>
        <v>-7</v>
      </c>
      <c r="K130" s="196">
        <f t="shared" si="38"/>
        <v>2.434182195070325E-4</v>
      </c>
    </row>
    <row r="131" spans="2:14" x14ac:dyDescent="0.25">
      <c r="B131" s="194" t="s">
        <v>133</v>
      </c>
      <c r="C131" s="195">
        <v>2681</v>
      </c>
      <c r="D131" s="195">
        <v>1097</v>
      </c>
      <c r="E131" s="195">
        <v>919</v>
      </c>
      <c r="F131" s="195">
        <v>1885</v>
      </c>
      <c r="G131" s="195">
        <v>2455</v>
      </c>
      <c r="H131" s="195">
        <v>2493</v>
      </c>
      <c r="I131" s="196">
        <f t="shared" si="37"/>
        <v>1.5478615071283119E-2</v>
      </c>
      <c r="J131" s="195">
        <f t="shared" si="36"/>
        <v>38</v>
      </c>
      <c r="K131" s="196">
        <f t="shared" si="38"/>
        <v>4.5490376404125338E-4</v>
      </c>
    </row>
    <row r="132" spans="2:14" x14ac:dyDescent="0.25">
      <c r="B132" s="199" t="s">
        <v>147</v>
      </c>
      <c r="C132" s="200">
        <f t="shared" ref="C132:H132" si="39">C124-SUM(C125:C131)</f>
        <v>65900</v>
      </c>
      <c r="D132" s="200">
        <f t="shared" si="39"/>
        <v>27674</v>
      </c>
      <c r="E132" s="200">
        <f t="shared" si="39"/>
        <v>37753</v>
      </c>
      <c r="F132" s="200">
        <f t="shared" si="39"/>
        <v>57174</v>
      </c>
      <c r="G132" s="200">
        <f t="shared" si="39"/>
        <v>50594</v>
      </c>
      <c r="H132" s="200">
        <f t="shared" si="39"/>
        <v>53681</v>
      </c>
      <c r="I132" s="201">
        <f t="shared" si="37"/>
        <v>6.1015140135193935E-2</v>
      </c>
      <c r="J132" s="200">
        <f>H132-G132</f>
        <v>3087</v>
      </c>
      <c r="K132" s="201">
        <f t="shared" si="38"/>
        <v>9.795302429802857E-3</v>
      </c>
    </row>
    <row r="133" spans="2:14" x14ac:dyDescent="0.25">
      <c r="B133" s="186" t="s">
        <v>54</v>
      </c>
      <c r="C133" s="184"/>
      <c r="D133" s="184"/>
      <c r="E133" s="184"/>
      <c r="F133" s="184"/>
      <c r="G133" s="184"/>
      <c r="H133" s="185"/>
      <c r="I133" s="185"/>
      <c r="J133" s="185"/>
      <c r="K133" s="184"/>
      <c r="L133" s="202"/>
      <c r="M133" s="202"/>
      <c r="N133" s="202"/>
    </row>
    <row r="134" spans="2:14" x14ac:dyDescent="0.25">
      <c r="B134" s="187" t="s">
        <v>70</v>
      </c>
      <c r="C134" s="188">
        <v>250224</v>
      </c>
      <c r="D134" s="188">
        <v>96681</v>
      </c>
      <c r="E134" s="188">
        <v>140346</v>
      </c>
      <c r="F134" s="188">
        <v>257117</v>
      </c>
      <c r="G134" s="188">
        <v>278594</v>
      </c>
      <c r="H134" s="188">
        <v>287810</v>
      </c>
      <c r="I134" s="189">
        <f>IFERROR(H134/G134-1,"-")</f>
        <v>3.3080396562739978E-2</v>
      </c>
      <c r="J134" s="188">
        <f>H134-G134</f>
        <v>9216</v>
      </c>
      <c r="K134" s="189">
        <f>H134/H$8</f>
        <v>5.2517389622428051E-2</v>
      </c>
      <c r="L134" s="131"/>
      <c r="M134" s="131"/>
      <c r="N134" s="131"/>
    </row>
    <row r="135" spans="2:14" x14ac:dyDescent="0.25">
      <c r="B135" s="190" t="s">
        <v>99</v>
      </c>
      <c r="C135" s="191">
        <v>45577</v>
      </c>
      <c r="D135" s="191">
        <v>26839</v>
      </c>
      <c r="E135" s="191">
        <v>45216</v>
      </c>
      <c r="F135" s="191">
        <v>29061</v>
      </c>
      <c r="G135" s="191">
        <v>32018</v>
      </c>
      <c r="H135" s="191">
        <v>29188</v>
      </c>
      <c r="I135" s="192">
        <f>IFERROR(H135/G135-1,"-")</f>
        <v>-8.838778187269658E-2</v>
      </c>
      <c r="J135" s="191">
        <f t="shared" ref="J135:J145" si="40">H135-G135</f>
        <v>-2830</v>
      </c>
      <c r="K135" s="192">
        <f>H135/H$8</f>
        <v>5.3260052406081445E-3</v>
      </c>
    </row>
    <row r="136" spans="2:14" x14ac:dyDescent="0.25">
      <c r="B136" s="194" t="s">
        <v>105</v>
      </c>
      <c r="C136" s="195">
        <v>24890</v>
      </c>
      <c r="D136" s="195">
        <v>20058</v>
      </c>
      <c r="E136" s="195">
        <v>34195</v>
      </c>
      <c r="F136" s="195">
        <v>19943</v>
      </c>
      <c r="G136" s="195">
        <v>20738</v>
      </c>
      <c r="H136" s="195">
        <v>18376</v>
      </c>
      <c r="I136" s="196">
        <f>IFERROR(H136/G136-1,"-")</f>
        <v>-0.1138971935577201</v>
      </c>
      <c r="J136" s="195">
        <f t="shared" si="40"/>
        <v>-2362</v>
      </c>
      <c r="K136" s="196">
        <f>H136/H$8</f>
        <v>3.3531133445736348E-3</v>
      </c>
    </row>
    <row r="137" spans="2:14" x14ac:dyDescent="0.25">
      <c r="B137" s="194" t="s">
        <v>102</v>
      </c>
      <c r="C137" s="195">
        <v>20687</v>
      </c>
      <c r="D137" s="195">
        <v>6781</v>
      </c>
      <c r="E137" s="195">
        <v>11021</v>
      </c>
      <c r="F137" s="195">
        <v>9118</v>
      </c>
      <c r="G137" s="195">
        <v>11280</v>
      </c>
      <c r="H137" s="195">
        <v>10812</v>
      </c>
      <c r="I137" s="196">
        <f>IFERROR(H137/G137-1,"-")</f>
        <v>-4.1489361702127692E-2</v>
      </c>
      <c r="J137" s="195">
        <f t="shared" si="40"/>
        <v>-468</v>
      </c>
      <c r="K137" s="196">
        <f>H137/H$8</f>
        <v>1.9728918960345092E-3</v>
      </c>
    </row>
    <row r="138" spans="2:14" x14ac:dyDescent="0.25">
      <c r="B138" s="190" t="s">
        <v>109</v>
      </c>
      <c r="C138" s="191">
        <v>204647</v>
      </c>
      <c r="D138" s="191">
        <v>69842</v>
      </c>
      <c r="E138" s="191">
        <v>95130</v>
      </c>
      <c r="F138" s="191">
        <v>228056</v>
      </c>
      <c r="G138" s="191">
        <v>246576</v>
      </c>
      <c r="H138" s="191">
        <v>258622</v>
      </c>
      <c r="I138" s="192">
        <f>IFERROR(H138/G138-1,"-")</f>
        <v>4.8853091947310467E-2</v>
      </c>
      <c r="J138" s="191">
        <f t="shared" si="40"/>
        <v>12046</v>
      </c>
      <c r="K138" s="192">
        <f>H138/H$8</f>
        <v>4.7191384381819905E-2</v>
      </c>
    </row>
    <row r="139" spans="2:14" x14ac:dyDescent="0.25">
      <c r="B139" s="194" t="s">
        <v>112</v>
      </c>
      <c r="C139" s="195">
        <v>100583</v>
      </c>
      <c r="D139" s="195">
        <v>26093</v>
      </c>
      <c r="E139" s="195">
        <v>26467</v>
      </c>
      <c r="F139" s="195">
        <v>96562</v>
      </c>
      <c r="G139" s="195">
        <v>105830</v>
      </c>
      <c r="H139" s="195">
        <v>116159</v>
      </c>
      <c r="I139" s="196">
        <f t="shared" ref="I139:I146" si="41">IFERROR(H139/G139-1,"-")</f>
        <v>9.7599924407067995E-2</v>
      </c>
      <c r="J139" s="195">
        <f t="shared" si="40"/>
        <v>10329</v>
      </c>
      <c r="K139" s="196">
        <f t="shared" ref="K139:K146" si="42">H139/H$8</f>
        <v>2.119581481238185E-2</v>
      </c>
    </row>
    <row r="140" spans="2:14" x14ac:dyDescent="0.25">
      <c r="B140" s="194" t="s">
        <v>115</v>
      </c>
      <c r="C140" s="195">
        <v>15093</v>
      </c>
      <c r="D140" s="195">
        <v>6042</v>
      </c>
      <c r="E140" s="195">
        <v>9298</v>
      </c>
      <c r="F140" s="195">
        <v>16587</v>
      </c>
      <c r="G140" s="195">
        <v>20785</v>
      </c>
      <c r="H140" s="195">
        <v>21459</v>
      </c>
      <c r="I140" s="196">
        <f t="shared" si="41"/>
        <v>3.2427231176329174E-2</v>
      </c>
      <c r="J140" s="195">
        <f t="shared" si="40"/>
        <v>674</v>
      </c>
      <c r="K140" s="196">
        <f t="shared" si="42"/>
        <v>3.9156758413803677E-3</v>
      </c>
    </row>
    <row r="141" spans="2:14" x14ac:dyDescent="0.25">
      <c r="B141" s="194" t="s">
        <v>118</v>
      </c>
      <c r="C141" s="195">
        <v>19622</v>
      </c>
      <c r="D141" s="195">
        <v>6586</v>
      </c>
      <c r="E141" s="195">
        <v>15246</v>
      </c>
      <c r="F141" s="195">
        <v>26940</v>
      </c>
      <c r="G141" s="195">
        <v>25089</v>
      </c>
      <c r="H141" s="195">
        <v>24579</v>
      </c>
      <c r="I141" s="196">
        <f t="shared" si="41"/>
        <v>-2.0327633624297459E-2</v>
      </c>
      <c r="J141" s="195">
        <f t="shared" si="40"/>
        <v>-510</v>
      </c>
      <c r="K141" s="196">
        <f t="shared" si="42"/>
        <v>4.4849898180384946E-3</v>
      </c>
    </row>
    <row r="142" spans="2:14" x14ac:dyDescent="0.25">
      <c r="B142" s="194" t="s">
        <v>125</v>
      </c>
      <c r="C142" s="195">
        <v>3955</v>
      </c>
      <c r="D142" s="195">
        <v>1273</v>
      </c>
      <c r="E142" s="195">
        <v>4366</v>
      </c>
      <c r="F142" s="195">
        <v>9965</v>
      </c>
      <c r="G142" s="195">
        <v>8878</v>
      </c>
      <c r="H142" s="195">
        <v>6534</v>
      </c>
      <c r="I142" s="196">
        <f t="shared" si="41"/>
        <v>-0.26402342870015771</v>
      </c>
      <c r="J142" s="195">
        <f t="shared" si="40"/>
        <v>-2344</v>
      </c>
      <c r="K142" s="196">
        <f t="shared" si="42"/>
        <v>1.1922748472705774E-3</v>
      </c>
    </row>
    <row r="143" spans="2:14" x14ac:dyDescent="0.25">
      <c r="B143" s="194" t="s">
        <v>121</v>
      </c>
      <c r="C143" s="195">
        <v>4225</v>
      </c>
      <c r="D143" s="195">
        <v>1935</v>
      </c>
      <c r="E143" s="195">
        <v>3344</v>
      </c>
      <c r="F143" s="195">
        <v>4569</v>
      </c>
      <c r="G143" s="195">
        <v>5490</v>
      </c>
      <c r="H143" s="195">
        <v>5563</v>
      </c>
      <c r="I143" s="196">
        <f t="shared" si="41"/>
        <v>1.3296903460837894E-2</v>
      </c>
      <c r="J143" s="195">
        <f t="shared" si="40"/>
        <v>73</v>
      </c>
      <c r="K143" s="196">
        <f t="shared" si="42"/>
        <v>1.0150941192785771E-3</v>
      </c>
    </row>
    <row r="144" spans="2:14" x14ac:dyDescent="0.25">
      <c r="B144" s="194" t="s">
        <v>130</v>
      </c>
      <c r="C144" s="195">
        <v>2428</v>
      </c>
      <c r="D144" s="195">
        <v>1979</v>
      </c>
      <c r="E144" s="195">
        <v>1422</v>
      </c>
      <c r="F144" s="195">
        <v>3324</v>
      </c>
      <c r="G144" s="195">
        <v>3691</v>
      </c>
      <c r="H144" s="195">
        <v>3402</v>
      </c>
      <c r="I144" s="196">
        <f t="shared" si="41"/>
        <v>-7.8298564074776533E-2</v>
      </c>
      <c r="J144" s="195">
        <f t="shared" si="40"/>
        <v>-289</v>
      </c>
      <c r="K144" s="196">
        <f t="shared" si="42"/>
        <v>6.2077120147145768E-4</v>
      </c>
    </row>
    <row r="145" spans="2:14" x14ac:dyDescent="0.25">
      <c r="B145" s="194" t="s">
        <v>133</v>
      </c>
      <c r="C145" s="195">
        <v>6221</v>
      </c>
      <c r="D145" s="195">
        <v>4050</v>
      </c>
      <c r="E145" s="195">
        <v>947</v>
      </c>
      <c r="F145" s="195">
        <v>2079</v>
      </c>
      <c r="G145" s="195">
        <v>2885</v>
      </c>
      <c r="H145" s="195">
        <v>2731</v>
      </c>
      <c r="I145" s="196">
        <f t="shared" si="41"/>
        <v>-5.3379549393414161E-2</v>
      </c>
      <c r="J145" s="195">
        <f t="shared" si="40"/>
        <v>-154</v>
      </c>
      <c r="K145" s="196">
        <f t="shared" si="42"/>
        <v>4.9833220200427711E-4</v>
      </c>
    </row>
    <row r="146" spans="2:14" x14ac:dyDescent="0.25">
      <c r="B146" s="199" t="s">
        <v>147</v>
      </c>
      <c r="C146" s="200">
        <f t="shared" ref="C146:H146" si="43">C138-SUM(C139:C145)</f>
        <v>52520</v>
      </c>
      <c r="D146" s="200">
        <f t="shared" si="43"/>
        <v>21884</v>
      </c>
      <c r="E146" s="200">
        <f t="shared" si="43"/>
        <v>34040</v>
      </c>
      <c r="F146" s="200">
        <f t="shared" si="43"/>
        <v>68030</v>
      </c>
      <c r="G146" s="200">
        <f t="shared" si="43"/>
        <v>73928</v>
      </c>
      <c r="H146" s="200">
        <f t="shared" si="43"/>
        <v>78195</v>
      </c>
      <c r="I146" s="201">
        <f t="shared" si="41"/>
        <v>5.7718320528081346E-2</v>
      </c>
      <c r="J146" s="200">
        <f>H146-G146</f>
        <v>4267</v>
      </c>
      <c r="K146" s="201">
        <f t="shared" si="42"/>
        <v>1.4268431539994306E-2</v>
      </c>
    </row>
    <row r="147" spans="2:14" x14ac:dyDescent="0.25">
      <c r="B147" s="186" t="s">
        <v>55</v>
      </c>
      <c r="C147" s="184"/>
      <c r="D147" s="184"/>
      <c r="E147" s="184"/>
      <c r="F147" s="184"/>
      <c r="G147" s="184"/>
      <c r="H147" s="185"/>
      <c r="I147" s="185"/>
      <c r="J147" s="185"/>
      <c r="K147" s="184"/>
      <c r="L147" s="202"/>
      <c r="M147" s="202"/>
      <c r="N147" s="202"/>
    </row>
    <row r="148" spans="2:14" x14ac:dyDescent="0.25">
      <c r="B148" s="187" t="s">
        <v>70</v>
      </c>
      <c r="C148" s="188">
        <v>126097</v>
      </c>
      <c r="D148" s="188">
        <v>43425</v>
      </c>
      <c r="E148" s="188">
        <v>71959</v>
      </c>
      <c r="F148" s="188">
        <v>111437</v>
      </c>
      <c r="G148" s="188">
        <v>123198</v>
      </c>
      <c r="H148" s="188">
        <v>128395</v>
      </c>
      <c r="I148" s="189">
        <f>IFERROR(H148/G148-1,"-")</f>
        <v>4.2184126365687691E-2</v>
      </c>
      <c r="J148" s="188">
        <f>H148-G148</f>
        <v>5197</v>
      </c>
      <c r="K148" s="189">
        <f>H148/H$8</f>
        <v>2.3428547446480836E-2</v>
      </c>
      <c r="L148" s="131"/>
      <c r="M148" s="131"/>
      <c r="N148" s="131"/>
    </row>
    <row r="149" spans="2:14" x14ac:dyDescent="0.25">
      <c r="B149" s="190" t="s">
        <v>99</v>
      </c>
      <c r="C149" s="191">
        <v>54208</v>
      </c>
      <c r="D149" s="191">
        <v>22164</v>
      </c>
      <c r="E149" s="191">
        <v>40392</v>
      </c>
      <c r="F149" s="191">
        <v>57756</v>
      </c>
      <c r="G149" s="191">
        <v>59696</v>
      </c>
      <c r="H149" s="191">
        <v>55970</v>
      </c>
      <c r="I149" s="192">
        <f>IFERROR(H149/G149-1,"-")</f>
        <v>-6.2416242294291102E-2</v>
      </c>
      <c r="J149" s="191">
        <f t="shared" ref="J149:J159" si="44">H149-G149</f>
        <v>-3726</v>
      </c>
      <c r="K149" s="192">
        <f>H149/H$8</f>
        <v>1.0212981818447233E-2</v>
      </c>
    </row>
    <row r="150" spans="2:14" x14ac:dyDescent="0.25">
      <c r="B150" s="194" t="s">
        <v>105</v>
      </c>
      <c r="C150" s="195">
        <v>32990</v>
      </c>
      <c r="D150" s="195">
        <v>14597</v>
      </c>
      <c r="E150" s="195">
        <v>32366</v>
      </c>
      <c r="F150" s="195">
        <v>41603</v>
      </c>
      <c r="G150" s="195">
        <v>44199</v>
      </c>
      <c r="H150" s="195">
        <v>37836</v>
      </c>
      <c r="I150" s="196">
        <f>IFERROR(H150/G150-1,"-")</f>
        <v>-0.14396253308898388</v>
      </c>
      <c r="J150" s="195">
        <f t="shared" si="44"/>
        <v>-6363</v>
      </c>
      <c r="K150" s="196">
        <f>H150/H$8</f>
        <v>6.904026801550286E-3</v>
      </c>
    </row>
    <row r="151" spans="2:14" x14ac:dyDescent="0.25">
      <c r="B151" s="194" t="s">
        <v>102</v>
      </c>
      <c r="C151" s="195">
        <v>21218</v>
      </c>
      <c r="D151" s="195">
        <v>7567</v>
      </c>
      <c r="E151" s="195">
        <v>8026</v>
      </c>
      <c r="F151" s="195">
        <v>16153</v>
      </c>
      <c r="G151" s="195">
        <v>15497</v>
      </c>
      <c r="H151" s="195">
        <v>18134</v>
      </c>
      <c r="I151" s="196">
        <f>IFERROR(H151/G151-1,"-")</f>
        <v>0.17016196683229001</v>
      </c>
      <c r="J151" s="195">
        <f t="shared" si="44"/>
        <v>2637</v>
      </c>
      <c r="K151" s="196">
        <f>H151/H$8</f>
        <v>3.3089550168969467E-3</v>
      </c>
    </row>
    <row r="152" spans="2:14" x14ac:dyDescent="0.25">
      <c r="B152" s="190" t="s">
        <v>109</v>
      </c>
      <c r="C152" s="191">
        <v>71889</v>
      </c>
      <c r="D152" s="191">
        <v>21261</v>
      </c>
      <c r="E152" s="191">
        <v>31567</v>
      </c>
      <c r="F152" s="191">
        <v>53681</v>
      </c>
      <c r="G152" s="191">
        <v>63502</v>
      </c>
      <c r="H152" s="191">
        <v>72425</v>
      </c>
      <c r="I152" s="192">
        <f>IFERROR(H152/G152-1,"-")</f>
        <v>0.14051525936190989</v>
      </c>
      <c r="J152" s="191">
        <f t="shared" si="44"/>
        <v>8923</v>
      </c>
      <c r="K152" s="192">
        <f>H152/H$8</f>
        <v>1.3215565628033605E-2</v>
      </c>
    </row>
    <row r="153" spans="2:14" x14ac:dyDescent="0.25">
      <c r="B153" s="194" t="s">
        <v>112</v>
      </c>
      <c r="C153" s="195">
        <v>21798</v>
      </c>
      <c r="D153" s="195">
        <v>5789</v>
      </c>
      <c r="E153" s="195">
        <v>5609</v>
      </c>
      <c r="F153" s="195">
        <v>19238</v>
      </c>
      <c r="G153" s="195">
        <v>18996</v>
      </c>
      <c r="H153" s="195">
        <v>20085</v>
      </c>
      <c r="I153" s="196">
        <f t="shared" ref="I153:I160" si="45">IFERROR(H153/G153-1,"-")</f>
        <v>5.7327858496525552E-2</v>
      </c>
      <c r="J153" s="195">
        <f t="shared" si="44"/>
        <v>1089</v>
      </c>
      <c r="K153" s="196">
        <f t="shared" ref="K153:K160" si="46">H153/H$8</f>
        <v>3.6649587247366924E-3</v>
      </c>
    </row>
    <row r="154" spans="2:14" x14ac:dyDescent="0.25">
      <c r="B154" s="194" t="s">
        <v>115</v>
      </c>
      <c r="C154" s="195">
        <v>18523</v>
      </c>
      <c r="D154" s="195">
        <v>5079</v>
      </c>
      <c r="E154" s="195">
        <v>8623</v>
      </c>
      <c r="F154" s="195">
        <v>11385</v>
      </c>
      <c r="G154" s="195">
        <v>12605</v>
      </c>
      <c r="H154" s="195">
        <v>13027</v>
      </c>
      <c r="I154" s="196">
        <f t="shared" si="45"/>
        <v>3.3478778262594266E-2</v>
      </c>
      <c r="J154" s="195">
        <f t="shared" si="44"/>
        <v>422</v>
      </c>
      <c r="K154" s="196">
        <f t="shared" si="46"/>
        <v>2.3770683249760959E-3</v>
      </c>
    </row>
    <row r="155" spans="2:14" x14ac:dyDescent="0.25">
      <c r="B155" s="194" t="s">
        <v>118</v>
      </c>
      <c r="C155" s="195">
        <v>9905</v>
      </c>
      <c r="D155" s="195">
        <v>2317</v>
      </c>
      <c r="E155" s="195">
        <v>5206</v>
      </c>
      <c r="F155" s="195">
        <v>6579</v>
      </c>
      <c r="G155" s="195">
        <v>10130</v>
      </c>
      <c r="H155" s="195">
        <v>12879</v>
      </c>
      <c r="I155" s="196">
        <f t="shared" si="45"/>
        <v>0.2713721618953604</v>
      </c>
      <c r="J155" s="195">
        <f t="shared" si="44"/>
        <v>2749</v>
      </c>
      <c r="K155" s="196">
        <f t="shared" si="46"/>
        <v>2.3500624055705181E-3</v>
      </c>
    </row>
    <row r="156" spans="2:14" x14ac:dyDescent="0.25">
      <c r="B156" s="194" t="s">
        <v>125</v>
      </c>
      <c r="C156" s="195">
        <v>1673</v>
      </c>
      <c r="D156" s="195">
        <v>600</v>
      </c>
      <c r="E156" s="195">
        <v>927</v>
      </c>
      <c r="F156" s="195">
        <v>1690</v>
      </c>
      <c r="G156" s="195">
        <v>2031</v>
      </c>
      <c r="H156" s="195">
        <v>2829</v>
      </c>
      <c r="I156" s="196">
        <f t="shared" si="45"/>
        <v>0.39290989660265874</v>
      </c>
      <c r="J156" s="195">
        <f t="shared" si="44"/>
        <v>798</v>
      </c>
      <c r="K156" s="196">
        <f t="shared" si="46"/>
        <v>5.1621449998905165E-4</v>
      </c>
    </row>
    <row r="157" spans="2:14" x14ac:dyDescent="0.25">
      <c r="B157" s="194" t="s">
        <v>121</v>
      </c>
      <c r="C157" s="195">
        <v>3007</v>
      </c>
      <c r="D157" s="195">
        <v>1505</v>
      </c>
      <c r="E157" s="195">
        <v>1749</v>
      </c>
      <c r="F157" s="195">
        <v>2959</v>
      </c>
      <c r="G157" s="195">
        <v>3062</v>
      </c>
      <c r="H157" s="195">
        <v>3505</v>
      </c>
      <c r="I157" s="196">
        <f t="shared" si="45"/>
        <v>0.14467668190725025</v>
      </c>
      <c r="J157" s="195">
        <f t="shared" si="44"/>
        <v>443</v>
      </c>
      <c r="K157" s="196">
        <f t="shared" si="46"/>
        <v>6.3956586159831248E-4</v>
      </c>
    </row>
    <row r="158" spans="2:14" x14ac:dyDescent="0.25">
      <c r="B158" s="194" t="s">
        <v>130</v>
      </c>
      <c r="C158" s="195">
        <v>472</v>
      </c>
      <c r="D158" s="195">
        <v>354</v>
      </c>
      <c r="E158" s="195">
        <v>292</v>
      </c>
      <c r="F158" s="195">
        <v>497</v>
      </c>
      <c r="G158" s="195">
        <v>676</v>
      </c>
      <c r="H158" s="195">
        <v>484</v>
      </c>
      <c r="I158" s="196">
        <f t="shared" si="45"/>
        <v>-0.28402366863905326</v>
      </c>
      <c r="J158" s="195">
        <f t="shared" si="44"/>
        <v>-192</v>
      </c>
      <c r="K158" s="196">
        <f t="shared" si="46"/>
        <v>8.8316655353376099E-5</v>
      </c>
    </row>
    <row r="159" spans="2:14" x14ac:dyDescent="0.25">
      <c r="B159" s="194" t="s">
        <v>133</v>
      </c>
      <c r="C159" s="195">
        <v>1062</v>
      </c>
      <c r="D159" s="195">
        <v>441</v>
      </c>
      <c r="E159" s="195">
        <v>454</v>
      </c>
      <c r="F159" s="195">
        <v>656</v>
      </c>
      <c r="G159" s="195">
        <v>941</v>
      </c>
      <c r="H159" s="195">
        <v>796</v>
      </c>
      <c r="I159" s="196">
        <f t="shared" si="45"/>
        <v>-0.15409139213602552</v>
      </c>
      <c r="J159" s="195">
        <f t="shared" si="44"/>
        <v>-145</v>
      </c>
      <c r="K159" s="196">
        <f t="shared" si="46"/>
        <v>1.4524805301918881E-4</v>
      </c>
    </row>
    <row r="160" spans="2:14" x14ac:dyDescent="0.25">
      <c r="B160" s="199" t="s">
        <v>147</v>
      </c>
      <c r="C160" s="200">
        <f t="shared" ref="C160:H160" si="47">C152-SUM(C153:C159)</f>
        <v>15449</v>
      </c>
      <c r="D160" s="200">
        <f t="shared" si="47"/>
        <v>5176</v>
      </c>
      <c r="E160" s="200">
        <f t="shared" si="47"/>
        <v>8707</v>
      </c>
      <c r="F160" s="200">
        <f t="shared" si="47"/>
        <v>10677</v>
      </c>
      <c r="G160" s="200">
        <f t="shared" si="47"/>
        <v>15061</v>
      </c>
      <c r="H160" s="200">
        <f t="shared" si="47"/>
        <v>18820</v>
      </c>
      <c r="I160" s="201">
        <f t="shared" si="45"/>
        <v>0.24958502091494594</v>
      </c>
      <c r="J160" s="200">
        <f>H160-G160</f>
        <v>3759</v>
      </c>
      <c r="K160" s="201">
        <f t="shared" si="46"/>
        <v>3.4341311027903682E-3</v>
      </c>
    </row>
    <row r="161" spans="2:1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</row>
    <row r="162" spans="2:11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578E8-B352-44A8-AAB4-154678BD4032}">
  <sheetPr>
    <tabColor theme="7" tint="0.79998168889431442"/>
  </sheetPr>
  <dimension ref="A1:T165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74"/>
    </row>
    <row r="6" spans="1:20" ht="42" customHeight="1" thickBot="1" x14ac:dyDescent="0.3">
      <c r="B6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12"/>
      <c r="D6" s="12"/>
      <c r="E6" s="12"/>
      <c r="F6" s="12"/>
      <c r="G6" s="12"/>
      <c r="H6" s="12"/>
      <c r="I6" s="12"/>
      <c r="J6" s="12"/>
      <c r="M6" s="12" t="s">
        <v>264</v>
      </c>
      <c r="N6" s="12"/>
      <c r="O6" s="12"/>
      <c r="P6" s="12"/>
      <c r="Q6" s="12"/>
      <c r="R6" s="12"/>
      <c r="S6" s="12"/>
      <c r="T6" s="12"/>
    </row>
    <row r="7" spans="1:20" ht="6" customHeight="1" x14ac:dyDescent="0.25"/>
    <row r="8" spans="1:20" ht="15.75" x14ac:dyDescent="0.25">
      <c r="B8" s="174"/>
      <c r="C8" s="203" t="s">
        <v>45</v>
      </c>
      <c r="D8" s="204"/>
      <c r="E8" s="204"/>
      <c r="F8" s="204"/>
      <c r="G8" s="204"/>
      <c r="H8" s="204"/>
      <c r="I8" s="204"/>
      <c r="J8" s="204"/>
    </row>
    <row r="9" spans="1:20" s="177" customFormat="1" ht="72" customHeight="1" x14ac:dyDescent="0.25">
      <c r="A9"/>
      <c r="B9" s="178"/>
      <c r="C9" s="205" t="s">
        <v>263</v>
      </c>
      <c r="D9" s="205" t="s">
        <v>228</v>
      </c>
      <c r="E9" s="205" t="s">
        <v>229</v>
      </c>
      <c r="F9" s="205" t="s">
        <v>230</v>
      </c>
      <c r="G9" s="205" t="s">
        <v>231</v>
      </c>
      <c r="H9" s="205" t="s">
        <v>232</v>
      </c>
      <c r="I9" s="206" t="str">
        <f>CONCATENATE("var. ",RIGHT(H9,2),"/",RIGHT(G9,2))</f>
        <v>var. 25/24</v>
      </c>
      <c r="J9" s="206" t="str">
        <f>CONCATENATE("Cuota s/ total lugares de residencia ",RIGHT(H9,4))</f>
        <v>Cuota s/ total lugares de residencia 2025</v>
      </c>
      <c r="M9" s="178"/>
      <c r="N9" s="205" t="s">
        <v>263</v>
      </c>
      <c r="O9" s="205" t="s">
        <v>228</v>
      </c>
      <c r="P9" s="205" t="s">
        <v>229</v>
      </c>
      <c r="Q9" s="205" t="s">
        <v>230</v>
      </c>
      <c r="R9" s="205" t="s">
        <v>231</v>
      </c>
      <c r="S9" s="205" t="s">
        <v>232</v>
      </c>
      <c r="T9" s="206" t="str">
        <f>CONCATENATE("Cuota s/ total lugares de residencia ",RIGHT(R9,4))</f>
        <v>Cuota s/ total lugares de residencia 2024</v>
      </c>
    </row>
    <row r="10" spans="1:20" x14ac:dyDescent="0.25">
      <c r="B10" s="183" t="s">
        <v>45</v>
      </c>
      <c r="C10" s="184"/>
      <c r="D10" s="184"/>
      <c r="E10" s="184"/>
      <c r="F10" s="184"/>
      <c r="G10" s="184"/>
      <c r="H10" s="184"/>
      <c r="I10" s="185"/>
      <c r="J10" s="185"/>
      <c r="M10" s="186" t="s">
        <v>47</v>
      </c>
      <c r="N10" s="207"/>
      <c r="O10" s="207"/>
      <c r="P10" s="207"/>
      <c r="Q10" s="207"/>
      <c r="R10" s="207"/>
      <c r="S10" s="208"/>
      <c r="T10" s="208"/>
    </row>
    <row r="11" spans="1:20" x14ac:dyDescent="0.25">
      <c r="B11" s="187" t="s">
        <v>70</v>
      </c>
      <c r="C11" s="209">
        <v>96220</v>
      </c>
      <c r="D11" s="209">
        <v>366988</v>
      </c>
      <c r="E11" s="209">
        <v>432738</v>
      </c>
      <c r="F11" s="209">
        <v>471699</v>
      </c>
      <c r="G11" s="209">
        <v>492579</v>
      </c>
      <c r="H11" s="209">
        <v>493344</v>
      </c>
      <c r="I11" s="210">
        <f t="shared" ref="I11:I23" si="0">IFERROR(H11/G11-1,"-")</f>
        <v>1.5530503736456147E-3</v>
      </c>
      <c r="J11" s="210">
        <f>H11/H11</f>
        <v>1</v>
      </c>
      <c r="K11" s="103"/>
      <c r="L11" s="103"/>
      <c r="M11" s="187" t="s">
        <v>70</v>
      </c>
      <c r="N11" s="209">
        <v>21674</v>
      </c>
      <c r="O11" s="209">
        <v>89457</v>
      </c>
      <c r="P11" s="209">
        <v>113209</v>
      </c>
      <c r="Q11" s="209">
        <v>119521</v>
      </c>
      <c r="R11" s="209">
        <v>125080</v>
      </c>
      <c r="S11" s="210">
        <f t="shared" ref="S11:S23" si="1">IFERROR(R11/Q11-1,"-")</f>
        <v>4.6510655031333448E-2</v>
      </c>
      <c r="T11" s="210">
        <f>R11/R11</f>
        <v>1</v>
      </c>
    </row>
    <row r="12" spans="1:20" x14ac:dyDescent="0.25">
      <c r="B12" s="190" t="s">
        <v>99</v>
      </c>
      <c r="C12" s="191">
        <v>52542</v>
      </c>
      <c r="D12" s="191">
        <v>80120</v>
      </c>
      <c r="E12" s="191">
        <v>81068</v>
      </c>
      <c r="F12" s="191">
        <v>83091</v>
      </c>
      <c r="G12" s="191">
        <v>85859</v>
      </c>
      <c r="H12" s="191">
        <v>90398</v>
      </c>
      <c r="I12" s="192">
        <f t="shared" si="0"/>
        <v>5.28657450005241E-2</v>
      </c>
      <c r="J12" s="192">
        <f>H12/H11</f>
        <v>0.18323522734643574</v>
      </c>
      <c r="K12" s="103"/>
      <c r="L12" s="103"/>
      <c r="M12" s="190" t="s">
        <v>99</v>
      </c>
      <c r="N12" s="191">
        <v>7771</v>
      </c>
      <c r="O12" s="191">
        <v>7600</v>
      </c>
      <c r="P12" s="191">
        <v>9548</v>
      </c>
      <c r="Q12" s="191">
        <v>10093</v>
      </c>
      <c r="R12" s="191">
        <v>9833</v>
      </c>
      <c r="S12" s="192">
        <f t="shared" si="1"/>
        <v>-2.5760428019419357E-2</v>
      </c>
      <c r="T12" s="192">
        <f>R12/R11</f>
        <v>7.8613687240166291E-2</v>
      </c>
    </row>
    <row r="13" spans="1:20" x14ac:dyDescent="0.25">
      <c r="B13" s="194" t="s">
        <v>105</v>
      </c>
      <c r="C13" s="195">
        <v>28284</v>
      </c>
      <c r="D13" s="195">
        <v>39842</v>
      </c>
      <c r="E13" s="195">
        <v>32367</v>
      </c>
      <c r="F13" s="195">
        <v>32196</v>
      </c>
      <c r="G13" s="195">
        <v>33015</v>
      </c>
      <c r="H13" s="195">
        <v>39448</v>
      </c>
      <c r="I13" s="196">
        <f t="shared" si="0"/>
        <v>0.19485082538240195</v>
      </c>
      <c r="J13" s="196">
        <f>H13/H11</f>
        <v>7.9960433287928914E-2</v>
      </c>
      <c r="K13" s="103"/>
      <c r="L13" s="103"/>
      <c r="M13" s="194" t="s">
        <v>105</v>
      </c>
      <c r="N13" s="195">
        <v>4409</v>
      </c>
      <c r="O13" s="195">
        <v>2857</v>
      </c>
      <c r="P13" s="195">
        <v>3029</v>
      </c>
      <c r="Q13" s="195">
        <v>4345</v>
      </c>
      <c r="R13" s="195">
        <v>4003</v>
      </c>
      <c r="S13" s="196">
        <f t="shared" si="1"/>
        <v>-7.8711162255466038E-2</v>
      </c>
      <c r="T13" s="196">
        <f>R13/R11</f>
        <v>3.2003517748640867E-2</v>
      </c>
    </row>
    <row r="14" spans="1:20" x14ac:dyDescent="0.25">
      <c r="B14" s="194" t="s">
        <v>102</v>
      </c>
      <c r="C14" s="195">
        <v>24258</v>
      </c>
      <c r="D14" s="195">
        <v>40278</v>
      </c>
      <c r="E14" s="195">
        <v>48701</v>
      </c>
      <c r="F14" s="195">
        <v>50895</v>
      </c>
      <c r="G14" s="195">
        <v>52844</v>
      </c>
      <c r="H14" s="195">
        <v>50950</v>
      </c>
      <c r="I14" s="196">
        <f t="shared" si="0"/>
        <v>-3.5841344334266889E-2</v>
      </c>
      <c r="J14" s="196">
        <f>H14/H11</f>
        <v>0.10327479405850684</v>
      </c>
      <c r="K14" s="103"/>
      <c r="L14" s="103"/>
      <c r="M14" s="194" t="s">
        <v>102</v>
      </c>
      <c r="N14" s="195">
        <v>3362</v>
      </c>
      <c r="O14" s="195">
        <v>4743</v>
      </c>
      <c r="P14" s="195">
        <v>6519</v>
      </c>
      <c r="Q14" s="195">
        <v>5748</v>
      </c>
      <c r="R14" s="195">
        <v>5830</v>
      </c>
      <c r="S14" s="196">
        <f t="shared" si="1"/>
        <v>1.4265831593597733E-2</v>
      </c>
      <c r="T14" s="196">
        <f>R14/R11</f>
        <v>4.6610169491525424E-2</v>
      </c>
    </row>
    <row r="15" spans="1:20" x14ac:dyDescent="0.25">
      <c r="B15" s="190" t="s">
        <v>109</v>
      </c>
      <c r="C15" s="191">
        <v>43678</v>
      </c>
      <c r="D15" s="191">
        <v>286868</v>
      </c>
      <c r="E15" s="191">
        <v>351670</v>
      </c>
      <c r="F15" s="191">
        <v>388608</v>
      </c>
      <c r="G15" s="191">
        <v>406720</v>
      </c>
      <c r="H15" s="191">
        <v>402946</v>
      </c>
      <c r="I15" s="192">
        <f t="shared" si="0"/>
        <v>-9.2791109362706514E-3</v>
      </c>
      <c r="J15" s="192">
        <f>H15/H11</f>
        <v>0.81676477265356429</v>
      </c>
      <c r="K15" s="103"/>
      <c r="L15" s="103"/>
      <c r="M15" s="190" t="s">
        <v>109</v>
      </c>
      <c r="N15" s="191">
        <v>13903</v>
      </c>
      <c r="O15" s="191">
        <v>81857</v>
      </c>
      <c r="P15" s="191">
        <v>103661</v>
      </c>
      <c r="Q15" s="191">
        <v>109428</v>
      </c>
      <c r="R15" s="191">
        <v>115247</v>
      </c>
      <c r="S15" s="192">
        <f t="shared" si="1"/>
        <v>5.3176517893043895E-2</v>
      </c>
      <c r="T15" s="192">
        <f>R15/R11</f>
        <v>0.92138631275983374</v>
      </c>
    </row>
    <row r="16" spans="1:20" x14ac:dyDescent="0.25">
      <c r="B16" s="194" t="s">
        <v>112</v>
      </c>
      <c r="C16" s="195">
        <v>16332</v>
      </c>
      <c r="D16" s="195">
        <v>117761</v>
      </c>
      <c r="E16" s="195">
        <v>169072</v>
      </c>
      <c r="F16" s="195">
        <v>186256</v>
      </c>
      <c r="G16" s="195">
        <v>191482</v>
      </c>
      <c r="H16" s="195">
        <v>197622</v>
      </c>
      <c r="I16" s="196">
        <f t="shared" si="0"/>
        <v>3.2065677191589703E-2</v>
      </c>
      <c r="J16" s="196">
        <f>H16/H11</f>
        <v>0.40057647402218333</v>
      </c>
      <c r="K16" s="103"/>
      <c r="L16" s="103"/>
      <c r="M16" s="194" t="s">
        <v>112</v>
      </c>
      <c r="N16" s="195">
        <v>6516</v>
      </c>
      <c r="O16" s="195">
        <v>38448</v>
      </c>
      <c r="P16" s="195">
        <v>56132</v>
      </c>
      <c r="Q16" s="195">
        <v>59055</v>
      </c>
      <c r="R16" s="195">
        <v>62174</v>
      </c>
      <c r="S16" s="196">
        <f t="shared" si="1"/>
        <v>5.2815172297011159E-2</v>
      </c>
      <c r="T16" s="196">
        <f>R16/R11</f>
        <v>0.49707387272145825</v>
      </c>
    </row>
    <row r="17" spans="1:20" x14ac:dyDescent="0.25">
      <c r="B17" s="194" t="s">
        <v>115</v>
      </c>
      <c r="C17" s="195">
        <v>2290</v>
      </c>
      <c r="D17" s="195">
        <v>38530</v>
      </c>
      <c r="E17" s="195">
        <v>33330</v>
      </c>
      <c r="F17" s="195">
        <v>37413</v>
      </c>
      <c r="G17" s="195">
        <v>40494</v>
      </c>
      <c r="H17" s="195">
        <v>39636</v>
      </c>
      <c r="I17" s="196">
        <f t="shared" si="0"/>
        <v>-2.1188324196177222E-2</v>
      </c>
      <c r="J17" s="196">
        <f>H17/H11</f>
        <v>8.0341506129597201E-2</v>
      </c>
      <c r="K17" s="103"/>
      <c r="L17" s="103"/>
      <c r="M17" s="194" t="s">
        <v>115</v>
      </c>
      <c r="N17" s="195">
        <v>347</v>
      </c>
      <c r="O17" s="195">
        <v>3944</v>
      </c>
      <c r="P17" s="195">
        <v>3276</v>
      </c>
      <c r="Q17" s="195">
        <v>3785</v>
      </c>
      <c r="R17" s="195">
        <v>4043</v>
      </c>
      <c r="S17" s="196">
        <f t="shared" si="1"/>
        <v>6.816380449141346E-2</v>
      </c>
      <c r="T17" s="196">
        <f>R17/R11</f>
        <v>3.2323313079629039E-2</v>
      </c>
    </row>
    <row r="18" spans="1:20" x14ac:dyDescent="0.25">
      <c r="B18" s="194" t="s">
        <v>118</v>
      </c>
      <c r="C18" s="195">
        <v>6072</v>
      </c>
      <c r="D18" s="195">
        <v>16978</v>
      </c>
      <c r="E18" s="195">
        <v>21298</v>
      </c>
      <c r="F18" s="195">
        <v>24620</v>
      </c>
      <c r="G18" s="195">
        <v>24848</v>
      </c>
      <c r="H18" s="195">
        <v>21637</v>
      </c>
      <c r="I18" s="196">
        <f t="shared" si="0"/>
        <v>-0.12922569220862845</v>
      </c>
      <c r="J18" s="196">
        <f>H18/H11</f>
        <v>4.3857835506259324E-2</v>
      </c>
      <c r="K18" s="103"/>
      <c r="L18" s="103"/>
      <c r="M18" s="194" t="s">
        <v>118</v>
      </c>
      <c r="N18" s="195">
        <v>1343</v>
      </c>
      <c r="O18" s="195">
        <v>2655</v>
      </c>
      <c r="P18" s="195">
        <v>2789</v>
      </c>
      <c r="Q18" s="195">
        <v>2829</v>
      </c>
      <c r="R18" s="195">
        <v>2728</v>
      </c>
      <c r="S18" s="196">
        <f t="shared" si="1"/>
        <v>-3.5701661364439752E-2</v>
      </c>
      <c r="T18" s="196">
        <f>R18/R11</f>
        <v>2.181004157339303E-2</v>
      </c>
    </row>
    <row r="19" spans="1:20" x14ac:dyDescent="0.25">
      <c r="B19" s="194" t="s">
        <v>125</v>
      </c>
      <c r="C19" s="195">
        <v>603</v>
      </c>
      <c r="D19" s="195">
        <v>19797</v>
      </c>
      <c r="E19" s="195">
        <v>12565</v>
      </c>
      <c r="F19" s="195">
        <v>15773</v>
      </c>
      <c r="G19" s="195">
        <v>17838</v>
      </c>
      <c r="H19" s="195">
        <v>15110</v>
      </c>
      <c r="I19" s="196">
        <f t="shared" si="0"/>
        <v>-0.152931943042942</v>
      </c>
      <c r="J19" s="196">
        <f>H19/H11</f>
        <v>3.0627716157488487E-2</v>
      </c>
      <c r="K19" s="103"/>
      <c r="L19" s="103"/>
      <c r="M19" s="194" t="s">
        <v>125</v>
      </c>
      <c r="N19" s="195">
        <v>293</v>
      </c>
      <c r="O19" s="195">
        <v>6416</v>
      </c>
      <c r="P19" s="195">
        <v>4122</v>
      </c>
      <c r="Q19" s="195">
        <v>5150</v>
      </c>
      <c r="R19" s="195">
        <v>5940</v>
      </c>
      <c r="S19" s="196">
        <f t="shared" si="1"/>
        <v>0.15339805825242725</v>
      </c>
      <c r="T19" s="196">
        <f>R19/R11</f>
        <v>4.7489606651742886E-2</v>
      </c>
    </row>
    <row r="20" spans="1:20" x14ac:dyDescent="0.25">
      <c r="B20" s="194" t="s">
        <v>121</v>
      </c>
      <c r="C20" s="195">
        <v>3408</v>
      </c>
      <c r="D20" s="195">
        <v>16131</v>
      </c>
      <c r="E20" s="195">
        <v>13398</v>
      </c>
      <c r="F20" s="195">
        <v>14601</v>
      </c>
      <c r="G20" s="195">
        <v>14325</v>
      </c>
      <c r="H20" s="195">
        <v>14249</v>
      </c>
      <c r="I20" s="196">
        <f t="shared" si="0"/>
        <v>-5.3054101221640115E-3</v>
      </c>
      <c r="J20" s="196">
        <f>H20/H11</f>
        <v>2.8882483621975742E-2</v>
      </c>
      <c r="K20" s="103"/>
      <c r="L20" s="103"/>
      <c r="M20" s="194" t="s">
        <v>121</v>
      </c>
      <c r="N20" s="195">
        <v>848</v>
      </c>
      <c r="O20" s="195">
        <v>4609</v>
      </c>
      <c r="P20" s="195">
        <v>3802</v>
      </c>
      <c r="Q20" s="195">
        <v>4250</v>
      </c>
      <c r="R20" s="195">
        <v>3949</v>
      </c>
      <c r="S20" s="196">
        <f t="shared" si="1"/>
        <v>-7.082352941176473E-2</v>
      </c>
      <c r="T20" s="196">
        <f>R20/R11</f>
        <v>3.1571794051806844E-2</v>
      </c>
    </row>
    <row r="21" spans="1:20" x14ac:dyDescent="0.25">
      <c r="B21" s="194" t="s">
        <v>130</v>
      </c>
      <c r="C21" s="195">
        <v>68</v>
      </c>
      <c r="D21" s="195">
        <v>5501</v>
      </c>
      <c r="E21" s="195">
        <v>6474</v>
      </c>
      <c r="F21" s="195">
        <v>5463</v>
      </c>
      <c r="G21" s="195">
        <v>5053</v>
      </c>
      <c r="H21" s="195">
        <v>4908</v>
      </c>
      <c r="I21" s="196">
        <f t="shared" si="0"/>
        <v>-2.869582426281414E-2</v>
      </c>
      <c r="J21" s="196">
        <f>H21/H11</f>
        <v>9.9484335473827585E-3</v>
      </c>
      <c r="K21" s="103"/>
      <c r="L21" s="103"/>
      <c r="M21" s="194" t="s">
        <v>130</v>
      </c>
      <c r="N21" s="195">
        <v>34</v>
      </c>
      <c r="O21" s="195">
        <v>2369</v>
      </c>
      <c r="P21" s="195">
        <v>2110</v>
      </c>
      <c r="Q21" s="195">
        <v>2081</v>
      </c>
      <c r="R21" s="195">
        <v>1650</v>
      </c>
      <c r="S21" s="196">
        <f t="shared" si="1"/>
        <v>-0.20711196540124943</v>
      </c>
      <c r="T21" s="196">
        <f>R21/R11</f>
        <v>1.3191557403261913E-2</v>
      </c>
    </row>
    <row r="22" spans="1:20" x14ac:dyDescent="0.25">
      <c r="A22" s="198"/>
      <c r="B22" s="194" t="s">
        <v>133</v>
      </c>
      <c r="C22" s="195">
        <v>719</v>
      </c>
      <c r="D22" s="195">
        <v>3666</v>
      </c>
      <c r="E22" s="195">
        <v>5899</v>
      </c>
      <c r="F22" s="195">
        <v>6372</v>
      </c>
      <c r="G22" s="195">
        <v>5765</v>
      </c>
      <c r="H22" s="195">
        <v>4947</v>
      </c>
      <c r="I22" s="196">
        <f t="shared" si="0"/>
        <v>-0.14189071986123158</v>
      </c>
      <c r="J22" s="196">
        <f>H22/H11</f>
        <v>1.0027485892196925E-2</v>
      </c>
      <c r="K22" s="103"/>
      <c r="L22" s="103"/>
      <c r="M22" s="194" t="s">
        <v>133</v>
      </c>
      <c r="N22" s="195">
        <v>360</v>
      </c>
      <c r="O22" s="195">
        <v>1724</v>
      </c>
      <c r="P22" s="195">
        <v>2278</v>
      </c>
      <c r="Q22" s="195">
        <v>2548</v>
      </c>
      <c r="R22" s="195">
        <v>2132</v>
      </c>
      <c r="S22" s="196">
        <f t="shared" si="1"/>
        <v>-0.16326530612244894</v>
      </c>
      <c r="T22" s="196">
        <f>R22/R11</f>
        <v>1.7045091141669331E-2</v>
      </c>
    </row>
    <row r="23" spans="1:20" x14ac:dyDescent="0.25">
      <c r="B23" s="199" t="s">
        <v>147</v>
      </c>
      <c r="C23" s="200">
        <f t="shared" ref="C23:H23" si="2">C15-SUM(C16:C22)</f>
        <v>14186</v>
      </c>
      <c r="D23" s="200">
        <f t="shared" si="2"/>
        <v>68504</v>
      </c>
      <c r="E23" s="200">
        <f t="shared" si="2"/>
        <v>89634</v>
      </c>
      <c r="F23" s="200">
        <f t="shared" si="2"/>
        <v>98110</v>
      </c>
      <c r="G23" s="200">
        <f t="shared" si="2"/>
        <v>106915</v>
      </c>
      <c r="H23" s="200">
        <f t="shared" si="2"/>
        <v>104837</v>
      </c>
      <c r="I23" s="201">
        <f t="shared" si="0"/>
        <v>-1.9436000561193434E-2</v>
      </c>
      <c r="J23" s="201">
        <f>H23/H11</f>
        <v>0.21250283777648052</v>
      </c>
      <c r="K23" s="202"/>
      <c r="L23" s="202"/>
      <c r="M23" s="199" t="s">
        <v>147</v>
      </c>
      <c r="N23" s="200">
        <f>N15-SUM(N16:N22)</f>
        <v>4162</v>
      </c>
      <c r="O23" s="200">
        <f>O15-SUM(O16:O22)</f>
        <v>21692</v>
      </c>
      <c r="P23" s="200">
        <f>P15-SUM(P16:P22)</f>
        <v>29152</v>
      </c>
      <c r="Q23" s="200">
        <f>Q15-SUM(Q16:Q22)</f>
        <v>29730</v>
      </c>
      <c r="R23" s="200">
        <f>R15-SUM(R16:R22)</f>
        <v>32631</v>
      </c>
      <c r="S23" s="201">
        <f t="shared" si="1"/>
        <v>9.7578203834510546E-2</v>
      </c>
      <c r="T23" s="201">
        <f>R23/R11</f>
        <v>0.26088103613687241</v>
      </c>
    </row>
    <row r="24" spans="1:20" x14ac:dyDescent="0.25">
      <c r="B24" s="186" t="s">
        <v>46</v>
      </c>
      <c r="C24" s="207"/>
      <c r="D24" s="207"/>
      <c r="E24" s="207"/>
      <c r="F24" s="207"/>
      <c r="G24" s="207"/>
      <c r="H24" s="207"/>
      <c r="I24" s="208"/>
      <c r="J24" s="208"/>
      <c r="K24" s="131"/>
      <c r="L24" s="131"/>
      <c r="M24" s="131"/>
      <c r="N24" s="131"/>
      <c r="O24" s="131"/>
      <c r="P24" s="131"/>
      <c r="Q24" s="131"/>
      <c r="R24" s="131"/>
      <c r="S24" s="131"/>
    </row>
    <row r="25" spans="1:20" x14ac:dyDescent="0.25">
      <c r="B25" s="187" t="s">
        <v>70</v>
      </c>
      <c r="C25" s="209">
        <v>29818</v>
      </c>
      <c r="D25" s="209">
        <v>139108</v>
      </c>
      <c r="E25" s="209">
        <v>159273</v>
      </c>
      <c r="F25" s="209">
        <v>172251</v>
      </c>
      <c r="G25" s="209">
        <v>172855</v>
      </c>
      <c r="H25" s="209">
        <v>169755</v>
      </c>
      <c r="I25" s="210">
        <f t="shared" ref="I25:I37" si="3">IFERROR(H25/G25-1,"-")</f>
        <v>-1.7934106621156465E-2</v>
      </c>
      <c r="J25" s="210">
        <f>H25/H25</f>
        <v>1</v>
      </c>
    </row>
    <row r="26" spans="1:20" x14ac:dyDescent="0.25">
      <c r="B26" s="190" t="s">
        <v>99</v>
      </c>
      <c r="C26" s="191">
        <v>14396</v>
      </c>
      <c r="D26" s="191">
        <v>17065</v>
      </c>
      <c r="E26" s="191">
        <v>12335</v>
      </c>
      <c r="F26" s="191">
        <v>12720</v>
      </c>
      <c r="G26" s="191">
        <v>10936</v>
      </c>
      <c r="H26" s="191">
        <v>10814</v>
      </c>
      <c r="I26" s="192">
        <f t="shared" si="3"/>
        <v>-1.1155815654718348E-2</v>
      </c>
      <c r="J26" s="192">
        <f>H26/H25</f>
        <v>6.3703572796088487E-2</v>
      </c>
    </row>
    <row r="27" spans="1:20" x14ac:dyDescent="0.25">
      <c r="B27" s="194" t="s">
        <v>105</v>
      </c>
      <c r="C27" s="195">
        <v>9332</v>
      </c>
      <c r="D27" s="195">
        <v>7482</v>
      </c>
      <c r="E27" s="195">
        <v>4173</v>
      </c>
      <c r="F27" s="195">
        <v>5156</v>
      </c>
      <c r="G27" s="195">
        <v>3957</v>
      </c>
      <c r="H27" s="195">
        <v>4941</v>
      </c>
      <c r="I27" s="196">
        <f t="shared" si="3"/>
        <v>0.24867323730098567</v>
      </c>
      <c r="J27" s="196">
        <f>H27/H25</f>
        <v>2.9106653706812761E-2</v>
      </c>
    </row>
    <row r="28" spans="1:20" x14ac:dyDescent="0.25">
      <c r="B28" s="194" t="s">
        <v>102</v>
      </c>
      <c r="C28" s="195">
        <v>5064</v>
      </c>
      <c r="D28" s="195">
        <v>9583</v>
      </c>
      <c r="E28" s="195">
        <v>8162</v>
      </c>
      <c r="F28" s="195">
        <v>7564</v>
      </c>
      <c r="G28" s="195">
        <v>6979</v>
      </c>
      <c r="H28" s="195">
        <v>5873</v>
      </c>
      <c r="I28" s="196">
        <f t="shared" si="3"/>
        <v>-0.15847542627883648</v>
      </c>
      <c r="J28" s="196">
        <f>H28/H25</f>
        <v>3.4596919089275723E-2</v>
      </c>
    </row>
    <row r="29" spans="1:20" x14ac:dyDescent="0.25">
      <c r="B29" s="190" t="s">
        <v>109</v>
      </c>
      <c r="C29" s="191">
        <v>15422</v>
      </c>
      <c r="D29" s="191">
        <v>122043</v>
      </c>
      <c r="E29" s="191">
        <v>146938</v>
      </c>
      <c r="F29" s="191">
        <v>159531</v>
      </c>
      <c r="G29" s="191">
        <v>161919</v>
      </c>
      <c r="H29" s="191">
        <v>158941</v>
      </c>
      <c r="I29" s="192">
        <f t="shared" si="3"/>
        <v>-1.8391912005385369E-2</v>
      </c>
      <c r="J29" s="192">
        <f>H29/H25</f>
        <v>0.93629642720391149</v>
      </c>
    </row>
    <row r="30" spans="1:20" x14ac:dyDescent="0.25">
      <c r="B30" s="194" t="s">
        <v>112</v>
      </c>
      <c r="C30" s="195">
        <v>6197</v>
      </c>
      <c r="D30" s="195">
        <v>53931</v>
      </c>
      <c r="E30" s="195">
        <v>77127</v>
      </c>
      <c r="F30" s="195">
        <v>84506</v>
      </c>
      <c r="G30" s="195">
        <v>86020</v>
      </c>
      <c r="H30" s="195">
        <v>88471</v>
      </c>
      <c r="I30" s="196">
        <f t="shared" si="3"/>
        <v>2.8493373634038699E-2</v>
      </c>
      <c r="J30" s="196">
        <f>H30/H25</f>
        <v>0.52116874318871309</v>
      </c>
    </row>
    <row r="31" spans="1:20" x14ac:dyDescent="0.25">
      <c r="B31" s="194" t="s">
        <v>115</v>
      </c>
      <c r="C31" s="195">
        <v>864</v>
      </c>
      <c r="D31" s="195">
        <v>18377</v>
      </c>
      <c r="E31" s="195">
        <v>15170</v>
      </c>
      <c r="F31" s="195">
        <v>16629</v>
      </c>
      <c r="G31" s="195">
        <v>17179</v>
      </c>
      <c r="H31" s="195">
        <v>15714</v>
      </c>
      <c r="I31" s="196">
        <f t="shared" si="3"/>
        <v>-8.5278537749577943E-2</v>
      </c>
      <c r="J31" s="196">
        <f>H31/H25</f>
        <v>9.2568701952814345E-2</v>
      </c>
    </row>
    <row r="32" spans="1:20" x14ac:dyDescent="0.25">
      <c r="B32" s="194" t="s">
        <v>118</v>
      </c>
      <c r="C32" s="195">
        <v>2073</v>
      </c>
      <c r="D32" s="195">
        <v>5210</v>
      </c>
      <c r="E32" s="195">
        <v>6721</v>
      </c>
      <c r="F32" s="195">
        <v>6991</v>
      </c>
      <c r="G32" s="195">
        <v>5267</v>
      </c>
      <c r="H32" s="195">
        <v>4829</v>
      </c>
      <c r="I32" s="196">
        <f t="shared" si="3"/>
        <v>-8.3159293715587612E-2</v>
      </c>
      <c r="J32" s="196">
        <f>H32/H25</f>
        <v>2.8446879326087596E-2</v>
      </c>
    </row>
    <row r="33" spans="2:10" x14ac:dyDescent="0.25">
      <c r="B33" s="194" t="s">
        <v>125</v>
      </c>
      <c r="C33" s="195">
        <v>149</v>
      </c>
      <c r="D33" s="195">
        <v>9041</v>
      </c>
      <c r="E33" s="195">
        <v>5618</v>
      </c>
      <c r="F33" s="195">
        <v>6665</v>
      </c>
      <c r="G33" s="195">
        <v>6929</v>
      </c>
      <c r="H33" s="195">
        <v>6347</v>
      </c>
      <c r="I33" s="196">
        <f t="shared" si="3"/>
        <v>-8.3994804445085891E-2</v>
      </c>
      <c r="J33" s="196">
        <f>H33/H25</f>
        <v>3.7389178521987573E-2</v>
      </c>
    </row>
    <row r="34" spans="2:10" x14ac:dyDescent="0.25">
      <c r="B34" s="194" t="s">
        <v>121</v>
      </c>
      <c r="C34" s="195">
        <v>1910</v>
      </c>
      <c r="D34" s="195">
        <v>8811</v>
      </c>
      <c r="E34" s="195">
        <v>7815</v>
      </c>
      <c r="F34" s="195">
        <v>7759</v>
      </c>
      <c r="G34" s="195">
        <v>7467</v>
      </c>
      <c r="H34" s="195">
        <v>7455</v>
      </c>
      <c r="I34" s="196">
        <f t="shared" si="3"/>
        <v>-1.6070711128967075E-3</v>
      </c>
      <c r="J34" s="196">
        <f>H34/H25</f>
        <v>4.3916232217018646E-2</v>
      </c>
    </row>
    <row r="35" spans="2:10" x14ac:dyDescent="0.25">
      <c r="B35" s="194" t="s">
        <v>130</v>
      </c>
      <c r="C35" s="195">
        <v>9</v>
      </c>
      <c r="D35" s="195">
        <v>1976</v>
      </c>
      <c r="E35" s="195">
        <v>2499</v>
      </c>
      <c r="F35" s="195">
        <v>2101</v>
      </c>
      <c r="G35" s="195">
        <v>2136</v>
      </c>
      <c r="H35" s="195">
        <v>2180</v>
      </c>
      <c r="I35" s="196">
        <f t="shared" si="3"/>
        <v>2.0599250936329527E-2</v>
      </c>
      <c r="J35" s="196">
        <f>H35/H25</f>
        <v>1.2842037053400489E-2</v>
      </c>
    </row>
    <row r="36" spans="2:10" x14ac:dyDescent="0.25">
      <c r="B36" s="194" t="s">
        <v>133</v>
      </c>
      <c r="C36" s="195">
        <v>138</v>
      </c>
      <c r="D36" s="195">
        <v>1125</v>
      </c>
      <c r="E36" s="195">
        <v>2204</v>
      </c>
      <c r="F36" s="195">
        <v>2388</v>
      </c>
      <c r="G36" s="195">
        <v>2268</v>
      </c>
      <c r="H36" s="195">
        <v>1945</v>
      </c>
      <c r="I36" s="196">
        <f t="shared" si="3"/>
        <v>-0.14241622574955903</v>
      </c>
      <c r="J36" s="196">
        <f>H36/H25</f>
        <v>1.1457689022414657E-2</v>
      </c>
    </row>
    <row r="37" spans="2:10" x14ac:dyDescent="0.25">
      <c r="B37" s="199" t="s">
        <v>147</v>
      </c>
      <c r="C37" s="200">
        <f t="shared" ref="C37:H37" si="4">C29-SUM(C30:C36)</f>
        <v>4082</v>
      </c>
      <c r="D37" s="200">
        <f t="shared" si="4"/>
        <v>23572</v>
      </c>
      <c r="E37" s="200">
        <f t="shared" si="4"/>
        <v>29784</v>
      </c>
      <c r="F37" s="200">
        <f t="shared" si="4"/>
        <v>32492</v>
      </c>
      <c r="G37" s="200">
        <f t="shared" si="4"/>
        <v>34653</v>
      </c>
      <c r="H37" s="200">
        <f t="shared" si="4"/>
        <v>32000</v>
      </c>
      <c r="I37" s="201">
        <f t="shared" si="3"/>
        <v>-7.6559028078377001E-2</v>
      </c>
      <c r="J37" s="201">
        <f>H37/H25</f>
        <v>0.18850696592147506</v>
      </c>
    </row>
    <row r="38" spans="2:10" x14ac:dyDescent="0.25">
      <c r="B38" s="186" t="s">
        <v>47</v>
      </c>
      <c r="C38" s="207"/>
      <c r="D38" s="207"/>
      <c r="E38" s="207"/>
      <c r="F38" s="207"/>
      <c r="G38" s="207"/>
      <c r="H38" s="207"/>
      <c r="I38" s="208"/>
      <c r="J38" s="208"/>
    </row>
    <row r="39" spans="2:10" x14ac:dyDescent="0.25">
      <c r="B39" s="187" t="s">
        <v>70</v>
      </c>
      <c r="C39" s="209">
        <v>21674</v>
      </c>
      <c r="D39" s="209">
        <v>89457</v>
      </c>
      <c r="E39" s="209">
        <v>113209</v>
      </c>
      <c r="F39" s="209">
        <v>119521</v>
      </c>
      <c r="G39" s="209">
        <v>125080</v>
      </c>
      <c r="H39" s="209">
        <v>130415</v>
      </c>
      <c r="I39" s="210">
        <f t="shared" ref="I39:I51" si="5">IFERROR(H39/G39-1,"-")</f>
        <v>4.2652702270546961E-2</v>
      </c>
      <c r="J39" s="210">
        <f>H39/H39</f>
        <v>1</v>
      </c>
    </row>
    <row r="40" spans="2:10" x14ac:dyDescent="0.25">
      <c r="B40" s="190" t="s">
        <v>99</v>
      </c>
      <c r="C40" s="191">
        <v>7771</v>
      </c>
      <c r="D40" s="191">
        <v>7600</v>
      </c>
      <c r="E40" s="191">
        <v>9548</v>
      </c>
      <c r="F40" s="191">
        <v>10093</v>
      </c>
      <c r="G40" s="191">
        <v>9833</v>
      </c>
      <c r="H40" s="191">
        <v>10585</v>
      </c>
      <c r="I40" s="192">
        <f t="shared" si="5"/>
        <v>7.6477168717583588E-2</v>
      </c>
      <c r="J40" s="192">
        <f>H40/H39</f>
        <v>8.1163976536441362E-2</v>
      </c>
    </row>
    <row r="41" spans="2:10" x14ac:dyDescent="0.25">
      <c r="B41" s="194" t="s">
        <v>105</v>
      </c>
      <c r="C41" s="195">
        <v>4409</v>
      </c>
      <c r="D41" s="195">
        <v>2857</v>
      </c>
      <c r="E41" s="195">
        <v>3029</v>
      </c>
      <c r="F41" s="195">
        <v>4345</v>
      </c>
      <c r="G41" s="195">
        <v>4003</v>
      </c>
      <c r="H41" s="195">
        <v>4792</v>
      </c>
      <c r="I41" s="196">
        <f t="shared" si="5"/>
        <v>0.19710217336997249</v>
      </c>
      <c r="J41" s="196">
        <f>H41/H39</f>
        <v>3.6744239542997353E-2</v>
      </c>
    </row>
    <row r="42" spans="2:10" x14ac:dyDescent="0.25">
      <c r="B42" s="194" t="s">
        <v>102</v>
      </c>
      <c r="C42" s="195">
        <v>3362</v>
      </c>
      <c r="D42" s="195">
        <v>4743</v>
      </c>
      <c r="E42" s="195">
        <v>6519</v>
      </c>
      <c r="F42" s="195">
        <v>5748</v>
      </c>
      <c r="G42" s="195">
        <v>5830</v>
      </c>
      <c r="H42" s="195">
        <v>5793</v>
      </c>
      <c r="I42" s="196">
        <f t="shared" si="5"/>
        <v>-6.3464837049742595E-3</v>
      </c>
      <c r="J42" s="196">
        <f>H42/H39</f>
        <v>4.4419736993444009E-2</v>
      </c>
    </row>
    <row r="43" spans="2:10" x14ac:dyDescent="0.25">
      <c r="B43" s="190" t="s">
        <v>109</v>
      </c>
      <c r="C43" s="191">
        <v>13903</v>
      </c>
      <c r="D43" s="191">
        <v>81857</v>
      </c>
      <c r="E43" s="191">
        <v>103661</v>
      </c>
      <c r="F43" s="191">
        <v>109428</v>
      </c>
      <c r="G43" s="191">
        <v>115247</v>
      </c>
      <c r="H43" s="191">
        <v>119830</v>
      </c>
      <c r="I43" s="192">
        <f t="shared" si="5"/>
        <v>3.9766761824602703E-2</v>
      </c>
      <c r="J43" s="192">
        <f>H43/H39</f>
        <v>0.91883602346355864</v>
      </c>
    </row>
    <row r="44" spans="2:10" x14ac:dyDescent="0.25">
      <c r="B44" s="194" t="s">
        <v>112</v>
      </c>
      <c r="C44" s="195">
        <v>6516</v>
      </c>
      <c r="D44" s="195">
        <v>38448</v>
      </c>
      <c r="E44" s="195">
        <v>56132</v>
      </c>
      <c r="F44" s="195">
        <v>59055</v>
      </c>
      <c r="G44" s="195">
        <v>62174</v>
      </c>
      <c r="H44" s="195">
        <v>65216</v>
      </c>
      <c r="I44" s="196">
        <f t="shared" si="5"/>
        <v>4.8927204297616322E-2</v>
      </c>
      <c r="J44" s="196">
        <f>H44/H39</f>
        <v>0.50006517655177707</v>
      </c>
    </row>
    <row r="45" spans="2:10" x14ac:dyDescent="0.25">
      <c r="B45" s="194" t="s">
        <v>115</v>
      </c>
      <c r="C45" s="195">
        <v>347</v>
      </c>
      <c r="D45" s="195">
        <v>3944</v>
      </c>
      <c r="E45" s="195">
        <v>3276</v>
      </c>
      <c r="F45" s="195">
        <v>3785</v>
      </c>
      <c r="G45" s="195">
        <v>4043</v>
      </c>
      <c r="H45" s="195">
        <v>4633</v>
      </c>
      <c r="I45" s="196">
        <f t="shared" si="5"/>
        <v>0.14593123917882767</v>
      </c>
      <c r="J45" s="196">
        <f>H45/H39</f>
        <v>3.5525054633286049E-2</v>
      </c>
    </row>
    <row r="46" spans="2:10" x14ac:dyDescent="0.25">
      <c r="B46" s="194" t="s">
        <v>118</v>
      </c>
      <c r="C46" s="195">
        <v>1343</v>
      </c>
      <c r="D46" s="195">
        <v>2655</v>
      </c>
      <c r="E46" s="195">
        <v>2789</v>
      </c>
      <c r="F46" s="195">
        <v>2829</v>
      </c>
      <c r="G46" s="195">
        <v>2728</v>
      </c>
      <c r="H46" s="195">
        <v>3032</v>
      </c>
      <c r="I46" s="196">
        <f t="shared" si="5"/>
        <v>0.11143695014662747</v>
      </c>
      <c r="J46" s="196">
        <f>H46/H39</f>
        <v>2.3248859410343901E-2</v>
      </c>
    </row>
    <row r="47" spans="2:10" x14ac:dyDescent="0.25">
      <c r="B47" s="194" t="s">
        <v>125</v>
      </c>
      <c r="C47" s="195">
        <v>293</v>
      </c>
      <c r="D47" s="195">
        <v>6416</v>
      </c>
      <c r="E47" s="195">
        <v>4122</v>
      </c>
      <c r="F47" s="195">
        <v>5150</v>
      </c>
      <c r="G47" s="195">
        <v>5940</v>
      </c>
      <c r="H47" s="195">
        <v>4897</v>
      </c>
      <c r="I47" s="196">
        <f t="shared" si="5"/>
        <v>-0.17558922558922563</v>
      </c>
      <c r="J47" s="196">
        <f>H47/H39</f>
        <v>3.7549361653184066E-2</v>
      </c>
    </row>
    <row r="48" spans="2:10" x14ac:dyDescent="0.25">
      <c r="B48" s="194" t="s">
        <v>121</v>
      </c>
      <c r="C48" s="195">
        <v>848</v>
      </c>
      <c r="D48" s="195">
        <v>4609</v>
      </c>
      <c r="E48" s="195">
        <v>3802</v>
      </c>
      <c r="F48" s="195">
        <v>4250</v>
      </c>
      <c r="G48" s="195">
        <v>3949</v>
      </c>
      <c r="H48" s="195">
        <v>3943</v>
      </c>
      <c r="I48" s="196">
        <f t="shared" si="5"/>
        <v>-1.519371992909635E-3</v>
      </c>
      <c r="J48" s="196">
        <f>H48/H39</f>
        <v>3.0234252194916229E-2</v>
      </c>
    </row>
    <row r="49" spans="2:10" x14ac:dyDescent="0.25">
      <c r="B49" s="194" t="s">
        <v>130</v>
      </c>
      <c r="C49" s="195">
        <v>34</v>
      </c>
      <c r="D49" s="195">
        <v>2369</v>
      </c>
      <c r="E49" s="195">
        <v>2110</v>
      </c>
      <c r="F49" s="195">
        <v>2081</v>
      </c>
      <c r="G49" s="195">
        <v>1650</v>
      </c>
      <c r="H49" s="195">
        <v>1715</v>
      </c>
      <c r="I49" s="196">
        <f t="shared" si="5"/>
        <v>3.9393939393939315E-2</v>
      </c>
      <c r="J49" s="196">
        <f>H49/H39</f>
        <v>1.315032779971629E-2</v>
      </c>
    </row>
    <row r="50" spans="2:10" x14ac:dyDescent="0.25">
      <c r="B50" s="194" t="s">
        <v>133</v>
      </c>
      <c r="C50" s="195">
        <v>360</v>
      </c>
      <c r="D50" s="195">
        <v>1724</v>
      </c>
      <c r="E50" s="195">
        <v>2278</v>
      </c>
      <c r="F50" s="195">
        <v>2548</v>
      </c>
      <c r="G50" s="195">
        <v>2132</v>
      </c>
      <c r="H50" s="195">
        <v>1810</v>
      </c>
      <c r="I50" s="196">
        <f t="shared" si="5"/>
        <v>-0.151031894934334</v>
      </c>
      <c r="J50" s="196">
        <f>H50/H39</f>
        <v>1.3878771613694744E-2</v>
      </c>
    </row>
    <row r="51" spans="2:10" x14ac:dyDescent="0.25">
      <c r="B51" s="199" t="s">
        <v>147</v>
      </c>
      <c r="C51" s="200">
        <f t="shared" ref="C51:H51" si="6">C43-SUM(C44:C50)</f>
        <v>4162</v>
      </c>
      <c r="D51" s="200">
        <f t="shared" si="6"/>
        <v>21692</v>
      </c>
      <c r="E51" s="200">
        <f t="shared" si="6"/>
        <v>29152</v>
      </c>
      <c r="F51" s="200">
        <f t="shared" si="6"/>
        <v>29730</v>
      </c>
      <c r="G51" s="200">
        <f t="shared" si="6"/>
        <v>32631</v>
      </c>
      <c r="H51" s="200">
        <f t="shared" si="6"/>
        <v>34584</v>
      </c>
      <c r="I51" s="201">
        <f t="shared" si="5"/>
        <v>5.9851061873678502E-2</v>
      </c>
      <c r="J51" s="201">
        <f>H51/H39</f>
        <v>0.26518421960664035</v>
      </c>
    </row>
    <row r="52" spans="2:10" x14ac:dyDescent="0.25">
      <c r="B52" s="186" t="s">
        <v>48</v>
      </c>
      <c r="C52" s="207"/>
      <c r="D52" s="207"/>
      <c r="E52" s="207"/>
      <c r="F52" s="207"/>
      <c r="G52" s="207"/>
      <c r="H52" s="207"/>
      <c r="I52" s="208"/>
      <c r="J52" s="208"/>
    </row>
    <row r="53" spans="2:10" x14ac:dyDescent="0.25">
      <c r="B53" s="187" t="s">
        <v>70</v>
      </c>
      <c r="C53" s="209">
        <v>283</v>
      </c>
      <c r="D53" s="209">
        <v>3184</v>
      </c>
      <c r="E53" s="209">
        <v>3407</v>
      </c>
      <c r="F53" s="209">
        <v>4248</v>
      </c>
      <c r="G53" s="209">
        <v>3960</v>
      </c>
      <c r="H53" s="209">
        <v>4094</v>
      </c>
      <c r="I53" s="210">
        <f t="shared" ref="I53:I65" si="7">IFERROR(H53/G53-1,"-")</f>
        <v>3.3838383838383779E-2</v>
      </c>
      <c r="J53" s="210">
        <f>H53/H53</f>
        <v>1</v>
      </c>
    </row>
    <row r="54" spans="2:10" x14ac:dyDescent="0.25">
      <c r="B54" s="190" t="s">
        <v>99</v>
      </c>
      <c r="C54" s="191">
        <v>115</v>
      </c>
      <c r="D54" s="191">
        <v>622</v>
      </c>
      <c r="E54" s="191">
        <v>628</v>
      </c>
      <c r="F54" s="191">
        <v>1095</v>
      </c>
      <c r="G54" s="191">
        <v>1069</v>
      </c>
      <c r="H54" s="191">
        <v>1129</v>
      </c>
      <c r="I54" s="192">
        <f t="shared" si="7"/>
        <v>5.6127221702525709E-2</v>
      </c>
      <c r="J54" s="192">
        <f>H54/H53</f>
        <v>0.27576941866145577</v>
      </c>
    </row>
    <row r="55" spans="2:10" x14ac:dyDescent="0.25">
      <c r="B55" s="194" t="s">
        <v>105</v>
      </c>
      <c r="C55" s="195">
        <v>89</v>
      </c>
      <c r="D55" s="195">
        <v>341</v>
      </c>
      <c r="E55" s="195">
        <v>404</v>
      </c>
      <c r="F55" s="195">
        <v>639</v>
      </c>
      <c r="G55" s="195">
        <v>774</v>
      </c>
      <c r="H55" s="195">
        <v>614</v>
      </c>
      <c r="I55" s="196">
        <f t="shared" si="7"/>
        <v>-0.20671834625322993</v>
      </c>
      <c r="J55" s="196">
        <f>H55/H53</f>
        <v>0.14997557401074743</v>
      </c>
    </row>
    <row r="56" spans="2:10" x14ac:dyDescent="0.25">
      <c r="B56" s="194" t="s">
        <v>102</v>
      </c>
      <c r="C56" s="195">
        <v>26</v>
      </c>
      <c r="D56" s="195">
        <v>281</v>
      </c>
      <c r="E56" s="195">
        <v>224</v>
      </c>
      <c r="F56" s="195">
        <v>456</v>
      </c>
      <c r="G56" s="195">
        <v>295</v>
      </c>
      <c r="H56" s="195">
        <v>515</v>
      </c>
      <c r="I56" s="196">
        <f t="shared" si="7"/>
        <v>0.74576271186440679</v>
      </c>
      <c r="J56" s="196">
        <f>H56/H53</f>
        <v>0.12579384465070836</v>
      </c>
    </row>
    <row r="57" spans="2:10" x14ac:dyDescent="0.25">
      <c r="B57" s="190" t="s">
        <v>109</v>
      </c>
      <c r="C57" s="191">
        <v>168</v>
      </c>
      <c r="D57" s="191">
        <v>2562</v>
      </c>
      <c r="E57" s="191">
        <v>2779</v>
      </c>
      <c r="F57" s="191">
        <v>3153</v>
      </c>
      <c r="G57" s="191">
        <v>2891</v>
      </c>
      <c r="H57" s="191">
        <v>2965</v>
      </c>
      <c r="I57" s="192">
        <f t="shared" si="7"/>
        <v>2.5596679349705997E-2</v>
      </c>
      <c r="J57" s="192">
        <f>H57/H53</f>
        <v>0.72423058133854423</v>
      </c>
    </row>
    <row r="58" spans="2:10" x14ac:dyDescent="0.25">
      <c r="B58" s="194" t="s">
        <v>112</v>
      </c>
      <c r="C58" s="195">
        <v>17</v>
      </c>
      <c r="D58" s="195">
        <v>759</v>
      </c>
      <c r="E58" s="195">
        <v>923</v>
      </c>
      <c r="F58" s="195">
        <v>813</v>
      </c>
      <c r="G58" s="195">
        <v>944</v>
      </c>
      <c r="H58" s="195">
        <v>983</v>
      </c>
      <c r="I58" s="196">
        <f t="shared" si="7"/>
        <v>4.1313559322033955E-2</v>
      </c>
      <c r="J58" s="196">
        <f>H58/H53</f>
        <v>0.24010747435271129</v>
      </c>
    </row>
    <row r="59" spans="2:10" x14ac:dyDescent="0.25">
      <c r="B59" s="194" t="s">
        <v>115</v>
      </c>
      <c r="C59" s="195">
        <v>52</v>
      </c>
      <c r="D59" s="195">
        <v>712</v>
      </c>
      <c r="E59" s="195">
        <v>557</v>
      </c>
      <c r="F59" s="195">
        <v>635</v>
      </c>
      <c r="G59" s="195">
        <v>563</v>
      </c>
      <c r="H59" s="195">
        <v>645</v>
      </c>
      <c r="I59" s="196">
        <f t="shared" si="7"/>
        <v>0.14564831261101241</v>
      </c>
      <c r="J59" s="196">
        <f>H59/H53</f>
        <v>0.15754763067904251</v>
      </c>
    </row>
    <row r="60" spans="2:10" x14ac:dyDescent="0.25">
      <c r="B60" s="194" t="s">
        <v>118</v>
      </c>
      <c r="C60" s="195">
        <v>8</v>
      </c>
      <c r="D60" s="195">
        <v>349</v>
      </c>
      <c r="E60" s="195">
        <v>306</v>
      </c>
      <c r="F60" s="195">
        <v>295</v>
      </c>
      <c r="G60" s="195">
        <v>240</v>
      </c>
      <c r="H60" s="195">
        <v>243</v>
      </c>
      <c r="I60" s="196">
        <f t="shared" si="7"/>
        <v>1.2499999999999956E-2</v>
      </c>
      <c r="J60" s="196">
        <f>H60/H53</f>
        <v>5.935515388373229E-2</v>
      </c>
    </row>
    <row r="61" spans="2:10" x14ac:dyDescent="0.25">
      <c r="B61" s="194" t="s">
        <v>125</v>
      </c>
      <c r="C61" s="195">
        <v>4</v>
      </c>
      <c r="D61" s="195">
        <v>55</v>
      </c>
      <c r="E61" s="195">
        <v>106</v>
      </c>
      <c r="F61" s="195">
        <v>135</v>
      </c>
      <c r="G61" s="195">
        <v>99</v>
      </c>
      <c r="H61" s="195">
        <v>96</v>
      </c>
      <c r="I61" s="196">
        <f t="shared" si="7"/>
        <v>-3.0303030303030276E-2</v>
      </c>
      <c r="J61" s="196">
        <f>H61/H53</f>
        <v>2.3448949682462139E-2</v>
      </c>
    </row>
    <row r="62" spans="2:10" x14ac:dyDescent="0.25">
      <c r="B62" s="194" t="s">
        <v>121</v>
      </c>
      <c r="C62" s="195">
        <v>4</v>
      </c>
      <c r="D62" s="195">
        <v>71</v>
      </c>
      <c r="E62" s="195">
        <v>12</v>
      </c>
      <c r="F62" s="195">
        <v>75</v>
      </c>
      <c r="G62" s="195">
        <v>87</v>
      </c>
      <c r="H62" s="195">
        <v>66</v>
      </c>
      <c r="I62" s="196">
        <f t="shared" si="7"/>
        <v>-0.24137931034482762</v>
      </c>
      <c r="J62" s="196">
        <f>H62/H53</f>
        <v>1.6121152906692721E-2</v>
      </c>
    </row>
    <row r="63" spans="2:10" x14ac:dyDescent="0.25">
      <c r="B63" s="194" t="s">
        <v>130</v>
      </c>
      <c r="C63" s="195">
        <v>0</v>
      </c>
      <c r="D63" s="195">
        <v>5</v>
      </c>
      <c r="E63" s="195">
        <v>8</v>
      </c>
      <c r="F63" s="195">
        <v>17</v>
      </c>
      <c r="G63" s="195">
        <v>2</v>
      </c>
      <c r="H63" s="195">
        <v>6</v>
      </c>
      <c r="I63" s="196">
        <f t="shared" si="7"/>
        <v>2</v>
      </c>
      <c r="J63" s="196">
        <f>H63/H53</f>
        <v>1.4655593551538837E-3</v>
      </c>
    </row>
    <row r="64" spans="2:10" x14ac:dyDescent="0.25">
      <c r="B64" s="194" t="s">
        <v>133</v>
      </c>
      <c r="C64" s="195">
        <v>6</v>
      </c>
      <c r="D64" s="195">
        <v>19</v>
      </c>
      <c r="E64" s="195">
        <v>13</v>
      </c>
      <c r="F64" s="195">
        <v>16</v>
      </c>
      <c r="G64" s="195">
        <v>8</v>
      </c>
      <c r="H64" s="195">
        <v>18</v>
      </c>
      <c r="I64" s="196">
        <f t="shared" si="7"/>
        <v>1.25</v>
      </c>
      <c r="J64" s="196">
        <f>H64/H53</f>
        <v>4.3966780654616511E-3</v>
      </c>
    </row>
    <row r="65" spans="2:10" x14ac:dyDescent="0.25">
      <c r="B65" s="199" t="s">
        <v>147</v>
      </c>
      <c r="C65" s="200">
        <f t="shared" ref="C65:H65" si="8">C57-SUM(C58:C64)</f>
        <v>77</v>
      </c>
      <c r="D65" s="200">
        <f t="shared" si="8"/>
        <v>592</v>
      </c>
      <c r="E65" s="200">
        <f t="shared" si="8"/>
        <v>854</v>
      </c>
      <c r="F65" s="200">
        <f t="shared" si="8"/>
        <v>1167</v>
      </c>
      <c r="G65" s="200">
        <f t="shared" si="8"/>
        <v>948</v>
      </c>
      <c r="H65" s="200">
        <f t="shared" si="8"/>
        <v>908</v>
      </c>
      <c r="I65" s="201">
        <f t="shared" si="7"/>
        <v>-4.2194092827004259E-2</v>
      </c>
      <c r="J65" s="201">
        <f>H65/H53</f>
        <v>0.22178798241328773</v>
      </c>
    </row>
    <row r="66" spans="2:10" x14ac:dyDescent="0.25">
      <c r="B66" s="186" t="s">
        <v>49</v>
      </c>
      <c r="C66" s="207"/>
      <c r="D66" s="207"/>
      <c r="E66" s="207"/>
      <c r="F66" s="207"/>
      <c r="G66" s="207"/>
      <c r="H66" s="207"/>
      <c r="I66" s="208"/>
      <c r="J66" s="208"/>
    </row>
    <row r="67" spans="2:10" x14ac:dyDescent="0.25">
      <c r="B67" s="187" t="s">
        <v>70</v>
      </c>
      <c r="C67" s="209">
        <v>4583</v>
      </c>
      <c r="D67" s="209">
        <v>13659</v>
      </c>
      <c r="E67" s="209">
        <v>14777</v>
      </c>
      <c r="F67" s="209">
        <v>17351</v>
      </c>
      <c r="G67" s="209">
        <v>24595</v>
      </c>
      <c r="H67" s="209">
        <v>16756</v>
      </c>
      <c r="I67" s="210">
        <f t="shared" ref="I67:I79" si="9">IFERROR(H67/G67-1,"-")</f>
        <v>-0.31872331774750962</v>
      </c>
      <c r="J67" s="210">
        <f>H67/H67</f>
        <v>1</v>
      </c>
    </row>
    <row r="68" spans="2:10" x14ac:dyDescent="0.25">
      <c r="B68" s="190" t="s">
        <v>99</v>
      </c>
      <c r="C68" s="191">
        <v>3209</v>
      </c>
      <c r="D68" s="191">
        <v>4569</v>
      </c>
      <c r="E68" s="191">
        <v>1219</v>
      </c>
      <c r="F68" s="191">
        <v>1615</v>
      </c>
      <c r="G68" s="191">
        <v>4829</v>
      </c>
      <c r="H68" s="191">
        <v>3311</v>
      </c>
      <c r="I68" s="192">
        <f t="shared" si="9"/>
        <v>-0.31435079726651483</v>
      </c>
      <c r="J68" s="192">
        <f>H68/H67</f>
        <v>0.19760085939365005</v>
      </c>
    </row>
    <row r="69" spans="2:10" x14ac:dyDescent="0.25">
      <c r="B69" s="194" t="s">
        <v>105</v>
      </c>
      <c r="C69" s="195">
        <v>1117</v>
      </c>
      <c r="D69" s="195">
        <v>3622</v>
      </c>
      <c r="E69" s="195">
        <v>315</v>
      </c>
      <c r="F69" s="195">
        <v>115</v>
      </c>
      <c r="G69" s="195">
        <v>2932</v>
      </c>
      <c r="H69" s="195">
        <v>1422</v>
      </c>
      <c r="I69" s="196">
        <f t="shared" si="9"/>
        <v>-0.51500682128240105</v>
      </c>
      <c r="J69" s="196">
        <f>H69/H67</f>
        <v>8.4865122941036042E-2</v>
      </c>
    </row>
    <row r="70" spans="2:10" x14ac:dyDescent="0.25">
      <c r="B70" s="194" t="s">
        <v>102</v>
      </c>
      <c r="C70" s="195">
        <v>2092</v>
      </c>
      <c r="D70" s="195">
        <v>947</v>
      </c>
      <c r="E70" s="195">
        <v>904</v>
      </c>
      <c r="F70" s="195">
        <v>1500</v>
      </c>
      <c r="G70" s="195">
        <v>1897</v>
      </c>
      <c r="H70" s="195">
        <v>1889</v>
      </c>
      <c r="I70" s="196">
        <f t="shared" si="9"/>
        <v>-4.2171850289931534E-3</v>
      </c>
      <c r="J70" s="196">
        <f>H70/H67</f>
        <v>0.11273573645261399</v>
      </c>
    </row>
    <row r="71" spans="2:10" x14ac:dyDescent="0.25">
      <c r="B71" s="190" t="s">
        <v>109</v>
      </c>
      <c r="C71" s="191">
        <v>1374</v>
      </c>
      <c r="D71" s="191">
        <v>9090</v>
      </c>
      <c r="E71" s="191">
        <v>13558</v>
      </c>
      <c r="F71" s="191">
        <v>15736</v>
      </c>
      <c r="G71" s="191">
        <v>19766</v>
      </c>
      <c r="H71" s="191">
        <v>13445</v>
      </c>
      <c r="I71" s="192">
        <f t="shared" si="9"/>
        <v>-0.31979156126682184</v>
      </c>
      <c r="J71" s="192">
        <f>H71/H67</f>
        <v>0.80239914060634998</v>
      </c>
    </row>
    <row r="72" spans="2:10" x14ac:dyDescent="0.25">
      <c r="B72" s="194" t="s">
        <v>112</v>
      </c>
      <c r="C72" s="195">
        <v>536</v>
      </c>
      <c r="D72" s="195">
        <v>4604</v>
      </c>
      <c r="E72" s="195">
        <v>5657</v>
      </c>
      <c r="F72" s="195">
        <v>4444</v>
      </c>
      <c r="G72" s="195">
        <v>7529</v>
      </c>
      <c r="H72" s="195">
        <v>7056</v>
      </c>
      <c r="I72" s="196">
        <f t="shared" si="9"/>
        <v>-6.2823748173728267E-2</v>
      </c>
      <c r="J72" s="196">
        <f>H72/H67</f>
        <v>0.42110288851754596</v>
      </c>
    </row>
    <row r="73" spans="2:10" x14ac:dyDescent="0.25">
      <c r="B73" s="194" t="s">
        <v>115</v>
      </c>
      <c r="C73" s="195">
        <v>110</v>
      </c>
      <c r="D73" s="195">
        <v>972</v>
      </c>
      <c r="E73" s="195">
        <v>387</v>
      </c>
      <c r="F73" s="195">
        <v>770</v>
      </c>
      <c r="G73" s="195">
        <v>1083</v>
      </c>
      <c r="H73" s="195">
        <v>1014</v>
      </c>
      <c r="I73" s="196">
        <f t="shared" si="9"/>
        <v>-6.3711911357340667E-2</v>
      </c>
      <c r="J73" s="196">
        <f>H73/H67</f>
        <v>6.0515636190021482E-2</v>
      </c>
    </row>
    <row r="74" spans="2:10" x14ac:dyDescent="0.25">
      <c r="B74" s="194" t="s">
        <v>118</v>
      </c>
      <c r="C74" s="195">
        <v>209</v>
      </c>
      <c r="D74" s="195">
        <v>891</v>
      </c>
      <c r="E74" s="195">
        <v>3323</v>
      </c>
      <c r="F74" s="195">
        <v>4164</v>
      </c>
      <c r="G74" s="195">
        <v>3943</v>
      </c>
      <c r="H74" s="195">
        <v>938</v>
      </c>
      <c r="I74" s="196">
        <f t="shared" si="9"/>
        <v>-0.76211006847577989</v>
      </c>
      <c r="J74" s="196">
        <f>H74/H67</f>
        <v>5.5979947481499162E-2</v>
      </c>
    </row>
    <row r="75" spans="2:10" x14ac:dyDescent="0.25">
      <c r="B75" s="194" t="s">
        <v>125</v>
      </c>
      <c r="C75" s="195">
        <v>7</v>
      </c>
      <c r="D75" s="195">
        <v>960</v>
      </c>
      <c r="E75" s="195">
        <v>268</v>
      </c>
      <c r="F75" s="195">
        <v>406</v>
      </c>
      <c r="G75" s="195">
        <v>867</v>
      </c>
      <c r="H75" s="195">
        <v>521</v>
      </c>
      <c r="I75" s="196">
        <f t="shared" si="9"/>
        <v>-0.39907727797001158</v>
      </c>
      <c r="J75" s="196">
        <f>H75/H67</f>
        <v>3.1093339699212224E-2</v>
      </c>
    </row>
    <row r="76" spans="2:10" x14ac:dyDescent="0.25">
      <c r="B76" s="194" t="s">
        <v>121</v>
      </c>
      <c r="C76" s="195">
        <v>110</v>
      </c>
      <c r="D76" s="195">
        <v>254</v>
      </c>
      <c r="E76" s="195">
        <v>197</v>
      </c>
      <c r="F76" s="195">
        <v>281</v>
      </c>
      <c r="G76" s="195">
        <v>513</v>
      </c>
      <c r="H76" s="195">
        <v>314</v>
      </c>
      <c r="I76" s="196">
        <f t="shared" si="9"/>
        <v>-0.38791423001949321</v>
      </c>
      <c r="J76" s="196">
        <f>H76/H67</f>
        <v>1.8739555979947482E-2</v>
      </c>
    </row>
    <row r="77" spans="2:10" x14ac:dyDescent="0.25">
      <c r="B77" s="194" t="s">
        <v>130</v>
      </c>
      <c r="C77" s="195">
        <v>2</v>
      </c>
      <c r="D77" s="195">
        <v>106</v>
      </c>
      <c r="E77" s="195">
        <v>350</v>
      </c>
      <c r="F77" s="195">
        <v>284</v>
      </c>
      <c r="G77" s="195">
        <v>249</v>
      </c>
      <c r="H77" s="195">
        <v>80</v>
      </c>
      <c r="I77" s="196">
        <f t="shared" si="9"/>
        <v>-0.67871485943775101</v>
      </c>
      <c r="J77" s="196">
        <f>H77/H67</f>
        <v>4.7744091668656006E-3</v>
      </c>
    </row>
    <row r="78" spans="2:10" x14ac:dyDescent="0.25">
      <c r="B78" s="194" t="s">
        <v>133</v>
      </c>
      <c r="C78" s="195">
        <v>74</v>
      </c>
      <c r="D78" s="195">
        <v>52</v>
      </c>
      <c r="E78" s="195">
        <v>42</v>
      </c>
      <c r="F78" s="195">
        <v>95</v>
      </c>
      <c r="G78" s="195">
        <v>140</v>
      </c>
      <c r="H78" s="195">
        <v>207</v>
      </c>
      <c r="I78" s="196">
        <f t="shared" si="9"/>
        <v>0.47857142857142865</v>
      </c>
      <c r="J78" s="196">
        <f>H78/H67</f>
        <v>1.2353783719264742E-2</v>
      </c>
    </row>
    <row r="79" spans="2:10" x14ac:dyDescent="0.25">
      <c r="B79" s="199" t="s">
        <v>147</v>
      </c>
      <c r="C79" s="200">
        <f t="shared" ref="C79:H79" si="10">C71-SUM(C72:C78)</f>
        <v>326</v>
      </c>
      <c r="D79" s="200">
        <f t="shared" si="10"/>
        <v>1251</v>
      </c>
      <c r="E79" s="200">
        <f t="shared" si="10"/>
        <v>3334</v>
      </c>
      <c r="F79" s="200">
        <f t="shared" si="10"/>
        <v>5292</v>
      </c>
      <c r="G79" s="200">
        <f t="shared" si="10"/>
        <v>5442</v>
      </c>
      <c r="H79" s="200">
        <f t="shared" si="10"/>
        <v>3315</v>
      </c>
      <c r="I79" s="201">
        <f t="shared" si="9"/>
        <v>-0.3908489525909592</v>
      </c>
      <c r="J79" s="201">
        <f>H79/H67</f>
        <v>0.19783957985199332</v>
      </c>
    </row>
    <row r="80" spans="2:10" x14ac:dyDescent="0.25">
      <c r="B80" s="186" t="s">
        <v>50</v>
      </c>
      <c r="C80" s="207"/>
      <c r="D80" s="207"/>
      <c r="E80" s="207"/>
      <c r="F80" s="207"/>
      <c r="G80" s="207"/>
      <c r="H80" s="207"/>
      <c r="I80" s="208"/>
      <c r="J80" s="208"/>
    </row>
    <row r="81" spans="2:10" x14ac:dyDescent="0.25">
      <c r="B81" s="187" t="s">
        <v>70</v>
      </c>
      <c r="C81" s="209">
        <v>14861</v>
      </c>
      <c r="D81" s="209">
        <v>52374</v>
      </c>
      <c r="E81" s="209">
        <v>64171</v>
      </c>
      <c r="F81" s="209">
        <v>70925</v>
      </c>
      <c r="G81" s="209">
        <v>81853</v>
      </c>
      <c r="H81" s="209">
        <v>83480</v>
      </c>
      <c r="I81" s="210">
        <f t="shared" ref="I81:I93" si="11">IFERROR(H81/G81-1,"-")</f>
        <v>1.9877096746606648E-2</v>
      </c>
      <c r="J81" s="210">
        <f>H81/H81</f>
        <v>1</v>
      </c>
    </row>
    <row r="82" spans="2:10" x14ac:dyDescent="0.25">
      <c r="B82" s="190" t="s">
        <v>99</v>
      </c>
      <c r="C82" s="191">
        <v>10718</v>
      </c>
      <c r="D82" s="191">
        <v>24336</v>
      </c>
      <c r="E82" s="191">
        <v>30437</v>
      </c>
      <c r="F82" s="191">
        <v>27145</v>
      </c>
      <c r="G82" s="191">
        <v>30970</v>
      </c>
      <c r="H82" s="191">
        <v>32143</v>
      </c>
      <c r="I82" s="192">
        <f t="shared" si="11"/>
        <v>3.7875363254762595E-2</v>
      </c>
      <c r="J82" s="192">
        <f>H82/H81</f>
        <v>0.38503833253473885</v>
      </c>
    </row>
    <row r="83" spans="2:10" x14ac:dyDescent="0.25">
      <c r="B83" s="194" t="s">
        <v>105</v>
      </c>
      <c r="C83" s="195">
        <v>4435</v>
      </c>
      <c r="D83" s="195">
        <v>10059</v>
      </c>
      <c r="E83" s="195">
        <v>10465</v>
      </c>
      <c r="F83" s="195">
        <v>6656</v>
      </c>
      <c r="G83" s="195">
        <v>8034</v>
      </c>
      <c r="H83" s="195">
        <v>10238</v>
      </c>
      <c r="I83" s="196">
        <f t="shared" si="11"/>
        <v>0.27433408015932281</v>
      </c>
      <c r="J83" s="196">
        <f>H83/H81</f>
        <v>0.12264015333013896</v>
      </c>
    </row>
    <row r="84" spans="2:10" x14ac:dyDescent="0.25">
      <c r="B84" s="194" t="s">
        <v>102</v>
      </c>
      <c r="C84" s="195">
        <v>6283</v>
      </c>
      <c r="D84" s="195">
        <v>14277</v>
      </c>
      <c r="E84" s="195">
        <v>19972</v>
      </c>
      <c r="F84" s="195">
        <v>20489</v>
      </c>
      <c r="G84" s="195">
        <v>22936</v>
      </c>
      <c r="H84" s="195">
        <v>21905</v>
      </c>
      <c r="I84" s="196">
        <f t="shared" si="11"/>
        <v>-4.4951168468782665E-2</v>
      </c>
      <c r="J84" s="196">
        <f>H84/H81</f>
        <v>0.2623981792045999</v>
      </c>
    </row>
    <row r="85" spans="2:10" x14ac:dyDescent="0.25">
      <c r="B85" s="190" t="s">
        <v>109</v>
      </c>
      <c r="C85" s="191">
        <v>4143</v>
      </c>
      <c r="D85" s="191">
        <v>28038</v>
      </c>
      <c r="E85" s="191">
        <v>33734</v>
      </c>
      <c r="F85" s="191">
        <v>43780</v>
      </c>
      <c r="G85" s="191">
        <v>50883</v>
      </c>
      <c r="H85" s="191">
        <v>51337</v>
      </c>
      <c r="I85" s="192">
        <f t="shared" si="11"/>
        <v>8.922429888174932E-3</v>
      </c>
      <c r="J85" s="192">
        <f>H85/H81</f>
        <v>0.61496166746526115</v>
      </c>
    </row>
    <row r="86" spans="2:10" x14ac:dyDescent="0.25">
      <c r="B86" s="194" t="s">
        <v>112</v>
      </c>
      <c r="C86" s="195">
        <v>677</v>
      </c>
      <c r="D86" s="195">
        <v>4120</v>
      </c>
      <c r="E86" s="195">
        <v>6898</v>
      </c>
      <c r="F86" s="195">
        <v>9558</v>
      </c>
      <c r="G86" s="195">
        <v>10747</v>
      </c>
      <c r="H86" s="195">
        <v>12100</v>
      </c>
      <c r="I86" s="196">
        <f t="shared" si="11"/>
        <v>0.12589559877175027</v>
      </c>
      <c r="J86" s="196">
        <f>H86/H81</f>
        <v>0.14494489698131288</v>
      </c>
    </row>
    <row r="87" spans="2:10" x14ac:dyDescent="0.25">
      <c r="B87" s="194" t="s">
        <v>115</v>
      </c>
      <c r="C87" s="195">
        <v>396</v>
      </c>
      <c r="D87" s="195">
        <v>9102</v>
      </c>
      <c r="E87" s="195">
        <v>9337</v>
      </c>
      <c r="F87" s="195">
        <v>10604</v>
      </c>
      <c r="G87" s="195">
        <v>12680</v>
      </c>
      <c r="H87" s="195">
        <v>11589</v>
      </c>
      <c r="I87" s="196">
        <f t="shared" si="11"/>
        <v>-8.6041009463722395E-2</v>
      </c>
      <c r="J87" s="196">
        <f>H87/H81</f>
        <v>0.13882367034020124</v>
      </c>
    </row>
    <row r="88" spans="2:10" x14ac:dyDescent="0.25">
      <c r="B88" s="194" t="s">
        <v>118</v>
      </c>
      <c r="C88" s="195">
        <v>872</v>
      </c>
      <c r="D88" s="195">
        <v>2935</v>
      </c>
      <c r="E88" s="195">
        <v>2881</v>
      </c>
      <c r="F88" s="195">
        <v>4916</v>
      </c>
      <c r="G88" s="195">
        <v>5925</v>
      </c>
      <c r="H88" s="195">
        <v>5658</v>
      </c>
      <c r="I88" s="196">
        <f t="shared" si="11"/>
        <v>-4.5063291139240458E-2</v>
      </c>
      <c r="J88" s="196">
        <f>H88/H81</f>
        <v>6.7776712985146148E-2</v>
      </c>
    </row>
    <row r="89" spans="2:10" x14ac:dyDescent="0.25">
      <c r="B89" s="194" t="s">
        <v>125</v>
      </c>
      <c r="C89" s="195">
        <v>48</v>
      </c>
      <c r="D89" s="195">
        <v>1127</v>
      </c>
      <c r="E89" s="195">
        <v>890</v>
      </c>
      <c r="F89" s="195">
        <v>1412</v>
      </c>
      <c r="G89" s="195">
        <v>2087</v>
      </c>
      <c r="H89" s="195">
        <v>1713</v>
      </c>
      <c r="I89" s="196">
        <f t="shared" si="11"/>
        <v>-0.1792045999041687</v>
      </c>
      <c r="J89" s="196">
        <f>H89/H81</f>
        <v>2.0519885002395783E-2</v>
      </c>
    </row>
    <row r="90" spans="2:10" x14ac:dyDescent="0.25">
      <c r="B90" s="194" t="s">
        <v>121</v>
      </c>
      <c r="C90" s="195">
        <v>129</v>
      </c>
      <c r="D90" s="195">
        <v>964</v>
      </c>
      <c r="E90" s="195">
        <v>428</v>
      </c>
      <c r="F90" s="195">
        <v>701</v>
      </c>
      <c r="G90" s="195">
        <v>870</v>
      </c>
      <c r="H90" s="195">
        <v>1052</v>
      </c>
      <c r="I90" s="196">
        <f t="shared" si="11"/>
        <v>0.20919540229885047</v>
      </c>
      <c r="J90" s="196">
        <f>H90/H81</f>
        <v>1.2601820795400096E-2</v>
      </c>
    </row>
    <row r="91" spans="2:10" x14ac:dyDescent="0.25">
      <c r="B91" s="194" t="s">
        <v>130</v>
      </c>
      <c r="C91" s="195">
        <v>5</v>
      </c>
      <c r="D91" s="195">
        <v>465</v>
      </c>
      <c r="E91" s="195">
        <v>871</v>
      </c>
      <c r="F91" s="195">
        <v>669</v>
      </c>
      <c r="G91" s="195">
        <v>649</v>
      </c>
      <c r="H91" s="195">
        <v>602</v>
      </c>
      <c r="I91" s="196">
        <f t="shared" si="11"/>
        <v>-7.2419106317411441E-2</v>
      </c>
      <c r="J91" s="196">
        <f>H91/H81</f>
        <v>7.2113080977479638E-3</v>
      </c>
    </row>
    <row r="92" spans="2:10" x14ac:dyDescent="0.25">
      <c r="B92" s="194" t="s">
        <v>133</v>
      </c>
      <c r="C92" s="195">
        <v>46</v>
      </c>
      <c r="D92" s="195">
        <v>349</v>
      </c>
      <c r="E92" s="195">
        <v>931</v>
      </c>
      <c r="F92" s="195">
        <v>842</v>
      </c>
      <c r="G92" s="195">
        <v>637</v>
      </c>
      <c r="H92" s="195">
        <v>542</v>
      </c>
      <c r="I92" s="196">
        <f t="shared" si="11"/>
        <v>-0.14913657770800626</v>
      </c>
      <c r="J92" s="196">
        <f>H92/H81</f>
        <v>6.4925730713943459E-3</v>
      </c>
    </row>
    <row r="93" spans="2:10" x14ac:dyDescent="0.25">
      <c r="B93" s="199" t="s">
        <v>147</v>
      </c>
      <c r="C93" s="200">
        <f t="shared" ref="C93:H93" si="12">C85-SUM(C86:C92)</f>
        <v>1970</v>
      </c>
      <c r="D93" s="200">
        <f t="shared" si="12"/>
        <v>8976</v>
      </c>
      <c r="E93" s="200">
        <f t="shared" si="12"/>
        <v>11498</v>
      </c>
      <c r="F93" s="200">
        <f t="shared" si="12"/>
        <v>15078</v>
      </c>
      <c r="G93" s="200">
        <f t="shared" si="12"/>
        <v>17288</v>
      </c>
      <c r="H93" s="200">
        <f t="shared" si="12"/>
        <v>18081</v>
      </c>
      <c r="I93" s="201">
        <f t="shared" si="11"/>
        <v>4.5869967607589102E-2</v>
      </c>
      <c r="J93" s="201">
        <f>H93/H81</f>
        <v>0.21659080019166269</v>
      </c>
    </row>
    <row r="94" spans="2:10" x14ac:dyDescent="0.25">
      <c r="B94" s="186" t="s">
        <v>51</v>
      </c>
      <c r="C94" s="207"/>
      <c r="D94" s="207"/>
      <c r="E94" s="207"/>
      <c r="F94" s="207"/>
      <c r="G94" s="207"/>
      <c r="H94" s="207"/>
      <c r="I94" s="208"/>
      <c r="J94" s="208"/>
    </row>
    <row r="95" spans="2:10" x14ac:dyDescent="0.25">
      <c r="B95" s="187" t="s">
        <v>70</v>
      </c>
      <c r="C95" s="209">
        <v>1764</v>
      </c>
      <c r="D95" s="209">
        <v>3380</v>
      </c>
      <c r="E95" s="209">
        <v>4025</v>
      </c>
      <c r="F95" s="209">
        <v>4419</v>
      </c>
      <c r="G95" s="209">
        <v>4919</v>
      </c>
      <c r="H95" s="209">
        <v>5990</v>
      </c>
      <c r="I95" s="210">
        <f t="shared" ref="I95:I107" si="13">IFERROR(H95/G95-1,"-")</f>
        <v>0.21772718032120353</v>
      </c>
      <c r="J95" s="210">
        <f>H95/H95</f>
        <v>1</v>
      </c>
    </row>
    <row r="96" spans="2:10" x14ac:dyDescent="0.25">
      <c r="B96" s="190" t="s">
        <v>99</v>
      </c>
      <c r="C96" s="191">
        <v>1351</v>
      </c>
      <c r="D96" s="191">
        <v>2127</v>
      </c>
      <c r="E96" s="191">
        <v>2508</v>
      </c>
      <c r="F96" s="191">
        <v>2825</v>
      </c>
      <c r="G96" s="191">
        <v>3162</v>
      </c>
      <c r="H96" s="191">
        <v>4225</v>
      </c>
      <c r="I96" s="192">
        <f t="shared" si="13"/>
        <v>0.33617963314358001</v>
      </c>
      <c r="J96" s="192">
        <f>H96/H95</f>
        <v>0.70534223706176957</v>
      </c>
    </row>
    <row r="97" spans="2:10" x14ac:dyDescent="0.25">
      <c r="B97" s="194" t="s">
        <v>105</v>
      </c>
      <c r="C97" s="195">
        <v>559</v>
      </c>
      <c r="D97" s="195">
        <v>1197</v>
      </c>
      <c r="E97" s="195">
        <v>1024</v>
      </c>
      <c r="F97" s="195">
        <v>661</v>
      </c>
      <c r="G97" s="195">
        <v>965</v>
      </c>
      <c r="H97" s="195">
        <v>2021</v>
      </c>
      <c r="I97" s="196">
        <f t="shared" si="13"/>
        <v>1.0943005181347152</v>
      </c>
      <c r="J97" s="196">
        <f>H97/H95</f>
        <v>0.33739565943238731</v>
      </c>
    </row>
    <row r="98" spans="2:10" x14ac:dyDescent="0.25">
      <c r="B98" s="194" t="s">
        <v>102</v>
      </c>
      <c r="C98" s="195">
        <v>792</v>
      </c>
      <c r="D98" s="195">
        <v>930</v>
      </c>
      <c r="E98" s="195">
        <v>1484</v>
      </c>
      <c r="F98" s="195">
        <v>2164</v>
      </c>
      <c r="G98" s="195">
        <v>2197</v>
      </c>
      <c r="H98" s="195">
        <v>2204</v>
      </c>
      <c r="I98" s="196">
        <f t="shared" si="13"/>
        <v>3.1861629494764898E-3</v>
      </c>
      <c r="J98" s="196">
        <f>H98/H95</f>
        <v>0.36794657762938232</v>
      </c>
    </row>
    <row r="99" spans="2:10" x14ac:dyDescent="0.25">
      <c r="B99" s="190" t="s">
        <v>109</v>
      </c>
      <c r="C99" s="191">
        <v>413</v>
      </c>
      <c r="D99" s="191">
        <v>1253</v>
      </c>
      <c r="E99" s="191">
        <v>1517</v>
      </c>
      <c r="F99" s="191">
        <v>1594</v>
      </c>
      <c r="G99" s="191">
        <v>1757</v>
      </c>
      <c r="H99" s="191">
        <v>1765</v>
      </c>
      <c r="I99" s="192">
        <f t="shared" si="13"/>
        <v>4.5532157085941272E-3</v>
      </c>
      <c r="J99" s="192">
        <f>H99/H95</f>
        <v>0.29465776293823037</v>
      </c>
    </row>
    <row r="100" spans="2:10" x14ac:dyDescent="0.25">
      <c r="B100" s="194" t="s">
        <v>112</v>
      </c>
      <c r="C100" s="195">
        <v>50</v>
      </c>
      <c r="D100" s="195">
        <v>163</v>
      </c>
      <c r="E100" s="195">
        <v>175</v>
      </c>
      <c r="F100" s="195">
        <v>180</v>
      </c>
      <c r="G100" s="195">
        <v>204</v>
      </c>
      <c r="H100" s="195">
        <v>168</v>
      </c>
      <c r="I100" s="196">
        <f t="shared" si="13"/>
        <v>-0.17647058823529416</v>
      </c>
      <c r="J100" s="196">
        <f>H100/H95</f>
        <v>2.8046744574290485E-2</v>
      </c>
    </row>
    <row r="101" spans="2:10" x14ac:dyDescent="0.25">
      <c r="B101" s="194" t="s">
        <v>115</v>
      </c>
      <c r="C101" s="195">
        <v>40</v>
      </c>
      <c r="D101" s="195">
        <v>402</v>
      </c>
      <c r="E101" s="195">
        <v>318</v>
      </c>
      <c r="F101" s="195">
        <v>304</v>
      </c>
      <c r="G101" s="195">
        <v>305</v>
      </c>
      <c r="H101" s="195">
        <v>332</v>
      </c>
      <c r="I101" s="196">
        <f t="shared" si="13"/>
        <v>8.8524590163934436E-2</v>
      </c>
      <c r="J101" s="196">
        <f>H101/H95</f>
        <v>5.5425709515859768E-2</v>
      </c>
    </row>
    <row r="102" spans="2:10" x14ac:dyDescent="0.25">
      <c r="B102" s="194" t="s">
        <v>118</v>
      </c>
      <c r="C102" s="195">
        <v>154</v>
      </c>
      <c r="D102" s="195">
        <v>204</v>
      </c>
      <c r="E102" s="195">
        <v>223</v>
      </c>
      <c r="F102" s="195">
        <v>290</v>
      </c>
      <c r="G102" s="195">
        <v>286</v>
      </c>
      <c r="H102" s="195">
        <v>297</v>
      </c>
      <c r="I102" s="196">
        <f t="shared" si="13"/>
        <v>3.8461538461538547E-2</v>
      </c>
      <c r="J102" s="196">
        <f>H102/H95</f>
        <v>4.9582637729549246E-2</v>
      </c>
    </row>
    <row r="103" spans="2:10" x14ac:dyDescent="0.25">
      <c r="B103" s="194" t="s">
        <v>125</v>
      </c>
      <c r="C103" s="195">
        <v>4</v>
      </c>
      <c r="D103" s="195">
        <v>46</v>
      </c>
      <c r="E103" s="195">
        <v>72</v>
      </c>
      <c r="F103" s="195">
        <v>65</v>
      </c>
      <c r="G103" s="195">
        <v>79</v>
      </c>
      <c r="H103" s="195">
        <v>53</v>
      </c>
      <c r="I103" s="196">
        <f t="shared" si="13"/>
        <v>-0.32911392405063289</v>
      </c>
      <c r="J103" s="196">
        <f>H103/H95</f>
        <v>8.8480801335559262E-3</v>
      </c>
    </row>
    <row r="104" spans="2:10" x14ac:dyDescent="0.25">
      <c r="B104" s="194" t="s">
        <v>121</v>
      </c>
      <c r="C104" s="195">
        <v>39</v>
      </c>
      <c r="D104" s="195">
        <v>62</v>
      </c>
      <c r="E104" s="195">
        <v>37</v>
      </c>
      <c r="F104" s="195">
        <v>40</v>
      </c>
      <c r="G104" s="195">
        <v>57</v>
      </c>
      <c r="H104" s="195">
        <v>66</v>
      </c>
      <c r="I104" s="196">
        <f t="shared" si="13"/>
        <v>0.15789473684210531</v>
      </c>
      <c r="J104" s="196">
        <f>H104/H95</f>
        <v>1.1018363939899833E-2</v>
      </c>
    </row>
    <row r="105" spans="2:10" x14ac:dyDescent="0.25">
      <c r="B105" s="194" t="s">
        <v>130</v>
      </c>
      <c r="C105" s="195">
        <v>0</v>
      </c>
      <c r="D105" s="195">
        <v>31</v>
      </c>
      <c r="E105" s="195">
        <v>14</v>
      </c>
      <c r="F105" s="195">
        <v>6</v>
      </c>
      <c r="G105" s="195">
        <v>10</v>
      </c>
      <c r="H105" s="195">
        <v>4</v>
      </c>
      <c r="I105" s="196">
        <f t="shared" si="13"/>
        <v>-0.6</v>
      </c>
      <c r="J105" s="196">
        <f>H105/H95</f>
        <v>6.67779632721202E-4</v>
      </c>
    </row>
    <row r="106" spans="2:10" x14ac:dyDescent="0.25">
      <c r="B106" s="194" t="s">
        <v>133</v>
      </c>
      <c r="C106" s="195">
        <v>4</v>
      </c>
      <c r="D106" s="195">
        <v>4</v>
      </c>
      <c r="E106" s="195">
        <v>11</v>
      </c>
      <c r="F106" s="195">
        <v>16</v>
      </c>
      <c r="G106" s="195">
        <v>26</v>
      </c>
      <c r="H106" s="195">
        <v>18</v>
      </c>
      <c r="I106" s="196">
        <f t="shared" si="13"/>
        <v>-0.30769230769230771</v>
      </c>
      <c r="J106" s="196">
        <f>H106/H95</f>
        <v>3.0050083472454091E-3</v>
      </c>
    </row>
    <row r="107" spans="2:10" x14ac:dyDescent="0.25">
      <c r="B107" s="199" t="s">
        <v>147</v>
      </c>
      <c r="C107" s="200">
        <f t="shared" ref="C107:H107" si="14">C99-SUM(C100:C106)</f>
        <v>122</v>
      </c>
      <c r="D107" s="200">
        <f t="shared" si="14"/>
        <v>341</v>
      </c>
      <c r="E107" s="200">
        <f t="shared" si="14"/>
        <v>667</v>
      </c>
      <c r="F107" s="200">
        <f t="shared" si="14"/>
        <v>693</v>
      </c>
      <c r="G107" s="200">
        <f t="shared" si="14"/>
        <v>790</v>
      </c>
      <c r="H107" s="200">
        <f t="shared" si="14"/>
        <v>827</v>
      </c>
      <c r="I107" s="201">
        <f t="shared" si="13"/>
        <v>4.6835443037974711E-2</v>
      </c>
      <c r="J107" s="201">
        <f>H107/H95</f>
        <v>0.13806343906510851</v>
      </c>
    </row>
    <row r="108" spans="2:10" x14ac:dyDescent="0.25">
      <c r="B108" s="186" t="s">
        <v>52</v>
      </c>
      <c r="C108" s="207"/>
      <c r="D108" s="207"/>
      <c r="E108" s="207"/>
      <c r="F108" s="207"/>
      <c r="G108" s="207"/>
      <c r="H108" s="207"/>
      <c r="I108" s="208"/>
      <c r="J108" s="208"/>
    </row>
    <row r="109" spans="2:10" x14ac:dyDescent="0.25">
      <c r="B109" s="187" t="s">
        <v>70</v>
      </c>
      <c r="C109" s="209">
        <v>4520</v>
      </c>
      <c r="D109" s="209">
        <v>13324</v>
      </c>
      <c r="E109" s="209">
        <v>20050</v>
      </c>
      <c r="F109" s="209">
        <v>26095</v>
      </c>
      <c r="G109" s="209">
        <v>21212</v>
      </c>
      <c r="H109" s="209">
        <v>20345</v>
      </c>
      <c r="I109" s="210">
        <f t="shared" ref="I109:I121" si="15">IFERROR(H109/G109-1,"-")</f>
        <v>-4.0873090703375414E-2</v>
      </c>
      <c r="J109" s="210">
        <f>H109/H109</f>
        <v>1</v>
      </c>
    </row>
    <row r="110" spans="2:10" x14ac:dyDescent="0.25">
      <c r="B110" s="190" t="s">
        <v>99</v>
      </c>
      <c r="C110" s="191">
        <v>2326</v>
      </c>
      <c r="D110" s="191">
        <v>1838</v>
      </c>
      <c r="E110" s="191">
        <v>4253</v>
      </c>
      <c r="F110" s="191">
        <v>5907</v>
      </c>
      <c r="G110" s="191">
        <v>3763</v>
      </c>
      <c r="H110" s="191">
        <v>3558</v>
      </c>
      <c r="I110" s="192">
        <f t="shared" si="15"/>
        <v>-5.4477810257773096E-2</v>
      </c>
      <c r="J110" s="192">
        <f>H110/H109</f>
        <v>0.17488326370115506</v>
      </c>
    </row>
    <row r="111" spans="2:10" x14ac:dyDescent="0.25">
      <c r="B111" s="194" t="s">
        <v>105</v>
      </c>
      <c r="C111" s="195">
        <v>541</v>
      </c>
      <c r="D111" s="195">
        <v>278</v>
      </c>
      <c r="E111" s="195">
        <v>1349</v>
      </c>
      <c r="F111" s="195">
        <v>1500</v>
      </c>
      <c r="G111" s="195">
        <v>1345</v>
      </c>
      <c r="H111" s="195">
        <v>1595</v>
      </c>
      <c r="I111" s="196">
        <f t="shared" si="15"/>
        <v>0.18587360594795532</v>
      </c>
      <c r="J111" s="196">
        <f>H111/H109</f>
        <v>7.839764069796018E-2</v>
      </c>
    </row>
    <row r="112" spans="2:10" x14ac:dyDescent="0.25">
      <c r="B112" s="194" t="s">
        <v>102</v>
      </c>
      <c r="C112" s="195">
        <v>1785</v>
      </c>
      <c r="D112" s="195">
        <v>1560</v>
      </c>
      <c r="E112" s="195">
        <v>2904</v>
      </c>
      <c r="F112" s="195">
        <v>4407</v>
      </c>
      <c r="G112" s="195">
        <v>2418</v>
      </c>
      <c r="H112" s="195">
        <v>1963</v>
      </c>
      <c r="I112" s="196">
        <f t="shared" si="15"/>
        <v>-0.18817204301075274</v>
      </c>
      <c r="J112" s="196">
        <f>H112/H109</f>
        <v>9.6485623003194881E-2</v>
      </c>
    </row>
    <row r="113" spans="2:10" x14ac:dyDescent="0.25">
      <c r="B113" s="190" t="s">
        <v>109</v>
      </c>
      <c r="C113" s="191">
        <v>2194</v>
      </c>
      <c r="D113" s="191">
        <v>11486</v>
      </c>
      <c r="E113" s="191">
        <v>15797</v>
      </c>
      <c r="F113" s="191">
        <v>20188</v>
      </c>
      <c r="G113" s="191">
        <v>17449</v>
      </c>
      <c r="H113" s="191">
        <v>16787</v>
      </c>
      <c r="I113" s="192">
        <f t="shared" si="15"/>
        <v>-3.7939136913290206E-2</v>
      </c>
      <c r="J113" s="192">
        <f>H113/H109</f>
        <v>0.82511673629884497</v>
      </c>
    </row>
    <row r="114" spans="2:10" x14ac:dyDescent="0.25">
      <c r="B114" s="194" t="s">
        <v>112</v>
      </c>
      <c r="C114" s="195">
        <v>1391</v>
      </c>
      <c r="D114" s="195">
        <v>7205</v>
      </c>
      <c r="E114" s="195">
        <v>10291</v>
      </c>
      <c r="F114" s="195">
        <v>14584</v>
      </c>
      <c r="G114" s="195">
        <v>10648</v>
      </c>
      <c r="H114" s="195">
        <v>10545</v>
      </c>
      <c r="I114" s="196">
        <f t="shared" si="15"/>
        <v>-9.6731780616078344E-3</v>
      </c>
      <c r="J114" s="196">
        <f>H114/H109</f>
        <v>0.51830916687146722</v>
      </c>
    </row>
    <row r="115" spans="2:10" x14ac:dyDescent="0.25">
      <c r="B115" s="194" t="s">
        <v>115</v>
      </c>
      <c r="C115" s="195">
        <v>86</v>
      </c>
      <c r="D115" s="195">
        <v>638</v>
      </c>
      <c r="E115" s="195">
        <v>495</v>
      </c>
      <c r="F115" s="195">
        <v>573</v>
      </c>
      <c r="G115" s="195">
        <v>733</v>
      </c>
      <c r="H115" s="195">
        <v>883</v>
      </c>
      <c r="I115" s="196">
        <f t="shared" si="15"/>
        <v>0.2046384720327421</v>
      </c>
      <c r="J115" s="196">
        <f>H115/H109</f>
        <v>4.3401327107397393E-2</v>
      </c>
    </row>
    <row r="116" spans="2:10" x14ac:dyDescent="0.25">
      <c r="B116" s="194" t="s">
        <v>118</v>
      </c>
      <c r="C116" s="195">
        <v>304</v>
      </c>
      <c r="D116" s="195">
        <v>611</v>
      </c>
      <c r="E116" s="195">
        <v>1131</v>
      </c>
      <c r="F116" s="195">
        <v>834</v>
      </c>
      <c r="G116" s="195">
        <v>1681</v>
      </c>
      <c r="H116" s="195">
        <v>1410</v>
      </c>
      <c r="I116" s="196">
        <f t="shared" si="15"/>
        <v>-0.16121356335514569</v>
      </c>
      <c r="J116" s="196">
        <f>H116/H109</f>
        <v>6.9304497419513389E-2</v>
      </c>
    </row>
    <row r="117" spans="2:10" x14ac:dyDescent="0.25">
      <c r="B117" s="194" t="s">
        <v>125</v>
      </c>
      <c r="C117" s="195">
        <v>48</v>
      </c>
      <c r="D117" s="195">
        <v>581</v>
      </c>
      <c r="E117" s="195">
        <v>475</v>
      </c>
      <c r="F117" s="195">
        <v>853</v>
      </c>
      <c r="G117" s="195">
        <v>735</v>
      </c>
      <c r="H117" s="195">
        <v>533</v>
      </c>
      <c r="I117" s="196">
        <f t="shared" si="15"/>
        <v>-0.27482993197278915</v>
      </c>
      <c r="J117" s="196">
        <f>H117/H109</f>
        <v>2.6198083067092651E-2</v>
      </c>
    </row>
    <row r="118" spans="2:10" x14ac:dyDescent="0.25">
      <c r="B118" s="194" t="s">
        <v>121</v>
      </c>
      <c r="C118" s="195">
        <v>163</v>
      </c>
      <c r="D118" s="195">
        <v>624</v>
      </c>
      <c r="E118" s="195">
        <v>357</v>
      </c>
      <c r="F118" s="195">
        <v>373</v>
      </c>
      <c r="G118" s="195">
        <v>608</v>
      </c>
      <c r="H118" s="195">
        <v>439</v>
      </c>
      <c r="I118" s="196">
        <f t="shared" si="15"/>
        <v>-0.27796052631578949</v>
      </c>
      <c r="J118" s="196">
        <f>H118/H109</f>
        <v>2.1577783239125091E-2</v>
      </c>
    </row>
    <row r="119" spans="2:10" x14ac:dyDescent="0.25">
      <c r="B119" s="194" t="s">
        <v>130</v>
      </c>
      <c r="C119" s="195">
        <v>0</v>
      </c>
      <c r="D119" s="195">
        <v>78</v>
      </c>
      <c r="E119" s="195">
        <v>374</v>
      </c>
      <c r="F119" s="195">
        <v>91</v>
      </c>
      <c r="G119" s="195">
        <v>53</v>
      </c>
      <c r="H119" s="195">
        <v>87</v>
      </c>
      <c r="I119" s="196">
        <f t="shared" si="15"/>
        <v>0.64150943396226423</v>
      </c>
      <c r="J119" s="196">
        <f>H119/H109</f>
        <v>4.276234947161465E-3</v>
      </c>
    </row>
    <row r="120" spans="2:10" x14ac:dyDescent="0.25">
      <c r="B120" s="194" t="s">
        <v>133</v>
      </c>
      <c r="C120" s="195">
        <v>8</v>
      </c>
      <c r="D120" s="195">
        <v>61</v>
      </c>
      <c r="E120" s="195">
        <v>56</v>
      </c>
      <c r="F120" s="195">
        <v>34</v>
      </c>
      <c r="G120" s="195">
        <v>47</v>
      </c>
      <c r="H120" s="195">
        <v>54</v>
      </c>
      <c r="I120" s="196">
        <f t="shared" si="15"/>
        <v>0.14893617021276606</v>
      </c>
      <c r="J120" s="196">
        <f>H120/H109</f>
        <v>2.6542147947898748E-3</v>
      </c>
    </row>
    <row r="121" spans="2:10" x14ac:dyDescent="0.25">
      <c r="B121" s="199" t="s">
        <v>147</v>
      </c>
      <c r="C121" s="200">
        <f t="shared" ref="C121:H121" si="16">C113-SUM(C114:C120)</f>
        <v>194</v>
      </c>
      <c r="D121" s="200">
        <f t="shared" si="16"/>
        <v>1688</v>
      </c>
      <c r="E121" s="200">
        <f t="shared" si="16"/>
        <v>2618</v>
      </c>
      <c r="F121" s="200">
        <f t="shared" si="16"/>
        <v>2846</v>
      </c>
      <c r="G121" s="200">
        <f t="shared" si="16"/>
        <v>2944</v>
      </c>
      <c r="H121" s="200">
        <f t="shared" si="16"/>
        <v>2836</v>
      </c>
      <c r="I121" s="201">
        <f t="shared" si="15"/>
        <v>-3.6684782608695676E-2</v>
      </c>
      <c r="J121" s="201">
        <f>H121/H109</f>
        <v>0.13939542885229786</v>
      </c>
    </row>
    <row r="122" spans="2:10" x14ac:dyDescent="0.25">
      <c r="B122" s="186" t="s">
        <v>53</v>
      </c>
      <c r="C122" s="207"/>
      <c r="D122" s="207"/>
      <c r="E122" s="207"/>
      <c r="F122" s="207"/>
      <c r="G122" s="207"/>
      <c r="H122" s="207"/>
      <c r="I122" s="208"/>
      <c r="J122" s="208"/>
    </row>
    <row r="123" spans="2:10" x14ac:dyDescent="0.25">
      <c r="B123" s="187" t="s">
        <v>70</v>
      </c>
      <c r="C123" s="209">
        <v>9298</v>
      </c>
      <c r="D123" s="209">
        <v>19721</v>
      </c>
      <c r="E123" s="209">
        <v>21932</v>
      </c>
      <c r="F123" s="209">
        <v>20553</v>
      </c>
      <c r="G123" s="209">
        <v>19337</v>
      </c>
      <c r="H123" s="209">
        <v>24469</v>
      </c>
      <c r="I123" s="210">
        <f t="shared" ref="I123:I135" si="17">IFERROR(H123/G123-1,"-")</f>
        <v>0.26539794176966436</v>
      </c>
      <c r="J123" s="210">
        <f>H123/H123</f>
        <v>1</v>
      </c>
    </row>
    <row r="124" spans="2:10" x14ac:dyDescent="0.25">
      <c r="B124" s="190" t="s">
        <v>99</v>
      </c>
      <c r="C124" s="191">
        <v>6718</v>
      </c>
      <c r="D124" s="191">
        <v>12642</v>
      </c>
      <c r="E124" s="191">
        <v>13163</v>
      </c>
      <c r="F124" s="191">
        <v>13962</v>
      </c>
      <c r="G124" s="191">
        <v>12735</v>
      </c>
      <c r="H124" s="191">
        <v>16739</v>
      </c>
      <c r="I124" s="192">
        <f t="shared" si="17"/>
        <v>0.3144091087553984</v>
      </c>
      <c r="J124" s="192">
        <f>H124/H123</f>
        <v>0.68409007315378645</v>
      </c>
    </row>
    <row r="125" spans="2:10" x14ac:dyDescent="0.25">
      <c r="B125" s="194" t="s">
        <v>105</v>
      </c>
      <c r="C125" s="195">
        <v>2794</v>
      </c>
      <c r="D125" s="195">
        <v>6555</v>
      </c>
      <c r="E125" s="195">
        <v>6599</v>
      </c>
      <c r="F125" s="195">
        <v>6901</v>
      </c>
      <c r="G125" s="195">
        <v>5022</v>
      </c>
      <c r="H125" s="195">
        <v>8452</v>
      </c>
      <c r="I125" s="196">
        <f t="shared" si="17"/>
        <v>0.68299482277976908</v>
      </c>
      <c r="J125" s="196">
        <f>H125/H123</f>
        <v>0.34541664963831786</v>
      </c>
    </row>
    <row r="126" spans="2:10" x14ac:dyDescent="0.25">
      <c r="B126" s="194" t="s">
        <v>102</v>
      </c>
      <c r="C126" s="195">
        <v>3924</v>
      </c>
      <c r="D126" s="195">
        <v>6087</v>
      </c>
      <c r="E126" s="195">
        <v>6564</v>
      </c>
      <c r="F126" s="195">
        <v>7061</v>
      </c>
      <c r="G126" s="195">
        <v>7713</v>
      </c>
      <c r="H126" s="195">
        <v>8287</v>
      </c>
      <c r="I126" s="196">
        <f t="shared" si="17"/>
        <v>7.4419810709192236E-2</v>
      </c>
      <c r="J126" s="196">
        <f>H126/H123</f>
        <v>0.33867342351546853</v>
      </c>
    </row>
    <row r="127" spans="2:10" x14ac:dyDescent="0.25">
      <c r="B127" s="190" t="s">
        <v>109</v>
      </c>
      <c r="C127" s="191">
        <v>2580</v>
      </c>
      <c r="D127" s="191">
        <v>7079</v>
      </c>
      <c r="E127" s="191">
        <v>8769</v>
      </c>
      <c r="F127" s="191">
        <v>6591</v>
      </c>
      <c r="G127" s="191">
        <v>6602</v>
      </c>
      <c r="H127" s="191">
        <v>7730</v>
      </c>
      <c r="I127" s="192">
        <f t="shared" si="17"/>
        <v>0.1708573159648592</v>
      </c>
      <c r="J127" s="192">
        <f>H127/H123</f>
        <v>0.31590992684621355</v>
      </c>
    </row>
    <row r="128" spans="2:10" x14ac:dyDescent="0.25">
      <c r="B128" s="194" t="s">
        <v>112</v>
      </c>
      <c r="C128" s="195">
        <v>148</v>
      </c>
      <c r="D128" s="195">
        <v>599</v>
      </c>
      <c r="E128" s="195">
        <v>998</v>
      </c>
      <c r="F128" s="195">
        <v>765</v>
      </c>
      <c r="G128" s="195">
        <v>620</v>
      </c>
      <c r="H128" s="195">
        <v>838</v>
      </c>
      <c r="I128" s="196">
        <f t="shared" si="17"/>
        <v>0.35161290322580641</v>
      </c>
      <c r="J128" s="196">
        <f>H128/H123</f>
        <v>3.4247415096652911E-2</v>
      </c>
    </row>
    <row r="129" spans="2:10" x14ac:dyDescent="0.25">
      <c r="B129" s="194" t="s">
        <v>115</v>
      </c>
      <c r="C129" s="195">
        <v>152</v>
      </c>
      <c r="D129" s="195">
        <v>957</v>
      </c>
      <c r="E129" s="195">
        <v>1127</v>
      </c>
      <c r="F129" s="195">
        <v>849</v>
      </c>
      <c r="G129" s="195">
        <v>789</v>
      </c>
      <c r="H129" s="195">
        <v>1085</v>
      </c>
      <c r="I129" s="196">
        <f t="shared" si="17"/>
        <v>0.3751584283903675</v>
      </c>
      <c r="J129" s="196">
        <f>H129/H123</f>
        <v>4.4341820262372801E-2</v>
      </c>
    </row>
    <row r="130" spans="2:10" x14ac:dyDescent="0.25">
      <c r="B130" s="194" t="s">
        <v>118</v>
      </c>
      <c r="C130" s="195">
        <v>199</v>
      </c>
      <c r="D130" s="195">
        <v>633</v>
      </c>
      <c r="E130" s="195">
        <v>660</v>
      </c>
      <c r="F130" s="195">
        <v>726</v>
      </c>
      <c r="G130" s="195">
        <v>682</v>
      </c>
      <c r="H130" s="195">
        <v>777</v>
      </c>
      <c r="I130" s="196">
        <f t="shared" si="17"/>
        <v>0.13929618768328456</v>
      </c>
      <c r="J130" s="196">
        <f>H130/H123</f>
        <v>3.1754464833054066E-2</v>
      </c>
    </row>
    <row r="131" spans="2:10" x14ac:dyDescent="0.25">
      <c r="B131" s="194" t="s">
        <v>125</v>
      </c>
      <c r="C131" s="195">
        <v>30</v>
      </c>
      <c r="D131" s="195">
        <v>167</v>
      </c>
      <c r="E131" s="195">
        <v>124</v>
      </c>
      <c r="F131" s="195">
        <v>156</v>
      </c>
      <c r="G131" s="195">
        <v>124</v>
      </c>
      <c r="H131" s="195">
        <v>186</v>
      </c>
      <c r="I131" s="196">
        <f t="shared" si="17"/>
        <v>0.5</v>
      </c>
      <c r="J131" s="196">
        <f>H131/H123</f>
        <v>7.6014549021210511E-3</v>
      </c>
    </row>
    <row r="132" spans="2:10" x14ac:dyDescent="0.25">
      <c r="B132" s="194" t="s">
        <v>121</v>
      </c>
      <c r="C132" s="195">
        <v>47</v>
      </c>
      <c r="D132" s="195">
        <v>177</v>
      </c>
      <c r="E132" s="195">
        <v>110</v>
      </c>
      <c r="F132" s="195">
        <v>137</v>
      </c>
      <c r="G132" s="195">
        <v>155</v>
      </c>
      <c r="H132" s="195">
        <v>199</v>
      </c>
      <c r="I132" s="196">
        <f t="shared" si="17"/>
        <v>0.28387096774193554</v>
      </c>
      <c r="J132" s="196">
        <f>H132/H123</f>
        <v>8.1327393845273613E-3</v>
      </c>
    </row>
    <row r="133" spans="2:10" x14ac:dyDescent="0.25">
      <c r="B133" s="194" t="s">
        <v>130</v>
      </c>
      <c r="C133" s="195">
        <v>15</v>
      </c>
      <c r="D133" s="195">
        <v>109</v>
      </c>
      <c r="E133" s="195">
        <v>130</v>
      </c>
      <c r="F133" s="195">
        <v>115</v>
      </c>
      <c r="G133" s="195">
        <v>112</v>
      </c>
      <c r="H133" s="195">
        <v>53</v>
      </c>
      <c r="I133" s="196">
        <f t="shared" si="17"/>
        <v>-0.5267857142857143</v>
      </c>
      <c r="J133" s="196">
        <f>H133/H123</f>
        <v>2.1660059667334176E-3</v>
      </c>
    </row>
    <row r="134" spans="2:10" x14ac:dyDescent="0.25">
      <c r="B134" s="194" t="s">
        <v>133</v>
      </c>
      <c r="C134" s="195">
        <v>20</v>
      </c>
      <c r="D134" s="195">
        <v>131</v>
      </c>
      <c r="E134" s="195">
        <v>161</v>
      </c>
      <c r="F134" s="195">
        <v>242</v>
      </c>
      <c r="G134" s="195">
        <v>228</v>
      </c>
      <c r="H134" s="195">
        <v>83</v>
      </c>
      <c r="I134" s="196">
        <f t="shared" si="17"/>
        <v>-0.63596491228070173</v>
      </c>
      <c r="J134" s="196">
        <f>H134/H123</f>
        <v>3.3920470799787485E-3</v>
      </c>
    </row>
    <row r="135" spans="2:10" x14ac:dyDescent="0.25">
      <c r="B135" s="199" t="s">
        <v>147</v>
      </c>
      <c r="C135" s="200">
        <f t="shared" ref="C135:H135" si="18">C127-SUM(C128:C134)</f>
        <v>1969</v>
      </c>
      <c r="D135" s="200">
        <f t="shared" si="18"/>
        <v>4306</v>
      </c>
      <c r="E135" s="200">
        <f t="shared" si="18"/>
        <v>5459</v>
      </c>
      <c r="F135" s="200">
        <f t="shared" si="18"/>
        <v>3601</v>
      </c>
      <c r="G135" s="200">
        <f t="shared" si="18"/>
        <v>3892</v>
      </c>
      <c r="H135" s="200">
        <f t="shared" si="18"/>
        <v>4509</v>
      </c>
      <c r="I135" s="201">
        <f t="shared" si="17"/>
        <v>0.15853031860226108</v>
      </c>
      <c r="J135" s="201">
        <f>H135/H123</f>
        <v>0.18427397932077322</v>
      </c>
    </row>
    <row r="136" spans="2:10" x14ac:dyDescent="0.25">
      <c r="B136" s="186" t="s">
        <v>54</v>
      </c>
      <c r="C136" s="207"/>
      <c r="D136" s="207"/>
      <c r="E136" s="207"/>
      <c r="F136" s="207"/>
      <c r="G136" s="207"/>
      <c r="H136" s="207"/>
      <c r="I136" s="208"/>
      <c r="J136" s="208"/>
    </row>
    <row r="137" spans="2:10" x14ac:dyDescent="0.25">
      <c r="B137" s="187" t="s">
        <v>70</v>
      </c>
      <c r="C137" s="209">
        <v>6665</v>
      </c>
      <c r="D137" s="209">
        <v>23140</v>
      </c>
      <c r="E137" s="209">
        <v>22327</v>
      </c>
      <c r="F137" s="209">
        <v>25007</v>
      </c>
      <c r="G137" s="209">
        <v>27341</v>
      </c>
      <c r="H137" s="209">
        <v>26482</v>
      </c>
      <c r="I137" s="210">
        <f t="shared" ref="I137:I149" si="19">IFERROR(H137/G137-1,"-")</f>
        <v>-3.1418016897699408E-2</v>
      </c>
      <c r="J137" s="210">
        <f>H137/H137</f>
        <v>1</v>
      </c>
    </row>
    <row r="138" spans="2:10" x14ac:dyDescent="0.25">
      <c r="B138" s="190" t="s">
        <v>99</v>
      </c>
      <c r="C138" s="191">
        <v>3756</v>
      </c>
      <c r="D138" s="191">
        <v>4314</v>
      </c>
      <c r="E138" s="191">
        <v>1651</v>
      </c>
      <c r="F138" s="191">
        <v>2377</v>
      </c>
      <c r="G138" s="191">
        <v>3489</v>
      </c>
      <c r="H138" s="191">
        <v>2925</v>
      </c>
      <c r="I138" s="192">
        <f t="shared" si="19"/>
        <v>-0.16165090283748929</v>
      </c>
      <c r="J138" s="192">
        <f>H138/H137</f>
        <v>0.11045238275054754</v>
      </c>
    </row>
    <row r="139" spans="2:10" x14ac:dyDescent="0.25">
      <c r="B139" s="194" t="s">
        <v>105</v>
      </c>
      <c r="C139" s="195">
        <v>3254</v>
      </c>
      <c r="D139" s="195">
        <v>3334</v>
      </c>
      <c r="E139" s="195">
        <v>1064</v>
      </c>
      <c r="F139" s="195">
        <v>1689</v>
      </c>
      <c r="G139" s="195">
        <v>2557</v>
      </c>
      <c r="H139" s="195">
        <v>1834</v>
      </c>
      <c r="I139" s="196">
        <f t="shared" si="19"/>
        <v>-0.28275322643723111</v>
      </c>
      <c r="J139" s="196">
        <f>H139/H137</f>
        <v>6.9254588022052713E-2</v>
      </c>
    </row>
    <row r="140" spans="2:10" x14ac:dyDescent="0.25">
      <c r="B140" s="194" t="s">
        <v>102</v>
      </c>
      <c r="C140" s="195">
        <v>502</v>
      </c>
      <c r="D140" s="195">
        <v>980</v>
      </c>
      <c r="E140" s="195">
        <v>587</v>
      </c>
      <c r="F140" s="195">
        <v>688</v>
      </c>
      <c r="G140" s="195">
        <v>932</v>
      </c>
      <c r="H140" s="195">
        <v>1091</v>
      </c>
      <c r="I140" s="196">
        <f t="shared" si="19"/>
        <v>0.17060085836909877</v>
      </c>
      <c r="J140" s="196">
        <f>H140/H137</f>
        <v>4.119779472849483E-2</v>
      </c>
    </row>
    <row r="141" spans="2:10" x14ac:dyDescent="0.25">
      <c r="B141" s="190" t="s">
        <v>109</v>
      </c>
      <c r="C141" s="191">
        <v>2909</v>
      </c>
      <c r="D141" s="191">
        <v>18826</v>
      </c>
      <c r="E141" s="191">
        <v>20676</v>
      </c>
      <c r="F141" s="191">
        <v>22630</v>
      </c>
      <c r="G141" s="191">
        <v>23852</v>
      </c>
      <c r="H141" s="191">
        <v>23557</v>
      </c>
      <c r="I141" s="192">
        <f t="shared" si="19"/>
        <v>-1.2367935602884406E-2</v>
      </c>
      <c r="J141" s="192">
        <f>H141/H137</f>
        <v>0.88954761724945242</v>
      </c>
    </row>
    <row r="142" spans="2:10" x14ac:dyDescent="0.25">
      <c r="B142" s="194" t="s">
        <v>112</v>
      </c>
      <c r="C142" s="195">
        <v>683</v>
      </c>
      <c r="D142" s="195">
        <v>6991</v>
      </c>
      <c r="E142" s="195">
        <v>9529</v>
      </c>
      <c r="F142" s="195">
        <v>10847</v>
      </c>
      <c r="G142" s="195">
        <v>11119</v>
      </c>
      <c r="H142" s="195">
        <v>10787</v>
      </c>
      <c r="I142" s="196">
        <f t="shared" si="19"/>
        <v>-2.9858800251821194E-2</v>
      </c>
      <c r="J142" s="196">
        <f>H142/H137</f>
        <v>0.40733328298466881</v>
      </c>
    </row>
    <row r="143" spans="2:10" x14ac:dyDescent="0.25">
      <c r="B143" s="194" t="s">
        <v>115</v>
      </c>
      <c r="C143" s="195">
        <v>194</v>
      </c>
      <c r="D143" s="195">
        <v>1854</v>
      </c>
      <c r="E143" s="195">
        <v>1679</v>
      </c>
      <c r="F143" s="195">
        <v>1982</v>
      </c>
      <c r="G143" s="195">
        <v>1956</v>
      </c>
      <c r="H143" s="195">
        <v>2380</v>
      </c>
      <c r="I143" s="196">
        <f t="shared" si="19"/>
        <v>0.21676891615541916</v>
      </c>
      <c r="J143" s="196">
        <f>H143/H137</f>
        <v>8.9872366135488255E-2</v>
      </c>
    </row>
    <row r="144" spans="2:10" x14ac:dyDescent="0.25">
      <c r="B144" s="194" t="s">
        <v>118</v>
      </c>
      <c r="C144" s="195">
        <v>841</v>
      </c>
      <c r="D144" s="195">
        <v>2808</v>
      </c>
      <c r="E144" s="195">
        <v>2797</v>
      </c>
      <c r="F144" s="195">
        <v>2556</v>
      </c>
      <c r="G144" s="195">
        <v>2794</v>
      </c>
      <c r="H144" s="195">
        <v>2877</v>
      </c>
      <c r="I144" s="196">
        <f t="shared" si="19"/>
        <v>2.970651395848245E-2</v>
      </c>
      <c r="J144" s="196">
        <f>H144/H137</f>
        <v>0.10863983082848727</v>
      </c>
    </row>
    <row r="145" spans="2:10" x14ac:dyDescent="0.25">
      <c r="B145" s="194" t="s">
        <v>125</v>
      </c>
      <c r="C145" s="195">
        <v>19</v>
      </c>
      <c r="D145" s="195">
        <v>1264</v>
      </c>
      <c r="E145" s="195">
        <v>709</v>
      </c>
      <c r="F145" s="195">
        <v>743</v>
      </c>
      <c r="G145" s="195">
        <v>702</v>
      </c>
      <c r="H145" s="195">
        <v>543</v>
      </c>
      <c r="I145" s="196">
        <f t="shared" si="19"/>
        <v>-0.22649572649572647</v>
      </c>
      <c r="J145" s="196">
        <f>H145/H137</f>
        <v>2.0504493618306776E-2</v>
      </c>
    </row>
    <row r="146" spans="2:10" x14ac:dyDescent="0.25">
      <c r="B146" s="194" t="s">
        <v>121</v>
      </c>
      <c r="C146" s="195">
        <v>84</v>
      </c>
      <c r="D146" s="195">
        <v>408</v>
      </c>
      <c r="E146" s="195">
        <v>379</v>
      </c>
      <c r="F146" s="195">
        <v>638</v>
      </c>
      <c r="G146" s="195">
        <v>350</v>
      </c>
      <c r="H146" s="195">
        <v>481</v>
      </c>
      <c r="I146" s="196">
        <f t="shared" si="19"/>
        <v>0.37428571428571433</v>
      </c>
      <c r="J146" s="196">
        <f>H146/H137</f>
        <v>1.8163280718978929E-2</v>
      </c>
    </row>
    <row r="147" spans="2:10" x14ac:dyDescent="0.25">
      <c r="B147" s="194" t="s">
        <v>130</v>
      </c>
      <c r="C147" s="195">
        <v>2</v>
      </c>
      <c r="D147" s="195">
        <v>285</v>
      </c>
      <c r="E147" s="195">
        <v>86</v>
      </c>
      <c r="F147" s="195">
        <v>77</v>
      </c>
      <c r="G147" s="195">
        <v>176</v>
      </c>
      <c r="H147" s="195">
        <v>153</v>
      </c>
      <c r="I147" s="196">
        <f t="shared" si="19"/>
        <v>-0.13068181818181823</v>
      </c>
      <c r="J147" s="196">
        <f>H147/H137</f>
        <v>5.7775092515671023E-3</v>
      </c>
    </row>
    <row r="148" spans="2:10" x14ac:dyDescent="0.25">
      <c r="B148" s="194" t="s">
        <v>133</v>
      </c>
      <c r="C148" s="195">
        <v>57</v>
      </c>
      <c r="D148" s="195">
        <v>142</v>
      </c>
      <c r="E148" s="195">
        <v>151</v>
      </c>
      <c r="F148" s="195">
        <v>132</v>
      </c>
      <c r="G148" s="195">
        <v>229</v>
      </c>
      <c r="H148" s="195">
        <v>228</v>
      </c>
      <c r="I148" s="196">
        <f t="shared" si="19"/>
        <v>-4.366812227074246E-3</v>
      </c>
      <c r="J148" s="196">
        <f>H148/H137</f>
        <v>8.6096216297862696E-3</v>
      </c>
    </row>
    <row r="149" spans="2:10" x14ac:dyDescent="0.25">
      <c r="B149" s="199" t="s">
        <v>147</v>
      </c>
      <c r="C149" s="200">
        <f t="shared" ref="C149:H149" si="20">C141-SUM(C142:C148)</f>
        <v>1029</v>
      </c>
      <c r="D149" s="200">
        <f t="shared" si="20"/>
        <v>5074</v>
      </c>
      <c r="E149" s="200">
        <f t="shared" si="20"/>
        <v>5346</v>
      </c>
      <c r="F149" s="200">
        <f t="shared" si="20"/>
        <v>5655</v>
      </c>
      <c r="G149" s="200">
        <f t="shared" si="20"/>
        <v>6526</v>
      </c>
      <c r="H149" s="200">
        <f t="shared" si="20"/>
        <v>6108</v>
      </c>
      <c r="I149" s="201">
        <f t="shared" si="19"/>
        <v>-6.4051486362243337E-2</v>
      </c>
      <c r="J149" s="201">
        <f>H149/H137</f>
        <v>0.23064723208216903</v>
      </c>
    </row>
    <row r="150" spans="2:10" x14ac:dyDescent="0.25">
      <c r="B150" s="186" t="s">
        <v>55</v>
      </c>
      <c r="C150" s="207"/>
      <c r="D150" s="207"/>
      <c r="E150" s="207"/>
      <c r="F150" s="207"/>
      <c r="G150" s="207"/>
      <c r="H150" s="207"/>
      <c r="I150" s="208"/>
      <c r="J150" s="208"/>
    </row>
    <row r="151" spans="2:10" x14ac:dyDescent="0.25">
      <c r="B151" s="187" t="s">
        <v>70</v>
      </c>
      <c r="C151" s="209">
        <v>2754</v>
      </c>
      <c r="D151" s="209">
        <v>9641</v>
      </c>
      <c r="E151" s="209">
        <v>9567</v>
      </c>
      <c r="F151" s="209">
        <v>11329</v>
      </c>
      <c r="G151" s="209">
        <v>11427</v>
      </c>
      <c r="H151" s="209">
        <v>11558</v>
      </c>
      <c r="I151" s="210">
        <f t="shared" ref="I151:I163" si="21">IFERROR(H151/G151-1,"-")</f>
        <v>1.1464076310492732E-2</v>
      </c>
      <c r="J151" s="210">
        <f>H151/H151</f>
        <v>1</v>
      </c>
    </row>
    <row r="152" spans="2:10" x14ac:dyDescent="0.25">
      <c r="B152" s="190" t="s">
        <v>99</v>
      </c>
      <c r="C152" s="191">
        <v>2182</v>
      </c>
      <c r="D152" s="191">
        <v>5007</v>
      </c>
      <c r="E152" s="191">
        <v>5326</v>
      </c>
      <c r="F152" s="191">
        <v>5352</v>
      </c>
      <c r="G152" s="191">
        <v>5073</v>
      </c>
      <c r="H152" s="191">
        <v>4969</v>
      </c>
      <c r="I152" s="192">
        <f t="shared" si="21"/>
        <v>-2.0500689927064886E-2</v>
      </c>
      <c r="J152" s="192">
        <f>H152/H151</f>
        <v>0.42991867105035475</v>
      </c>
    </row>
    <row r="153" spans="2:10" x14ac:dyDescent="0.25">
      <c r="B153" s="194" t="s">
        <v>105</v>
      </c>
      <c r="C153" s="195">
        <v>1754</v>
      </c>
      <c r="D153" s="195">
        <v>4117</v>
      </c>
      <c r="E153" s="195">
        <v>3945</v>
      </c>
      <c r="F153" s="195">
        <v>4534</v>
      </c>
      <c r="G153" s="195">
        <v>3426</v>
      </c>
      <c r="H153" s="195">
        <v>3539</v>
      </c>
      <c r="I153" s="196">
        <f t="shared" si="21"/>
        <v>3.2983070636310563E-2</v>
      </c>
      <c r="J153" s="196">
        <f>H153/H151</f>
        <v>0.30619484339851183</v>
      </c>
    </row>
    <row r="154" spans="2:10" x14ac:dyDescent="0.25">
      <c r="B154" s="194" t="s">
        <v>102</v>
      </c>
      <c r="C154" s="195">
        <v>428</v>
      </c>
      <c r="D154" s="195">
        <v>890</v>
      </c>
      <c r="E154" s="195">
        <v>1381</v>
      </c>
      <c r="F154" s="195">
        <v>818</v>
      </c>
      <c r="G154" s="195">
        <v>1647</v>
      </c>
      <c r="H154" s="195">
        <v>1430</v>
      </c>
      <c r="I154" s="196">
        <f t="shared" si="21"/>
        <v>-0.1317547055251973</v>
      </c>
      <c r="J154" s="196">
        <f>H154/H151</f>
        <v>0.12372382765184288</v>
      </c>
    </row>
    <row r="155" spans="2:10" x14ac:dyDescent="0.25">
      <c r="B155" s="190" t="s">
        <v>109</v>
      </c>
      <c r="C155" s="191">
        <v>572</v>
      </c>
      <c r="D155" s="191">
        <v>4634</v>
      </c>
      <c r="E155" s="191">
        <v>4241</v>
      </c>
      <c r="F155" s="191">
        <v>5977</v>
      </c>
      <c r="G155" s="191">
        <v>6354</v>
      </c>
      <c r="H155" s="191">
        <v>6589</v>
      </c>
      <c r="I155" s="192">
        <f t="shared" si="21"/>
        <v>3.6984576644633282E-2</v>
      </c>
      <c r="J155" s="192">
        <f>H155/H151</f>
        <v>0.57008132894964525</v>
      </c>
    </row>
    <row r="156" spans="2:10" x14ac:dyDescent="0.25">
      <c r="B156" s="194" t="s">
        <v>112</v>
      </c>
      <c r="C156" s="195">
        <v>117</v>
      </c>
      <c r="D156" s="195">
        <v>941</v>
      </c>
      <c r="E156" s="195">
        <v>1342</v>
      </c>
      <c r="F156" s="195">
        <v>1504</v>
      </c>
      <c r="G156" s="195">
        <v>1477</v>
      </c>
      <c r="H156" s="195">
        <v>1458</v>
      </c>
      <c r="I156" s="196">
        <f t="shared" si="21"/>
        <v>-1.2863913337846977E-2</v>
      </c>
      <c r="J156" s="196">
        <f>H156/H151</f>
        <v>0.12614639210936149</v>
      </c>
    </row>
    <row r="157" spans="2:10" x14ac:dyDescent="0.25">
      <c r="B157" s="194" t="s">
        <v>115</v>
      </c>
      <c r="C157" s="195">
        <v>49</v>
      </c>
      <c r="D157" s="195">
        <v>1572</v>
      </c>
      <c r="E157" s="195">
        <v>984</v>
      </c>
      <c r="F157" s="195">
        <v>1282</v>
      </c>
      <c r="G157" s="195">
        <v>1163</v>
      </c>
      <c r="H157" s="195">
        <v>1361</v>
      </c>
      <c r="I157" s="196">
        <f t="shared" si="21"/>
        <v>0.17024935511607908</v>
      </c>
      <c r="J157" s="196">
        <f>H157/H151</f>
        <v>0.11775393666724347</v>
      </c>
    </row>
    <row r="158" spans="2:10" x14ac:dyDescent="0.25">
      <c r="B158" s="194" t="s">
        <v>118</v>
      </c>
      <c r="C158" s="195">
        <v>69</v>
      </c>
      <c r="D158" s="195">
        <v>682</v>
      </c>
      <c r="E158" s="195">
        <v>467</v>
      </c>
      <c r="F158" s="195">
        <v>1019</v>
      </c>
      <c r="G158" s="195">
        <v>1302</v>
      </c>
      <c r="H158" s="195">
        <v>1576</v>
      </c>
      <c r="I158" s="196">
        <f t="shared" si="21"/>
        <v>0.21044546850998458</v>
      </c>
      <c r="J158" s="196">
        <f>H158/H151</f>
        <v>0.13635577089461845</v>
      </c>
    </row>
    <row r="159" spans="2:10" x14ac:dyDescent="0.25">
      <c r="B159" s="194" t="s">
        <v>125</v>
      </c>
      <c r="C159" s="195">
        <v>1</v>
      </c>
      <c r="D159" s="195">
        <v>140</v>
      </c>
      <c r="E159" s="195">
        <v>181</v>
      </c>
      <c r="F159" s="195">
        <v>188</v>
      </c>
      <c r="G159" s="195">
        <v>276</v>
      </c>
      <c r="H159" s="195">
        <v>221</v>
      </c>
      <c r="I159" s="196">
        <f t="shared" si="21"/>
        <v>-0.19927536231884058</v>
      </c>
      <c r="J159" s="196">
        <f>H159/H151</f>
        <v>1.9120955182557537E-2</v>
      </c>
    </row>
    <row r="160" spans="2:10" x14ac:dyDescent="0.25">
      <c r="B160" s="194" t="s">
        <v>121</v>
      </c>
      <c r="C160" s="195">
        <v>74</v>
      </c>
      <c r="D160" s="195">
        <v>151</v>
      </c>
      <c r="E160" s="195">
        <v>261</v>
      </c>
      <c r="F160" s="195">
        <v>347</v>
      </c>
      <c r="G160" s="195">
        <v>269</v>
      </c>
      <c r="H160" s="195">
        <v>234</v>
      </c>
      <c r="I160" s="196">
        <f t="shared" si="21"/>
        <v>-0.13011152416356875</v>
      </c>
      <c r="J160" s="196">
        <f>H160/H151</f>
        <v>2.0245717252119745E-2</v>
      </c>
    </row>
    <row r="161" spans="2:10" x14ac:dyDescent="0.25">
      <c r="B161" s="194" t="s">
        <v>130</v>
      </c>
      <c r="C161" s="195">
        <v>1</v>
      </c>
      <c r="D161" s="195">
        <v>77</v>
      </c>
      <c r="E161" s="195">
        <v>32</v>
      </c>
      <c r="F161" s="195">
        <v>22</v>
      </c>
      <c r="G161" s="195">
        <v>16</v>
      </c>
      <c r="H161" s="195">
        <v>28</v>
      </c>
      <c r="I161" s="196">
        <f t="shared" si="21"/>
        <v>0.75</v>
      </c>
      <c r="J161" s="196">
        <f>H161/H151</f>
        <v>2.4225644575186019E-3</v>
      </c>
    </row>
    <row r="162" spans="2:10" x14ac:dyDescent="0.25">
      <c r="B162" s="194" t="s">
        <v>133</v>
      </c>
      <c r="C162" s="195">
        <v>6</v>
      </c>
      <c r="D162" s="195">
        <v>59</v>
      </c>
      <c r="E162" s="195">
        <v>52</v>
      </c>
      <c r="F162" s="195">
        <v>59</v>
      </c>
      <c r="G162" s="195">
        <v>50</v>
      </c>
      <c r="H162" s="195">
        <v>42</v>
      </c>
      <c r="I162" s="196">
        <f t="shared" si="21"/>
        <v>-0.16000000000000003</v>
      </c>
      <c r="J162" s="196">
        <f>H162/H151</f>
        <v>3.6338466862779026E-3</v>
      </c>
    </row>
    <row r="163" spans="2:10" x14ac:dyDescent="0.25">
      <c r="B163" s="199" t="s">
        <v>147</v>
      </c>
      <c r="C163" s="200">
        <f t="shared" ref="C163:H163" si="22">C155-SUM(C156:C162)</f>
        <v>255</v>
      </c>
      <c r="D163" s="200">
        <f t="shared" si="22"/>
        <v>1012</v>
      </c>
      <c r="E163" s="200">
        <f t="shared" si="22"/>
        <v>922</v>
      </c>
      <c r="F163" s="200">
        <f t="shared" si="22"/>
        <v>1556</v>
      </c>
      <c r="G163" s="200">
        <f t="shared" si="22"/>
        <v>1801</v>
      </c>
      <c r="H163" s="200">
        <f t="shared" si="22"/>
        <v>1669</v>
      </c>
      <c r="I163" s="201">
        <f t="shared" si="21"/>
        <v>-7.3292615213770174E-2</v>
      </c>
      <c r="J163" s="201">
        <f>H163/H151</f>
        <v>0.14440214569994808</v>
      </c>
    </row>
    <row r="164" spans="2:10" x14ac:dyDescent="0.25">
      <c r="C164" s="103"/>
      <c r="D164" s="103"/>
      <c r="E164" s="103"/>
      <c r="F164" s="103"/>
      <c r="G164" s="103"/>
      <c r="H164" s="103"/>
      <c r="I164" s="103"/>
    </row>
    <row r="165" spans="2:10" x14ac:dyDescent="0.25">
      <c r="B165" s="131" t="s">
        <v>57</v>
      </c>
      <c r="C165" s="131"/>
      <c r="D165" s="131"/>
      <c r="E165" s="131"/>
      <c r="F165" s="131"/>
      <c r="G165" s="131"/>
      <c r="H165" s="131"/>
      <c r="I165" s="131"/>
      <c r="J165" s="131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C0367-F462-44CE-932A-2280D05A4E38}">
  <sheetPr>
    <tabColor theme="7" tint="0.79998168889431442"/>
    <pageSetUpPr fitToPage="1"/>
  </sheetPr>
  <dimension ref="A1:Y163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73"/>
      <c r="L4" s="173"/>
      <c r="M4" s="173"/>
      <c r="P4" s="172" t="s">
        <v>264</v>
      </c>
      <c r="Q4" s="173"/>
      <c r="R4" s="173"/>
      <c r="S4" s="173"/>
      <c r="T4" s="173"/>
      <c r="U4" s="173"/>
      <c r="V4" s="173"/>
      <c r="W4" s="173"/>
      <c r="X4" s="173"/>
      <c r="Y4" s="173"/>
    </row>
    <row r="5" spans="1:25" ht="6" customHeight="1" x14ac:dyDescent="0.25"/>
    <row r="6" spans="1:25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P6" s="174"/>
      <c r="Q6" s="203" t="s">
        <v>45</v>
      </c>
      <c r="R6" s="204"/>
      <c r="S6" s="204"/>
      <c r="T6" s="204"/>
      <c r="U6" s="204"/>
      <c r="V6" s="204"/>
      <c r="W6" s="204"/>
      <c r="X6" s="204"/>
      <c r="Y6" s="204"/>
    </row>
    <row r="7" spans="1:25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6" t="str">
        <f>CONCATENATE("var. ",RIGHT(H7,2),"/",RIGHT(D7,2))</f>
        <v>var. 25/21</v>
      </c>
      <c r="K7" s="205" t="str">
        <f>CONCATENATE("dif. ",RIGHT(H7,2),"/",RIGHT(G7,2))</f>
        <v>dif. 25/24</v>
      </c>
      <c r="L7" s="205" t="str">
        <f>CONCATENATE("dif. ",RIGHT(H7,2),"/",RIGHT(D7,2))</f>
        <v>dif. 25/21</v>
      </c>
      <c r="M7" s="206" t="str">
        <f>CONCATENATE("Cuota s/ total lugares de residencia ",RIGHT(H7,4))</f>
        <v>Cuota s/ total lugares de residencia 2025</v>
      </c>
      <c r="P7" s="178"/>
      <c r="Q7" s="205" t="s">
        <v>265</v>
      </c>
      <c r="R7" s="205" t="s">
        <v>266</v>
      </c>
      <c r="S7" s="205" t="s">
        <v>267</v>
      </c>
      <c r="T7" s="205" t="s">
        <v>268</v>
      </c>
      <c r="U7" s="205" t="s">
        <v>269</v>
      </c>
      <c r="V7" s="205" t="s">
        <v>270</v>
      </c>
      <c r="W7" s="206" t="str">
        <f>CONCATENATE("var. ",RIGHT(V7,2),"/",RIGHT(U7,2))</f>
        <v>var. 25/24</v>
      </c>
      <c r="X7" s="205" t="str">
        <f>CONCATENATE("dif. ",RIGHT(V7,2),"/",RIGHT(U7,2))</f>
        <v>dif. 25/24</v>
      </c>
      <c r="Y7" s="206" t="str">
        <f>CONCATENATE("Cuota s/ total lugares de residencia ",RIGHT(V7,4))</f>
        <v>Cuota s/ total lugares de residencia 2025</v>
      </c>
    </row>
    <row r="8" spans="1:25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5"/>
      <c r="L8" s="184"/>
      <c r="M8" s="184"/>
      <c r="P8" s="186" t="s">
        <v>47</v>
      </c>
      <c r="Q8" s="184"/>
      <c r="R8" s="184"/>
      <c r="S8" s="184"/>
      <c r="T8" s="184"/>
      <c r="U8" s="184"/>
      <c r="V8" s="185"/>
      <c r="W8" s="185"/>
      <c r="X8" s="185"/>
      <c r="Y8" s="184"/>
    </row>
    <row r="9" spans="1:25" x14ac:dyDescent="0.25">
      <c r="A9" s="1" t="s">
        <v>98</v>
      </c>
      <c r="B9" s="187" t="s">
        <v>70</v>
      </c>
      <c r="C9" s="209">
        <v>1407412</v>
      </c>
      <c r="D9" s="209">
        <v>1678957</v>
      </c>
      <c r="E9" s="209">
        <v>3924823</v>
      </c>
      <c r="F9" s="209">
        <v>4320832</v>
      </c>
      <c r="G9" s="209">
        <v>4588197</v>
      </c>
      <c r="H9" s="209">
        <v>4565135</v>
      </c>
      <c r="I9" s="210">
        <f>IFERROR(H9/G9-1,"-")</f>
        <v>-5.0263752842347742E-3</v>
      </c>
      <c r="J9" s="210">
        <f>IFERROR(H9/D9-1,"-")</f>
        <v>1.719030326565838</v>
      </c>
      <c r="K9" s="209">
        <f>H9-G9</f>
        <v>-23062</v>
      </c>
      <c r="L9" s="209">
        <f>H9-D9</f>
        <v>2886178</v>
      </c>
      <c r="M9" s="210">
        <f t="shared" ref="M9:M21" si="0">H9/H$9</f>
        <v>1</v>
      </c>
      <c r="P9" s="187" t="s">
        <v>70</v>
      </c>
      <c r="Q9" s="209">
        <v>319934</v>
      </c>
      <c r="R9" s="209">
        <v>324977</v>
      </c>
      <c r="S9" s="209">
        <v>1027252</v>
      </c>
      <c r="T9" s="209">
        <v>1094360</v>
      </c>
      <c r="U9" s="209">
        <v>1158457</v>
      </c>
      <c r="V9" s="209">
        <v>1192132</v>
      </c>
      <c r="W9" s="210">
        <f>IFERROR(V9/U9-1,"-")</f>
        <v>2.906883898150725E-2</v>
      </c>
      <c r="X9" s="209">
        <f>V9-U9</f>
        <v>33675</v>
      </c>
      <c r="Y9" s="210">
        <f t="shared" ref="Y9:Y21" si="1">V9/V$9</f>
        <v>1</v>
      </c>
    </row>
    <row r="10" spans="1:25" x14ac:dyDescent="0.25">
      <c r="A10" s="193" t="s">
        <v>105</v>
      </c>
      <c r="B10" s="190" t="s">
        <v>99</v>
      </c>
      <c r="C10" s="191">
        <v>408177</v>
      </c>
      <c r="D10" s="191">
        <v>686635</v>
      </c>
      <c r="E10" s="191">
        <v>883151</v>
      </c>
      <c r="F10" s="191">
        <v>913897</v>
      </c>
      <c r="G10" s="191">
        <v>920763</v>
      </c>
      <c r="H10" s="191">
        <v>935557</v>
      </c>
      <c r="I10" s="211">
        <f>IFERROR(H10/G10-1,"-")</f>
        <v>1.6067109560223392E-2</v>
      </c>
      <c r="J10" s="192">
        <f t="shared" ref="J10:J21" si="2">IFERROR(H10/D10-1,"-")</f>
        <v>0.36252448535247983</v>
      </c>
      <c r="K10" s="191">
        <f t="shared" ref="K10:K20" si="3">H10-G10</f>
        <v>14794</v>
      </c>
      <c r="L10" s="191">
        <f t="shared" ref="L10:L21" si="4">H10-D10</f>
        <v>248922</v>
      </c>
      <c r="M10" s="192">
        <f t="shared" si="0"/>
        <v>0.20493523192632856</v>
      </c>
      <c r="P10" s="190" t="s">
        <v>99</v>
      </c>
      <c r="Q10" s="191">
        <v>41966</v>
      </c>
      <c r="R10" s="191">
        <v>69889</v>
      </c>
      <c r="S10" s="191">
        <v>110023</v>
      </c>
      <c r="T10" s="191">
        <v>104488</v>
      </c>
      <c r="U10" s="191">
        <v>100942</v>
      </c>
      <c r="V10" s="191">
        <v>103829</v>
      </c>
      <c r="W10" s="211">
        <f>IFERROR(V10/U10-1,"-")</f>
        <v>2.8600582512730011E-2</v>
      </c>
      <c r="X10" s="190">
        <f t="shared" ref="X10:X20" si="5">V10-U10</f>
        <v>2887</v>
      </c>
      <c r="Y10" s="192">
        <f t="shared" si="1"/>
        <v>8.7095220999016884E-2</v>
      </c>
    </row>
    <row r="11" spans="1:25" x14ac:dyDescent="0.25">
      <c r="A11" s="193" t="s">
        <v>102</v>
      </c>
      <c r="B11" s="194" t="s">
        <v>105</v>
      </c>
      <c r="C11" s="195">
        <v>179710</v>
      </c>
      <c r="D11" s="195">
        <v>365080</v>
      </c>
      <c r="E11" s="195">
        <v>374364</v>
      </c>
      <c r="F11" s="195">
        <v>380988</v>
      </c>
      <c r="G11" s="195">
        <v>371208</v>
      </c>
      <c r="H11" s="195">
        <v>372245</v>
      </c>
      <c r="I11" s="212">
        <f>IFERROR(H11/G11-1,"-")</f>
        <v>2.7935820348699014E-3</v>
      </c>
      <c r="J11" s="196">
        <f t="shared" si="2"/>
        <v>1.962583543332963E-2</v>
      </c>
      <c r="K11" s="195">
        <f t="shared" si="3"/>
        <v>1037</v>
      </c>
      <c r="L11" s="195">
        <f t="shared" si="4"/>
        <v>7165</v>
      </c>
      <c r="M11" s="196">
        <f t="shared" si="0"/>
        <v>8.1540852570624961E-2</v>
      </c>
      <c r="P11" s="194" t="s">
        <v>105</v>
      </c>
      <c r="Q11" s="195">
        <v>20552</v>
      </c>
      <c r="R11" s="195">
        <v>38712</v>
      </c>
      <c r="S11" s="195">
        <v>44470</v>
      </c>
      <c r="T11" s="195">
        <v>46357</v>
      </c>
      <c r="U11" s="195">
        <v>45451</v>
      </c>
      <c r="V11" s="195">
        <v>46055</v>
      </c>
      <c r="W11" s="212">
        <f>IFERROR(V11/U11-1,"-")</f>
        <v>1.3289036544850585E-2</v>
      </c>
      <c r="X11" s="194">
        <f t="shared" si="5"/>
        <v>604</v>
      </c>
      <c r="Y11" s="196">
        <f>V11/V$9</f>
        <v>3.863246687447363E-2</v>
      </c>
    </row>
    <row r="12" spans="1:25" x14ac:dyDescent="0.25">
      <c r="A12" s="1"/>
      <c r="B12" s="194" t="s">
        <v>102</v>
      </c>
      <c r="C12" s="195">
        <v>228467</v>
      </c>
      <c r="D12" s="195">
        <v>321555</v>
      </c>
      <c r="E12" s="195">
        <v>508787</v>
      </c>
      <c r="F12" s="195">
        <v>532909</v>
      </c>
      <c r="G12" s="195">
        <v>549555</v>
      </c>
      <c r="H12" s="195">
        <v>563312</v>
      </c>
      <c r="I12" s="212">
        <f>IFERROR(H12/G12-1,"-")</f>
        <v>2.5032981230268092E-2</v>
      </c>
      <c r="J12" s="196">
        <f t="shared" si="2"/>
        <v>0.75183716627015595</v>
      </c>
      <c r="K12" s="195">
        <f t="shared" si="3"/>
        <v>13757</v>
      </c>
      <c r="L12" s="195">
        <f t="shared" si="4"/>
        <v>241757</v>
      </c>
      <c r="M12" s="196">
        <f t="shared" si="0"/>
        <v>0.1233943793557036</v>
      </c>
      <c r="P12" s="194" t="s">
        <v>102</v>
      </c>
      <c r="Q12" s="195">
        <v>21414</v>
      </c>
      <c r="R12" s="195">
        <v>31177</v>
      </c>
      <c r="S12" s="195">
        <v>65553</v>
      </c>
      <c r="T12" s="195">
        <v>58131</v>
      </c>
      <c r="U12" s="195">
        <v>55491</v>
      </c>
      <c r="V12" s="195">
        <v>57774</v>
      </c>
      <c r="W12" s="212">
        <f>IFERROR(V12/U12-1,"-")</f>
        <v>4.1141806779477763E-2</v>
      </c>
      <c r="X12" s="194">
        <f t="shared" si="5"/>
        <v>2283</v>
      </c>
      <c r="Y12" s="196">
        <f t="shared" si="1"/>
        <v>4.8462754124543254E-2</v>
      </c>
    </row>
    <row r="13" spans="1:25" s="74" customFormat="1" x14ac:dyDescent="0.25">
      <c r="B13" s="190" t="s">
        <v>109</v>
      </c>
      <c r="C13" s="191">
        <v>999235</v>
      </c>
      <c r="D13" s="191">
        <v>992322</v>
      </c>
      <c r="E13" s="191">
        <v>3041672</v>
      </c>
      <c r="F13" s="191">
        <v>3406935</v>
      </c>
      <c r="G13" s="191">
        <v>3667434</v>
      </c>
      <c r="H13" s="191">
        <v>3629578</v>
      </c>
      <c r="I13" s="211">
        <f>IFERROR(H13/G13-1,"-")</f>
        <v>-1.0322203480689796E-2</v>
      </c>
      <c r="J13" s="192">
        <f t="shared" si="2"/>
        <v>2.6576615251904121</v>
      </c>
      <c r="K13" s="191">
        <f t="shared" si="3"/>
        <v>-37856</v>
      </c>
      <c r="L13" s="191">
        <f t="shared" si="4"/>
        <v>2637256</v>
      </c>
      <c r="M13" s="192">
        <f t="shared" si="0"/>
        <v>0.79506476807367144</v>
      </c>
      <c r="P13" s="190" t="s">
        <v>109</v>
      </c>
      <c r="Q13" s="191">
        <v>277968</v>
      </c>
      <c r="R13" s="191">
        <v>255088</v>
      </c>
      <c r="S13" s="191">
        <v>917229</v>
      </c>
      <c r="T13" s="191">
        <v>989872</v>
      </c>
      <c r="U13" s="191">
        <v>1057515</v>
      </c>
      <c r="V13" s="191">
        <v>1088303</v>
      </c>
      <c r="W13" s="211">
        <f>IFERROR(V13/U13-1,"-")</f>
        <v>2.9113535032599946E-2</v>
      </c>
      <c r="X13" s="190">
        <f t="shared" si="5"/>
        <v>30788</v>
      </c>
      <c r="Y13" s="192">
        <f t="shared" si="1"/>
        <v>0.9129047790009831</v>
      </c>
    </row>
    <row r="14" spans="1:25" s="74" customFormat="1" x14ac:dyDescent="0.25">
      <c r="B14" s="194" t="s">
        <v>112</v>
      </c>
      <c r="C14" s="195">
        <v>385012</v>
      </c>
      <c r="D14" s="195">
        <v>261315</v>
      </c>
      <c r="E14" s="195">
        <v>1431126</v>
      </c>
      <c r="F14" s="195">
        <v>1624627</v>
      </c>
      <c r="G14" s="195">
        <v>1752831</v>
      </c>
      <c r="H14" s="195">
        <v>1752670</v>
      </c>
      <c r="I14" s="212">
        <f t="shared" ref="I14:I21" si="6">IFERROR(H14/G14-1,"-")</f>
        <v>-9.1851410660814814E-5</v>
      </c>
      <c r="J14" s="196">
        <f t="shared" si="2"/>
        <v>5.7071159328779446</v>
      </c>
      <c r="K14" s="195">
        <f t="shared" si="3"/>
        <v>-161</v>
      </c>
      <c r="L14" s="195">
        <f t="shared" si="4"/>
        <v>1491355</v>
      </c>
      <c r="M14" s="196">
        <f t="shared" si="0"/>
        <v>0.3839251194104884</v>
      </c>
      <c r="P14" s="194" t="s">
        <v>112</v>
      </c>
      <c r="Q14" s="195">
        <v>123180</v>
      </c>
      <c r="R14" s="195">
        <v>83302</v>
      </c>
      <c r="S14" s="195">
        <v>483953</v>
      </c>
      <c r="T14" s="195">
        <v>534551</v>
      </c>
      <c r="U14" s="195">
        <v>581317</v>
      </c>
      <c r="V14" s="195">
        <v>590615</v>
      </c>
      <c r="W14" s="212">
        <f t="shared" ref="W14:W21" si="7">IFERROR(V14/U14-1,"-")</f>
        <v>1.5994715447853691E-2</v>
      </c>
      <c r="X14" s="194">
        <f t="shared" si="5"/>
        <v>9298</v>
      </c>
      <c r="Y14" s="196">
        <f t="shared" si="1"/>
        <v>0.49542751977130051</v>
      </c>
    </row>
    <row r="15" spans="1:25" x14ac:dyDescent="0.25">
      <c r="A15" s="1"/>
      <c r="B15" s="194" t="s">
        <v>115</v>
      </c>
      <c r="C15" s="195">
        <v>124078</v>
      </c>
      <c r="D15" s="195">
        <v>143525</v>
      </c>
      <c r="E15" s="195">
        <v>300252</v>
      </c>
      <c r="F15" s="195">
        <v>340777</v>
      </c>
      <c r="G15" s="195">
        <v>356314</v>
      </c>
      <c r="H15" s="195">
        <v>349275</v>
      </c>
      <c r="I15" s="212">
        <f t="shared" si="6"/>
        <v>-1.9755047514271151E-2</v>
      </c>
      <c r="J15" s="196">
        <f t="shared" si="2"/>
        <v>1.4335481623410558</v>
      </c>
      <c r="K15" s="195">
        <f t="shared" si="3"/>
        <v>-7039</v>
      </c>
      <c r="L15" s="195">
        <f t="shared" si="4"/>
        <v>205750</v>
      </c>
      <c r="M15" s="196">
        <f t="shared" si="0"/>
        <v>7.6509237952437331E-2</v>
      </c>
      <c r="P15" s="194" t="s">
        <v>115</v>
      </c>
      <c r="Q15" s="195">
        <v>13421</v>
      </c>
      <c r="R15" s="195">
        <v>13294</v>
      </c>
      <c r="S15" s="195">
        <v>29659</v>
      </c>
      <c r="T15" s="195">
        <v>35338</v>
      </c>
      <c r="U15" s="195">
        <v>34693</v>
      </c>
      <c r="V15" s="195">
        <v>38439</v>
      </c>
      <c r="W15" s="212">
        <f t="shared" si="7"/>
        <v>0.10797567232582939</v>
      </c>
      <c r="X15" s="194">
        <f t="shared" si="5"/>
        <v>3746</v>
      </c>
      <c r="Y15" s="196">
        <f t="shared" si="1"/>
        <v>3.2243912586861184E-2</v>
      </c>
    </row>
    <row r="16" spans="1:25" x14ac:dyDescent="0.25">
      <c r="A16" s="1"/>
      <c r="B16" s="194" t="s">
        <v>118</v>
      </c>
      <c r="C16" s="195">
        <v>52755</v>
      </c>
      <c r="D16" s="195">
        <v>98226</v>
      </c>
      <c r="E16" s="195">
        <v>164388</v>
      </c>
      <c r="F16" s="195">
        <v>185624</v>
      </c>
      <c r="G16" s="195">
        <v>199100</v>
      </c>
      <c r="H16" s="195">
        <v>190168</v>
      </c>
      <c r="I16" s="212">
        <f t="shared" si="6"/>
        <v>-4.4861878453038684E-2</v>
      </c>
      <c r="J16" s="196">
        <f t="shared" si="2"/>
        <v>0.93602508500804271</v>
      </c>
      <c r="K16" s="195">
        <f t="shared" si="3"/>
        <v>-8932</v>
      </c>
      <c r="L16" s="195">
        <f t="shared" si="4"/>
        <v>91942</v>
      </c>
      <c r="M16" s="196">
        <f t="shared" si="0"/>
        <v>4.1656599421484794E-2</v>
      </c>
      <c r="P16" s="194" t="s">
        <v>118</v>
      </c>
      <c r="Q16" s="195">
        <v>8464</v>
      </c>
      <c r="R16" s="195">
        <v>15339</v>
      </c>
      <c r="S16" s="195">
        <v>22634</v>
      </c>
      <c r="T16" s="195">
        <v>24674</v>
      </c>
      <c r="U16" s="195">
        <v>24753</v>
      </c>
      <c r="V16" s="195">
        <v>26986</v>
      </c>
      <c r="W16" s="212">
        <f t="shared" si="7"/>
        <v>9.0211287520704619E-2</v>
      </c>
      <c r="X16" s="194">
        <f t="shared" si="5"/>
        <v>2233</v>
      </c>
      <c r="Y16" s="196">
        <f t="shared" si="1"/>
        <v>2.2636754990219204E-2</v>
      </c>
    </row>
    <row r="17" spans="1:25" x14ac:dyDescent="0.25">
      <c r="A17" s="1"/>
      <c r="B17" s="194" t="s">
        <v>125</v>
      </c>
      <c r="C17" s="195">
        <v>36756</v>
      </c>
      <c r="D17" s="195">
        <v>63269</v>
      </c>
      <c r="E17" s="195">
        <v>145398</v>
      </c>
      <c r="F17" s="195">
        <v>138315</v>
      </c>
      <c r="G17" s="195">
        <v>147784</v>
      </c>
      <c r="H17" s="195">
        <v>135948</v>
      </c>
      <c r="I17" s="212">
        <f t="shared" si="6"/>
        <v>-8.0089860878038266E-2</v>
      </c>
      <c r="J17" s="196">
        <f t="shared" si="2"/>
        <v>1.1487300257630118</v>
      </c>
      <c r="K17" s="195">
        <f t="shared" si="3"/>
        <v>-11836</v>
      </c>
      <c r="L17" s="195">
        <f t="shared" si="4"/>
        <v>72679</v>
      </c>
      <c r="M17" s="196">
        <f t="shared" si="0"/>
        <v>2.9779623165579989E-2</v>
      </c>
      <c r="P17" s="194" t="s">
        <v>125</v>
      </c>
      <c r="Q17" s="195">
        <v>12393</v>
      </c>
      <c r="R17" s="195">
        <v>21042</v>
      </c>
      <c r="S17" s="195">
        <v>49372</v>
      </c>
      <c r="T17" s="195">
        <v>46567</v>
      </c>
      <c r="U17" s="195">
        <v>49253</v>
      </c>
      <c r="V17" s="195">
        <v>45066</v>
      </c>
      <c r="W17" s="212">
        <f t="shared" si="7"/>
        <v>-8.5010050149229466E-2</v>
      </c>
      <c r="X17" s="194">
        <f t="shared" si="5"/>
        <v>-4187</v>
      </c>
      <c r="Y17" s="196">
        <f t="shared" si="1"/>
        <v>3.7802860757030259E-2</v>
      </c>
    </row>
    <row r="18" spans="1:25" x14ac:dyDescent="0.25">
      <c r="A18" s="1"/>
      <c r="B18" s="194" t="s">
        <v>121</v>
      </c>
      <c r="C18" s="195">
        <v>51013</v>
      </c>
      <c r="D18" s="195">
        <v>61467</v>
      </c>
      <c r="E18" s="195">
        <v>119837</v>
      </c>
      <c r="F18" s="195">
        <v>123591</v>
      </c>
      <c r="G18" s="195">
        <v>129349</v>
      </c>
      <c r="H18" s="195">
        <v>118889</v>
      </c>
      <c r="I18" s="212">
        <f t="shared" si="6"/>
        <v>-8.0866492976366278E-2</v>
      </c>
      <c r="J18" s="196">
        <f t="shared" si="2"/>
        <v>0.93419233084419284</v>
      </c>
      <c r="K18" s="195">
        <f t="shared" si="3"/>
        <v>-10460</v>
      </c>
      <c r="L18" s="195">
        <f t="shared" si="4"/>
        <v>57422</v>
      </c>
      <c r="M18" s="196">
        <f t="shared" si="0"/>
        <v>2.6042822391889833E-2</v>
      </c>
      <c r="P18" s="194" t="s">
        <v>121</v>
      </c>
      <c r="Q18" s="195">
        <v>13586</v>
      </c>
      <c r="R18" s="195">
        <v>14714</v>
      </c>
      <c r="S18" s="195">
        <v>31205</v>
      </c>
      <c r="T18" s="195">
        <v>36085</v>
      </c>
      <c r="U18" s="195">
        <v>36824</v>
      </c>
      <c r="V18" s="195">
        <v>33369</v>
      </c>
      <c r="W18" s="212">
        <f t="shared" si="7"/>
        <v>-9.3824679556810731E-2</v>
      </c>
      <c r="X18" s="194">
        <f t="shared" si="5"/>
        <v>-3455</v>
      </c>
      <c r="Y18" s="196">
        <f t="shared" si="1"/>
        <v>2.7991027839199014E-2</v>
      </c>
    </row>
    <row r="19" spans="1:25" x14ac:dyDescent="0.25">
      <c r="A19" s="193" t="s">
        <v>146</v>
      </c>
      <c r="B19" s="194" t="s">
        <v>130</v>
      </c>
      <c r="C19" s="195">
        <v>28587</v>
      </c>
      <c r="D19" s="195">
        <v>9335</v>
      </c>
      <c r="E19" s="195">
        <v>44415</v>
      </c>
      <c r="F19" s="195">
        <v>51790</v>
      </c>
      <c r="G19" s="195">
        <v>47305</v>
      </c>
      <c r="H19" s="195">
        <v>46047</v>
      </c>
      <c r="I19" s="212">
        <f t="shared" si="6"/>
        <v>-2.6593383363280876E-2</v>
      </c>
      <c r="J19" s="196">
        <f t="shared" si="2"/>
        <v>3.9327262988752008</v>
      </c>
      <c r="K19" s="195">
        <f t="shared" si="3"/>
        <v>-1258</v>
      </c>
      <c r="L19" s="195">
        <f t="shared" si="4"/>
        <v>36712</v>
      </c>
      <c r="M19" s="196">
        <f t="shared" si="0"/>
        <v>1.0086667754622809E-2</v>
      </c>
      <c r="P19" s="194" t="s">
        <v>130</v>
      </c>
      <c r="Q19" s="195">
        <v>9638</v>
      </c>
      <c r="R19" s="195">
        <v>4664</v>
      </c>
      <c r="S19" s="195">
        <v>16484</v>
      </c>
      <c r="T19" s="195">
        <v>17819</v>
      </c>
      <c r="U19" s="195">
        <v>16068</v>
      </c>
      <c r="V19" s="195">
        <v>16625</v>
      </c>
      <c r="W19" s="212">
        <f t="shared" si="7"/>
        <v>3.4665173014687634E-2</v>
      </c>
      <c r="X19" s="194">
        <f t="shared" si="5"/>
        <v>557</v>
      </c>
      <c r="Y19" s="196">
        <f t="shared" si="1"/>
        <v>1.3945603339227536E-2</v>
      </c>
    </row>
    <row r="20" spans="1:25" x14ac:dyDescent="0.25">
      <c r="A20" s="198" t="s">
        <v>147</v>
      </c>
      <c r="B20" s="194" t="s">
        <v>133</v>
      </c>
      <c r="C20" s="195">
        <v>41109</v>
      </c>
      <c r="D20" s="195">
        <v>6961</v>
      </c>
      <c r="E20" s="195">
        <v>33983</v>
      </c>
      <c r="F20" s="195">
        <v>47849</v>
      </c>
      <c r="G20" s="195">
        <v>47652</v>
      </c>
      <c r="H20" s="195">
        <v>38503</v>
      </c>
      <c r="I20" s="212">
        <f t="shared" si="6"/>
        <v>-0.19199613867203891</v>
      </c>
      <c r="J20" s="196">
        <f t="shared" si="2"/>
        <v>4.5312455107024849</v>
      </c>
      <c r="K20" s="195">
        <f t="shared" si="3"/>
        <v>-9149</v>
      </c>
      <c r="L20" s="195">
        <f t="shared" si="4"/>
        <v>31542</v>
      </c>
      <c r="M20" s="196">
        <f t="shared" si="0"/>
        <v>8.4341426923847818E-3</v>
      </c>
      <c r="P20" s="194" t="s">
        <v>133</v>
      </c>
      <c r="Q20" s="195">
        <v>15776</v>
      </c>
      <c r="R20" s="195">
        <v>3440</v>
      </c>
      <c r="S20" s="195">
        <v>14048</v>
      </c>
      <c r="T20" s="195">
        <v>17655</v>
      </c>
      <c r="U20" s="195">
        <v>17179</v>
      </c>
      <c r="V20" s="195">
        <v>13670</v>
      </c>
      <c r="W20" s="212">
        <f t="shared" si="7"/>
        <v>-0.2042610163571803</v>
      </c>
      <c r="X20" s="194">
        <f t="shared" si="5"/>
        <v>-3509</v>
      </c>
      <c r="Y20" s="196">
        <f t="shared" si="1"/>
        <v>1.1466850986300174E-2</v>
      </c>
    </row>
    <row r="21" spans="1:25" x14ac:dyDescent="0.25">
      <c r="B21" s="199" t="s">
        <v>147</v>
      </c>
      <c r="C21" s="200">
        <f t="shared" ref="C21" si="8">C13-SUM(C14:C20)</f>
        <v>279925</v>
      </c>
      <c r="D21" s="200">
        <f t="shared" ref="D21:E21" si="9">D13-SUM(D14:D20)</f>
        <v>348224</v>
      </c>
      <c r="E21" s="200">
        <f t="shared" si="9"/>
        <v>802273</v>
      </c>
      <c r="F21" s="200">
        <f t="shared" ref="F21:H21" si="10">F13-SUM(F14:F20)</f>
        <v>894362</v>
      </c>
      <c r="G21" s="200">
        <f t="shared" si="10"/>
        <v>987099</v>
      </c>
      <c r="H21" s="200">
        <f t="shared" si="10"/>
        <v>998078</v>
      </c>
      <c r="I21" s="213">
        <f t="shared" si="6"/>
        <v>1.1122491259741851E-2</v>
      </c>
      <c r="J21" s="201">
        <f t="shared" si="2"/>
        <v>1.8661953225510017</v>
      </c>
      <c r="K21" s="200">
        <f>H21-G21</f>
        <v>10979</v>
      </c>
      <c r="L21" s="200">
        <f t="shared" si="4"/>
        <v>649854</v>
      </c>
      <c r="M21" s="201">
        <f t="shared" si="0"/>
        <v>0.21863055528478348</v>
      </c>
      <c r="P21" s="199" t="s">
        <v>147</v>
      </c>
      <c r="Q21" s="200">
        <f t="shared" ref="Q21:V21" si="11">Q13-SUM(Q14:Q20)</f>
        <v>81510</v>
      </c>
      <c r="R21" s="200">
        <f t="shared" si="11"/>
        <v>99293</v>
      </c>
      <c r="S21" s="200">
        <f t="shared" si="11"/>
        <v>269874</v>
      </c>
      <c r="T21" s="200">
        <f t="shared" si="11"/>
        <v>277183</v>
      </c>
      <c r="U21" s="200">
        <f t="shared" si="11"/>
        <v>297428</v>
      </c>
      <c r="V21" s="200">
        <f t="shared" si="11"/>
        <v>323533</v>
      </c>
      <c r="W21" s="213">
        <f t="shared" si="7"/>
        <v>8.7769140766841058E-2</v>
      </c>
      <c r="X21" s="199">
        <f>V21-U21</f>
        <v>26105</v>
      </c>
      <c r="Y21" s="201">
        <f t="shared" si="1"/>
        <v>0.27139024873084522</v>
      </c>
    </row>
    <row r="22" spans="1:25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5"/>
      <c r="L22" s="184"/>
      <c r="M22" s="184"/>
    </row>
    <row r="23" spans="1:25" x14ac:dyDescent="0.25">
      <c r="B23" s="187" t="s">
        <v>70</v>
      </c>
      <c r="C23" s="209">
        <v>464064</v>
      </c>
      <c r="D23" s="209">
        <v>644673</v>
      </c>
      <c r="E23" s="209">
        <v>1457395</v>
      </c>
      <c r="F23" s="209">
        <v>1572308</v>
      </c>
      <c r="G23" s="209">
        <v>1622538</v>
      </c>
      <c r="H23" s="209">
        <v>1550198</v>
      </c>
      <c r="I23" s="210">
        <f>IFERROR(H23/G23-1,"-")</f>
        <v>-4.4584471981549911E-2</v>
      </c>
      <c r="J23" s="210">
        <f>IFERROR(H23/D23-1,"-")</f>
        <v>1.4046268418252352</v>
      </c>
      <c r="K23" s="209">
        <f>H23-G23</f>
        <v>-72340</v>
      </c>
      <c r="L23" s="209">
        <f>H23-D23</f>
        <v>905525</v>
      </c>
      <c r="M23" s="210">
        <f t="shared" ref="M23:M35" si="12">H23/H$9</f>
        <v>0.33957330944210851</v>
      </c>
    </row>
    <row r="24" spans="1:25" x14ac:dyDescent="0.25">
      <c r="B24" s="190" t="s">
        <v>99</v>
      </c>
      <c r="C24" s="191">
        <v>91009</v>
      </c>
      <c r="D24" s="191">
        <v>225060</v>
      </c>
      <c r="E24" s="191">
        <v>184306</v>
      </c>
      <c r="F24" s="191">
        <v>161501</v>
      </c>
      <c r="G24" s="191">
        <v>142945</v>
      </c>
      <c r="H24" s="191">
        <v>131048</v>
      </c>
      <c r="I24" s="211">
        <f>IFERROR(H24/G24-1,"-")</f>
        <v>-8.3227814893840235E-2</v>
      </c>
      <c r="J24" s="192">
        <f t="shared" ref="J24:J35" si="13">IFERROR(H24/D24-1,"-")</f>
        <v>-0.41771971918599482</v>
      </c>
      <c r="K24" s="191">
        <f t="shared" ref="K24:K34" si="14">H24-G24</f>
        <v>-11897</v>
      </c>
      <c r="L24" s="191">
        <f t="shared" ref="L24:L35" si="15">H24-D24</f>
        <v>-94012</v>
      </c>
      <c r="M24" s="192">
        <f t="shared" si="12"/>
        <v>2.8706270460785936E-2</v>
      </c>
    </row>
    <row r="25" spans="1:25" x14ac:dyDescent="0.25">
      <c r="B25" s="194" t="s">
        <v>105</v>
      </c>
      <c r="C25" s="195">
        <v>52174</v>
      </c>
      <c r="D25" s="195">
        <v>117614</v>
      </c>
      <c r="E25" s="195">
        <v>78213</v>
      </c>
      <c r="F25" s="195">
        <v>68547</v>
      </c>
      <c r="G25" s="195">
        <v>54723</v>
      </c>
      <c r="H25" s="195">
        <v>61293</v>
      </c>
      <c r="I25" s="212">
        <f>IFERROR(H25/G25-1,"-")</f>
        <v>0.12005920728030262</v>
      </c>
      <c r="J25" s="196">
        <f t="shared" si="13"/>
        <v>-0.47886306052000616</v>
      </c>
      <c r="K25" s="195">
        <f t="shared" si="14"/>
        <v>6570</v>
      </c>
      <c r="L25" s="195">
        <f t="shared" si="15"/>
        <v>-56321</v>
      </c>
      <c r="M25" s="196">
        <f t="shared" si="12"/>
        <v>1.3426328027539163E-2</v>
      </c>
    </row>
    <row r="26" spans="1:25" x14ac:dyDescent="0.25">
      <c r="B26" s="194" t="s">
        <v>102</v>
      </c>
      <c r="C26" s="195">
        <v>38835</v>
      </c>
      <c r="D26" s="195">
        <v>107446</v>
      </c>
      <c r="E26" s="195">
        <v>106093</v>
      </c>
      <c r="F26" s="195">
        <v>92954</v>
      </c>
      <c r="G26" s="195">
        <v>88222</v>
      </c>
      <c r="H26" s="195">
        <v>69755</v>
      </c>
      <c r="I26" s="212">
        <f>IFERROR(H26/G26-1,"-")</f>
        <v>-0.20932420484686365</v>
      </c>
      <c r="J26" s="196">
        <f t="shared" si="13"/>
        <v>-0.35079016436163279</v>
      </c>
      <c r="K26" s="195">
        <f t="shared" si="14"/>
        <v>-18467</v>
      </c>
      <c r="L26" s="195">
        <f t="shared" si="15"/>
        <v>-37691</v>
      </c>
      <c r="M26" s="196">
        <f t="shared" si="12"/>
        <v>1.5279942433246771E-2</v>
      </c>
    </row>
    <row r="27" spans="1:25" x14ac:dyDescent="0.25">
      <c r="B27" s="190" t="s">
        <v>109</v>
      </c>
      <c r="C27" s="191">
        <v>373055</v>
      </c>
      <c r="D27" s="191">
        <v>419613</v>
      </c>
      <c r="E27" s="191">
        <v>1273089</v>
      </c>
      <c r="F27" s="191">
        <v>1410807</v>
      </c>
      <c r="G27" s="191">
        <v>1479593</v>
      </c>
      <c r="H27" s="191">
        <v>1419150</v>
      </c>
      <c r="I27" s="211">
        <f>IFERROR(H27/G27-1,"-")</f>
        <v>-4.0851098917067064E-2</v>
      </c>
      <c r="J27" s="192">
        <f t="shared" si="13"/>
        <v>2.3820448842147406</v>
      </c>
      <c r="K27" s="191">
        <f t="shared" si="14"/>
        <v>-60443</v>
      </c>
      <c r="L27" s="191">
        <f t="shared" si="15"/>
        <v>999537</v>
      </c>
      <c r="M27" s="192">
        <f t="shared" si="12"/>
        <v>0.31086703898132256</v>
      </c>
    </row>
    <row r="28" spans="1:25" x14ac:dyDescent="0.25">
      <c r="B28" s="194" t="s">
        <v>112</v>
      </c>
      <c r="C28" s="195">
        <v>161958</v>
      </c>
      <c r="D28" s="195">
        <v>123058</v>
      </c>
      <c r="E28" s="195">
        <v>652433</v>
      </c>
      <c r="F28" s="195">
        <v>740531</v>
      </c>
      <c r="G28" s="195">
        <v>783161</v>
      </c>
      <c r="H28" s="195">
        <v>765633</v>
      </c>
      <c r="I28" s="212">
        <f t="shared" ref="I28:I35" si="16">IFERROR(H28/G28-1,"-")</f>
        <v>-2.2381094053457673E-2</v>
      </c>
      <c r="J28" s="196">
        <f t="shared" si="13"/>
        <v>5.2217247151749584</v>
      </c>
      <c r="K28" s="195">
        <f t="shared" si="14"/>
        <v>-17528</v>
      </c>
      <c r="L28" s="195">
        <f t="shared" si="15"/>
        <v>642575</v>
      </c>
      <c r="M28" s="196">
        <f t="shared" si="12"/>
        <v>0.16771311253665006</v>
      </c>
    </row>
    <row r="29" spans="1:25" x14ac:dyDescent="0.25">
      <c r="B29" s="194" t="s">
        <v>115</v>
      </c>
      <c r="C29" s="195">
        <v>45892</v>
      </c>
      <c r="D29" s="195">
        <v>71961</v>
      </c>
      <c r="E29" s="195">
        <v>136074</v>
      </c>
      <c r="F29" s="195">
        <v>148299</v>
      </c>
      <c r="G29" s="195">
        <v>149978</v>
      </c>
      <c r="H29" s="195">
        <v>138535</v>
      </c>
      <c r="I29" s="212">
        <f t="shared" si="16"/>
        <v>-7.6297857019029469E-2</v>
      </c>
      <c r="J29" s="196">
        <f t="shared" si="13"/>
        <v>0.92514000639235139</v>
      </c>
      <c r="K29" s="195">
        <f t="shared" si="14"/>
        <v>-11443</v>
      </c>
      <c r="L29" s="195">
        <f t="shared" si="15"/>
        <v>66574</v>
      </c>
      <c r="M29" s="196">
        <f t="shared" si="12"/>
        <v>3.0346309583396767E-2</v>
      </c>
    </row>
    <row r="30" spans="1:25" x14ac:dyDescent="0.25">
      <c r="B30" s="194" t="s">
        <v>118</v>
      </c>
      <c r="C30" s="195">
        <v>17768</v>
      </c>
      <c r="D30" s="195">
        <v>33274</v>
      </c>
      <c r="E30" s="195">
        <v>53676</v>
      </c>
      <c r="F30" s="195">
        <v>56218</v>
      </c>
      <c r="G30" s="195">
        <v>50209</v>
      </c>
      <c r="H30" s="195">
        <v>44214</v>
      </c>
      <c r="I30" s="212">
        <f t="shared" si="16"/>
        <v>-0.11940090422035887</v>
      </c>
      <c r="J30" s="196">
        <f t="shared" si="13"/>
        <v>0.32878523772314727</v>
      </c>
      <c r="K30" s="195">
        <f t="shared" si="14"/>
        <v>-5995</v>
      </c>
      <c r="L30" s="195">
        <f t="shared" si="15"/>
        <v>10940</v>
      </c>
      <c r="M30" s="196">
        <f t="shared" si="12"/>
        <v>9.6851462224008707E-3</v>
      </c>
    </row>
    <row r="31" spans="1:25" x14ac:dyDescent="0.25">
      <c r="B31" s="194" t="s">
        <v>125</v>
      </c>
      <c r="C31" s="195">
        <v>15339</v>
      </c>
      <c r="D31" s="195">
        <v>29470</v>
      </c>
      <c r="E31" s="195">
        <v>66087</v>
      </c>
      <c r="F31" s="195">
        <v>60607</v>
      </c>
      <c r="G31" s="195">
        <v>61026</v>
      </c>
      <c r="H31" s="195">
        <v>56389</v>
      </c>
      <c r="I31" s="212">
        <f t="shared" si="16"/>
        <v>-7.5984006816766647E-2</v>
      </c>
      <c r="J31" s="196">
        <f t="shared" si="13"/>
        <v>0.91343739395995938</v>
      </c>
      <c r="K31" s="195">
        <f t="shared" si="14"/>
        <v>-4637</v>
      </c>
      <c r="L31" s="195">
        <f t="shared" si="15"/>
        <v>26919</v>
      </c>
      <c r="M31" s="196">
        <f t="shared" si="12"/>
        <v>1.2352099116455482E-2</v>
      </c>
    </row>
    <row r="32" spans="1:25" x14ac:dyDescent="0.25">
      <c r="B32" s="194" t="s">
        <v>121</v>
      </c>
      <c r="C32" s="195">
        <v>24224</v>
      </c>
      <c r="D32" s="195">
        <v>34152</v>
      </c>
      <c r="E32" s="195">
        <v>68490</v>
      </c>
      <c r="F32" s="195">
        <v>65328</v>
      </c>
      <c r="G32" s="195">
        <v>66877</v>
      </c>
      <c r="H32" s="195">
        <v>62133</v>
      </c>
      <c r="I32" s="212">
        <f t="shared" si="16"/>
        <v>-7.0936196300671384E-2</v>
      </c>
      <c r="J32" s="196">
        <f t="shared" si="13"/>
        <v>0.81930780042164431</v>
      </c>
      <c r="K32" s="195">
        <f t="shared" si="14"/>
        <v>-4744</v>
      </c>
      <c r="L32" s="195">
        <f t="shared" si="15"/>
        <v>27981</v>
      </c>
      <c r="M32" s="196">
        <f t="shared" si="12"/>
        <v>1.3610331348361001E-2</v>
      </c>
    </row>
    <row r="33" spans="2:13" x14ac:dyDescent="0.25">
      <c r="B33" s="194" t="s">
        <v>130</v>
      </c>
      <c r="C33" s="195">
        <v>11538</v>
      </c>
      <c r="D33" s="195">
        <v>2677</v>
      </c>
      <c r="E33" s="195">
        <v>17067</v>
      </c>
      <c r="F33" s="195">
        <v>19064</v>
      </c>
      <c r="G33" s="195">
        <v>18391</v>
      </c>
      <c r="H33" s="195">
        <v>16808</v>
      </c>
      <c r="I33" s="212">
        <f t="shared" si="16"/>
        <v>-8.6074710456201409E-2</v>
      </c>
      <c r="J33" s="196">
        <f t="shared" si="13"/>
        <v>5.2786701531565186</v>
      </c>
      <c r="K33" s="195">
        <f t="shared" si="14"/>
        <v>-1583</v>
      </c>
      <c r="L33" s="195">
        <f t="shared" si="15"/>
        <v>14131</v>
      </c>
      <c r="M33" s="196">
        <f t="shared" si="12"/>
        <v>3.6818188290160094E-3</v>
      </c>
    </row>
    <row r="34" spans="2:13" x14ac:dyDescent="0.25">
      <c r="B34" s="194" t="s">
        <v>133</v>
      </c>
      <c r="C34" s="195">
        <v>12984</v>
      </c>
      <c r="D34" s="195">
        <v>1660</v>
      </c>
      <c r="E34" s="195">
        <v>11060</v>
      </c>
      <c r="F34" s="195">
        <v>17223</v>
      </c>
      <c r="G34" s="195">
        <v>16241</v>
      </c>
      <c r="H34" s="195">
        <v>13137</v>
      </c>
      <c r="I34" s="212">
        <f t="shared" si="16"/>
        <v>-0.19112123637707035</v>
      </c>
      <c r="J34" s="196">
        <f t="shared" si="13"/>
        <v>6.9138554216867467</v>
      </c>
      <c r="K34" s="195">
        <f t="shared" si="14"/>
        <v>-3104</v>
      </c>
      <c r="L34" s="195">
        <f t="shared" si="15"/>
        <v>11477</v>
      </c>
      <c r="M34" s="196">
        <f t="shared" si="12"/>
        <v>2.8776805067100971E-3</v>
      </c>
    </row>
    <row r="35" spans="2:13" x14ac:dyDescent="0.25">
      <c r="B35" s="199" t="s">
        <v>147</v>
      </c>
      <c r="C35" s="200">
        <f t="shared" ref="C35" si="17">C27-SUM(C28:C34)</f>
        <v>83352</v>
      </c>
      <c r="D35" s="200">
        <f t="shared" ref="D35:E35" si="18">D27-SUM(D28:D34)</f>
        <v>123361</v>
      </c>
      <c r="E35" s="200">
        <f t="shared" si="18"/>
        <v>268202</v>
      </c>
      <c r="F35" s="200">
        <f t="shared" ref="F35:H35" si="19">F27-SUM(F28:F34)</f>
        <v>303537</v>
      </c>
      <c r="G35" s="200">
        <f t="shared" si="19"/>
        <v>333710</v>
      </c>
      <c r="H35" s="200">
        <f t="shared" si="19"/>
        <v>322301</v>
      </c>
      <c r="I35" s="213">
        <f t="shared" si="16"/>
        <v>-3.4188367145125964E-2</v>
      </c>
      <c r="J35" s="201">
        <f t="shared" si="13"/>
        <v>1.6126652669806503</v>
      </c>
      <c r="K35" s="200">
        <f>H35-G35</f>
        <v>-11409</v>
      </c>
      <c r="L35" s="200">
        <f t="shared" si="15"/>
        <v>198940</v>
      </c>
      <c r="M35" s="201">
        <f t="shared" si="12"/>
        <v>7.0600540838332268E-2</v>
      </c>
    </row>
    <row r="36" spans="2:13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5"/>
      <c r="L36" s="184"/>
      <c r="M36" s="184"/>
    </row>
    <row r="37" spans="2:13" x14ac:dyDescent="0.25">
      <c r="B37" s="187" t="s">
        <v>70</v>
      </c>
      <c r="C37" s="209">
        <v>319934</v>
      </c>
      <c r="D37" s="209">
        <v>324977</v>
      </c>
      <c r="E37" s="209">
        <v>1027252</v>
      </c>
      <c r="F37" s="209">
        <v>1094360</v>
      </c>
      <c r="G37" s="209">
        <v>1158457</v>
      </c>
      <c r="H37" s="209">
        <v>1192132</v>
      </c>
      <c r="I37" s="210">
        <f>IFERROR(H37/G37-1,"-")</f>
        <v>2.906883898150725E-2</v>
      </c>
      <c r="J37" s="210">
        <f>IFERROR(H37/D37-1,"-")</f>
        <v>2.6683580684171497</v>
      </c>
      <c r="K37" s="209">
        <f>H37-G37</f>
        <v>33675</v>
      </c>
      <c r="L37" s="209">
        <f>H37-D37</f>
        <v>867155</v>
      </c>
      <c r="M37" s="210">
        <f t="shared" ref="M37:M49" si="20">H37/H$9</f>
        <v>0.26113838911664167</v>
      </c>
    </row>
    <row r="38" spans="2:13" x14ac:dyDescent="0.25">
      <c r="B38" s="190" t="s">
        <v>99</v>
      </c>
      <c r="C38" s="191">
        <v>41966</v>
      </c>
      <c r="D38" s="191">
        <v>69889</v>
      </c>
      <c r="E38" s="191">
        <v>110023</v>
      </c>
      <c r="F38" s="191">
        <v>104488</v>
      </c>
      <c r="G38" s="191">
        <v>100942</v>
      </c>
      <c r="H38" s="191">
        <v>103829</v>
      </c>
      <c r="I38" s="211">
        <f>IFERROR(H38/G38-1,"-")</f>
        <v>2.8600582512730011E-2</v>
      </c>
      <c r="J38" s="192">
        <f t="shared" ref="J38:J49" si="21">IFERROR(H38/D38-1,"-")</f>
        <v>0.48562720885976329</v>
      </c>
      <c r="K38" s="191">
        <f t="shared" ref="K38:K48" si="22">H38-G38</f>
        <v>2887</v>
      </c>
      <c r="L38" s="191">
        <f t="shared" ref="L38:L49" si="23">H38-D38</f>
        <v>33940</v>
      </c>
      <c r="M38" s="192">
        <f t="shared" si="20"/>
        <v>2.2743905711441172E-2</v>
      </c>
    </row>
    <row r="39" spans="2:13" x14ac:dyDescent="0.25">
      <c r="B39" s="194" t="s">
        <v>105</v>
      </c>
      <c r="C39" s="195">
        <v>20552</v>
      </c>
      <c r="D39" s="195">
        <v>38712</v>
      </c>
      <c r="E39" s="195">
        <v>44470</v>
      </c>
      <c r="F39" s="195">
        <v>46357</v>
      </c>
      <c r="G39" s="195">
        <v>45451</v>
      </c>
      <c r="H39" s="195">
        <v>46055</v>
      </c>
      <c r="I39" s="212">
        <f>IFERROR(H39/G39-1,"-")</f>
        <v>1.3289036544850585E-2</v>
      </c>
      <c r="J39" s="196">
        <f t="shared" si="21"/>
        <v>0.18968278569952468</v>
      </c>
      <c r="K39" s="195">
        <f t="shared" si="22"/>
        <v>604</v>
      </c>
      <c r="L39" s="195">
        <f t="shared" si="23"/>
        <v>7343</v>
      </c>
      <c r="M39" s="196">
        <f t="shared" si="20"/>
        <v>1.0088420167202065E-2</v>
      </c>
    </row>
    <row r="40" spans="2:13" x14ac:dyDescent="0.25">
      <c r="B40" s="194" t="s">
        <v>102</v>
      </c>
      <c r="C40" s="195">
        <v>21414</v>
      </c>
      <c r="D40" s="195">
        <v>31177</v>
      </c>
      <c r="E40" s="195">
        <v>65553</v>
      </c>
      <c r="F40" s="195">
        <v>58131</v>
      </c>
      <c r="G40" s="195">
        <v>55491</v>
      </c>
      <c r="H40" s="195">
        <v>57774</v>
      </c>
      <c r="I40" s="212">
        <f>IFERROR(H40/G40-1,"-")</f>
        <v>4.1141806779477763E-2</v>
      </c>
      <c r="J40" s="196">
        <f t="shared" si="21"/>
        <v>0.85309683420470228</v>
      </c>
      <c r="K40" s="195">
        <f t="shared" si="22"/>
        <v>2283</v>
      </c>
      <c r="L40" s="195">
        <f t="shared" si="23"/>
        <v>26597</v>
      </c>
      <c r="M40" s="196">
        <f t="shared" si="20"/>
        <v>1.2655485544239108E-2</v>
      </c>
    </row>
    <row r="41" spans="2:13" x14ac:dyDescent="0.25">
      <c r="B41" s="190" t="s">
        <v>109</v>
      </c>
      <c r="C41" s="191">
        <v>277968</v>
      </c>
      <c r="D41" s="191">
        <v>255088</v>
      </c>
      <c r="E41" s="191">
        <v>917229</v>
      </c>
      <c r="F41" s="191">
        <v>989872</v>
      </c>
      <c r="G41" s="191">
        <v>1057515</v>
      </c>
      <c r="H41" s="191">
        <v>1088303</v>
      </c>
      <c r="I41" s="211">
        <f>IFERROR(H41/G41-1,"-")</f>
        <v>2.9113535032599946E-2</v>
      </c>
      <c r="J41" s="192">
        <f t="shared" si="21"/>
        <v>3.2663825816972967</v>
      </c>
      <c r="K41" s="191">
        <f t="shared" si="22"/>
        <v>30788</v>
      </c>
      <c r="L41" s="191">
        <f t="shared" si="23"/>
        <v>833215</v>
      </c>
      <c r="M41" s="192">
        <f t="shared" si="20"/>
        <v>0.2383944834052005</v>
      </c>
    </row>
    <row r="42" spans="2:13" x14ac:dyDescent="0.25">
      <c r="B42" s="194" t="s">
        <v>112</v>
      </c>
      <c r="C42" s="195">
        <v>123180</v>
      </c>
      <c r="D42" s="195">
        <v>83302</v>
      </c>
      <c r="E42" s="195">
        <v>483953</v>
      </c>
      <c r="F42" s="195">
        <v>534551</v>
      </c>
      <c r="G42" s="195">
        <v>581317</v>
      </c>
      <c r="H42" s="195">
        <v>590615</v>
      </c>
      <c r="I42" s="212">
        <f t="shared" ref="I42:I49" si="24">IFERROR(H42/G42-1,"-")</f>
        <v>1.5994715447853691E-2</v>
      </c>
      <c r="J42" s="196">
        <f t="shared" si="21"/>
        <v>6.0900458572423233</v>
      </c>
      <c r="K42" s="195">
        <f t="shared" si="22"/>
        <v>9298</v>
      </c>
      <c r="L42" s="195">
        <f t="shared" si="23"/>
        <v>507313</v>
      </c>
      <c r="M42" s="196">
        <f t="shared" si="20"/>
        <v>0.12937514443713055</v>
      </c>
    </row>
    <row r="43" spans="2:13" x14ac:dyDescent="0.25">
      <c r="B43" s="194" t="s">
        <v>115</v>
      </c>
      <c r="C43" s="195">
        <v>13421</v>
      </c>
      <c r="D43" s="195">
        <v>13294</v>
      </c>
      <c r="E43" s="195">
        <v>29659</v>
      </c>
      <c r="F43" s="195">
        <v>35338</v>
      </c>
      <c r="G43" s="195">
        <v>34693</v>
      </c>
      <c r="H43" s="195">
        <v>38439</v>
      </c>
      <c r="I43" s="212">
        <f t="shared" si="24"/>
        <v>0.10797567232582939</v>
      </c>
      <c r="J43" s="196">
        <f t="shared" si="21"/>
        <v>1.8914547916353244</v>
      </c>
      <c r="K43" s="195">
        <f t="shared" si="22"/>
        <v>3746</v>
      </c>
      <c r="L43" s="195">
        <f t="shared" si="23"/>
        <v>25145</v>
      </c>
      <c r="M43" s="196">
        <f t="shared" si="20"/>
        <v>8.4201233917507376E-3</v>
      </c>
    </row>
    <row r="44" spans="2:13" x14ac:dyDescent="0.25">
      <c r="B44" s="194" t="s">
        <v>118</v>
      </c>
      <c r="C44" s="195">
        <v>8464</v>
      </c>
      <c r="D44" s="195">
        <v>15339</v>
      </c>
      <c r="E44" s="195">
        <v>22634</v>
      </c>
      <c r="F44" s="195">
        <v>24674</v>
      </c>
      <c r="G44" s="195">
        <v>24753</v>
      </c>
      <c r="H44" s="195">
        <v>26986</v>
      </c>
      <c r="I44" s="212">
        <f t="shared" si="24"/>
        <v>9.0211287520704619E-2</v>
      </c>
      <c r="J44" s="196">
        <f t="shared" si="21"/>
        <v>0.75930634330790792</v>
      </c>
      <c r="K44" s="195">
        <f t="shared" si="22"/>
        <v>2233</v>
      </c>
      <c r="L44" s="195">
        <f t="shared" si="23"/>
        <v>11647</v>
      </c>
      <c r="M44" s="196">
        <f t="shared" si="20"/>
        <v>5.9113257329739431E-3</v>
      </c>
    </row>
    <row r="45" spans="2:13" x14ac:dyDescent="0.25">
      <c r="B45" s="194" t="s">
        <v>125</v>
      </c>
      <c r="C45" s="195">
        <v>12393</v>
      </c>
      <c r="D45" s="195">
        <v>21042</v>
      </c>
      <c r="E45" s="195">
        <v>49372</v>
      </c>
      <c r="F45" s="195">
        <v>46567</v>
      </c>
      <c r="G45" s="195">
        <v>49253</v>
      </c>
      <c r="H45" s="195">
        <v>45066</v>
      </c>
      <c r="I45" s="212">
        <f t="shared" si="24"/>
        <v>-8.5010050149229466E-2</v>
      </c>
      <c r="J45" s="196">
        <f t="shared" si="21"/>
        <v>1.1417165668662674</v>
      </c>
      <c r="K45" s="195">
        <f t="shared" si="22"/>
        <v>-4187</v>
      </c>
      <c r="L45" s="195">
        <f t="shared" si="23"/>
        <v>24024</v>
      </c>
      <c r="M45" s="196">
        <f t="shared" si="20"/>
        <v>9.8717781620915913E-3</v>
      </c>
    </row>
    <row r="46" spans="2:13" x14ac:dyDescent="0.25">
      <c r="B46" s="194" t="s">
        <v>121</v>
      </c>
      <c r="C46" s="195">
        <v>13586</v>
      </c>
      <c r="D46" s="195">
        <v>14714</v>
      </c>
      <c r="E46" s="195">
        <v>31205</v>
      </c>
      <c r="F46" s="195">
        <v>36085</v>
      </c>
      <c r="G46" s="195">
        <v>36824</v>
      </c>
      <c r="H46" s="195">
        <v>33369</v>
      </c>
      <c r="I46" s="212">
        <f t="shared" si="24"/>
        <v>-9.3824679556810731E-2</v>
      </c>
      <c r="J46" s="196">
        <f t="shared" si="21"/>
        <v>1.2678401522359657</v>
      </c>
      <c r="K46" s="195">
        <f t="shared" si="22"/>
        <v>-3455</v>
      </c>
      <c r="L46" s="195">
        <f t="shared" si="23"/>
        <v>18655</v>
      </c>
      <c r="M46" s="196">
        <f t="shared" si="20"/>
        <v>7.3095319196475024E-3</v>
      </c>
    </row>
    <row r="47" spans="2:13" x14ac:dyDescent="0.25">
      <c r="B47" s="194" t="s">
        <v>130</v>
      </c>
      <c r="C47" s="195">
        <v>9638</v>
      </c>
      <c r="D47" s="195">
        <v>4664</v>
      </c>
      <c r="E47" s="195">
        <v>16484</v>
      </c>
      <c r="F47" s="195">
        <v>17819</v>
      </c>
      <c r="G47" s="195">
        <v>16068</v>
      </c>
      <c r="H47" s="195">
        <v>16625</v>
      </c>
      <c r="I47" s="212">
        <f t="shared" si="24"/>
        <v>3.4665173014687634E-2</v>
      </c>
      <c r="J47" s="196">
        <f t="shared" si="21"/>
        <v>2.5645368782161233</v>
      </c>
      <c r="K47" s="195">
        <f t="shared" si="22"/>
        <v>557</v>
      </c>
      <c r="L47" s="195">
        <f t="shared" si="23"/>
        <v>11961</v>
      </c>
      <c r="M47" s="196">
        <f t="shared" si="20"/>
        <v>3.6417323912655377E-3</v>
      </c>
    </row>
    <row r="48" spans="2:13" x14ac:dyDescent="0.25">
      <c r="B48" s="194" t="s">
        <v>133</v>
      </c>
      <c r="C48" s="195">
        <v>15776</v>
      </c>
      <c r="D48" s="195">
        <v>3440</v>
      </c>
      <c r="E48" s="195">
        <v>14048</v>
      </c>
      <c r="F48" s="195">
        <v>17655</v>
      </c>
      <c r="G48" s="195">
        <v>17179</v>
      </c>
      <c r="H48" s="195">
        <v>13670</v>
      </c>
      <c r="I48" s="212">
        <f t="shared" si="24"/>
        <v>-0.2042610163571803</v>
      </c>
      <c r="J48" s="196">
        <f t="shared" si="21"/>
        <v>2.9738372093023258</v>
      </c>
      <c r="K48" s="195">
        <f t="shared" si="22"/>
        <v>-3509</v>
      </c>
      <c r="L48" s="195">
        <f t="shared" si="23"/>
        <v>10230</v>
      </c>
      <c r="M48" s="196">
        <f t="shared" si="20"/>
        <v>2.9944349948030015E-3</v>
      </c>
    </row>
    <row r="49" spans="2:13" x14ac:dyDescent="0.25">
      <c r="B49" s="199" t="s">
        <v>147</v>
      </c>
      <c r="C49" s="200">
        <f t="shared" ref="C49" si="25">C41-SUM(C42:C48)</f>
        <v>81510</v>
      </c>
      <c r="D49" s="200">
        <f t="shared" ref="D49:E49" si="26">D41-SUM(D42:D48)</f>
        <v>99293</v>
      </c>
      <c r="E49" s="200">
        <f t="shared" si="26"/>
        <v>269874</v>
      </c>
      <c r="F49" s="200">
        <f t="shared" ref="F49:H49" si="27">F41-SUM(F42:F48)</f>
        <v>277183</v>
      </c>
      <c r="G49" s="200">
        <f t="shared" si="27"/>
        <v>297428</v>
      </c>
      <c r="H49" s="200">
        <f t="shared" si="27"/>
        <v>323533</v>
      </c>
      <c r="I49" s="213">
        <f t="shared" si="24"/>
        <v>8.7769140766841058E-2</v>
      </c>
      <c r="J49" s="201">
        <f t="shared" si="21"/>
        <v>2.2583666522312753</v>
      </c>
      <c r="K49" s="200">
        <f>H49-G49</f>
        <v>26105</v>
      </c>
      <c r="L49" s="200">
        <f t="shared" si="23"/>
        <v>224240</v>
      </c>
      <c r="M49" s="201">
        <f t="shared" si="20"/>
        <v>7.0870412375537636E-2</v>
      </c>
    </row>
    <row r="50" spans="2:13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5"/>
      <c r="L50" s="184"/>
      <c r="M50" s="184"/>
    </row>
    <row r="51" spans="2:13" x14ac:dyDescent="0.25">
      <c r="B51" s="187" t="s">
        <v>70</v>
      </c>
      <c r="C51" s="209">
        <v>11628</v>
      </c>
      <c r="D51" s="209">
        <v>14685</v>
      </c>
      <c r="E51" s="209">
        <v>29058</v>
      </c>
      <c r="F51" s="209">
        <v>41308</v>
      </c>
      <c r="G51" s="209">
        <v>35995</v>
      </c>
      <c r="H51" s="209">
        <v>36061</v>
      </c>
      <c r="I51" s="210">
        <f>IFERROR(H51/G51-1,"-")</f>
        <v>1.8335879983331083E-3</v>
      </c>
      <c r="J51" s="210">
        <f>IFERROR(H51/D51-1,"-")</f>
        <v>1.4556350017024173</v>
      </c>
      <c r="K51" s="209">
        <f>H51-G51</f>
        <v>66</v>
      </c>
      <c r="L51" s="209">
        <f>H51-D51</f>
        <v>21376</v>
      </c>
      <c r="M51" s="210">
        <f t="shared" ref="M51:M63" si="28">H51/H$9</f>
        <v>7.89921875256701E-3</v>
      </c>
    </row>
    <row r="52" spans="2:13" x14ac:dyDescent="0.25">
      <c r="B52" s="190" t="s">
        <v>99</v>
      </c>
      <c r="C52" s="191">
        <v>2244</v>
      </c>
      <c r="D52" s="191">
        <v>4565</v>
      </c>
      <c r="E52" s="191">
        <v>4856</v>
      </c>
      <c r="F52" s="191">
        <v>17500</v>
      </c>
      <c r="G52" s="191">
        <v>9811</v>
      </c>
      <c r="H52" s="191">
        <v>8209</v>
      </c>
      <c r="I52" s="211">
        <f>IFERROR(H52/G52-1,"-")</f>
        <v>-0.16328610743043526</v>
      </c>
      <c r="J52" s="192">
        <f t="shared" ref="J52:J63" si="29">IFERROR(H52/D52-1,"-")</f>
        <v>0.79824753559693318</v>
      </c>
      <c r="K52" s="191">
        <f t="shared" ref="K52:K62" si="30">H52-G52</f>
        <v>-1602</v>
      </c>
      <c r="L52" s="191">
        <f t="shared" ref="L52:L63" si="31">H52-D52</f>
        <v>3644</v>
      </c>
      <c r="M52" s="192">
        <f t="shared" si="28"/>
        <v>1.7981943578886494E-3</v>
      </c>
    </row>
    <row r="53" spans="2:13" x14ac:dyDescent="0.25">
      <c r="B53" s="194" t="s">
        <v>105</v>
      </c>
      <c r="C53" s="195">
        <v>1592</v>
      </c>
      <c r="D53" s="195">
        <v>2335</v>
      </c>
      <c r="E53" s="195">
        <v>2591</v>
      </c>
      <c r="F53" s="195">
        <v>12921</v>
      </c>
      <c r="G53" s="195">
        <v>6705</v>
      </c>
      <c r="H53" s="195">
        <v>4769</v>
      </c>
      <c r="I53" s="212">
        <f>IFERROR(H53/G53-1,"-")</f>
        <v>-0.28873974645786726</v>
      </c>
      <c r="J53" s="196">
        <f t="shared" si="29"/>
        <v>1.0423982869379014</v>
      </c>
      <c r="K53" s="195">
        <f t="shared" si="30"/>
        <v>-1936</v>
      </c>
      <c r="L53" s="195">
        <f t="shared" si="31"/>
        <v>2434</v>
      </c>
      <c r="M53" s="196">
        <f t="shared" si="28"/>
        <v>1.0446569488087429E-3</v>
      </c>
    </row>
    <row r="54" spans="2:13" x14ac:dyDescent="0.25">
      <c r="B54" s="194" t="s">
        <v>102</v>
      </c>
      <c r="C54" s="195">
        <v>652</v>
      </c>
      <c r="D54" s="195">
        <v>2230</v>
      </c>
      <c r="E54" s="195">
        <v>2265</v>
      </c>
      <c r="F54" s="195">
        <v>4579</v>
      </c>
      <c r="G54" s="195">
        <v>3106</v>
      </c>
      <c r="H54" s="195">
        <v>3440</v>
      </c>
      <c r="I54" s="212">
        <f>IFERROR(H54/G54-1,"-")</f>
        <v>0.10753380553766911</v>
      </c>
      <c r="J54" s="196">
        <f t="shared" si="29"/>
        <v>0.54260089686098656</v>
      </c>
      <c r="K54" s="195">
        <f t="shared" si="30"/>
        <v>334</v>
      </c>
      <c r="L54" s="195">
        <f t="shared" si="31"/>
        <v>1210</v>
      </c>
      <c r="M54" s="196">
        <f t="shared" si="28"/>
        <v>7.5353740907990675E-4</v>
      </c>
    </row>
    <row r="55" spans="2:13" x14ac:dyDescent="0.25">
      <c r="B55" s="190" t="s">
        <v>109</v>
      </c>
      <c r="C55" s="191">
        <v>9384</v>
      </c>
      <c r="D55" s="191">
        <v>10120</v>
      </c>
      <c r="E55" s="191">
        <v>24202</v>
      </c>
      <c r="F55" s="191">
        <v>23808</v>
      </c>
      <c r="G55" s="191">
        <v>26184</v>
      </c>
      <c r="H55" s="191">
        <v>27852</v>
      </c>
      <c r="I55" s="211">
        <f>IFERROR(H55/G55-1,"-")</f>
        <v>6.3703024747937764E-2</v>
      </c>
      <c r="J55" s="192">
        <f t="shared" si="29"/>
        <v>1.7521739130434781</v>
      </c>
      <c r="K55" s="191">
        <f t="shared" si="30"/>
        <v>1668</v>
      </c>
      <c r="L55" s="191">
        <f t="shared" si="31"/>
        <v>17732</v>
      </c>
      <c r="M55" s="192">
        <f t="shared" si="28"/>
        <v>6.1010243946783612E-3</v>
      </c>
    </row>
    <row r="56" spans="2:13" x14ac:dyDescent="0.25">
      <c r="B56" s="194" t="s">
        <v>112</v>
      </c>
      <c r="C56" s="195">
        <v>2951</v>
      </c>
      <c r="D56" s="195">
        <v>1798</v>
      </c>
      <c r="E56" s="195">
        <v>8555</v>
      </c>
      <c r="F56" s="195">
        <v>7494</v>
      </c>
      <c r="G56" s="195">
        <v>9162</v>
      </c>
      <c r="H56" s="195">
        <v>9958</v>
      </c>
      <c r="I56" s="212">
        <f t="shared" ref="I56:I63" si="32">IFERROR(H56/G56-1,"-")</f>
        <v>8.6880593756821556E-2</v>
      </c>
      <c r="J56" s="196">
        <f t="shared" si="29"/>
        <v>4.5383759733036708</v>
      </c>
      <c r="K56" s="195">
        <f t="shared" si="30"/>
        <v>796</v>
      </c>
      <c r="L56" s="195">
        <f t="shared" si="31"/>
        <v>8160</v>
      </c>
      <c r="M56" s="196">
        <f t="shared" si="28"/>
        <v>2.1813155580284044E-3</v>
      </c>
    </row>
    <row r="57" spans="2:13" x14ac:dyDescent="0.25">
      <c r="B57" s="194" t="s">
        <v>115</v>
      </c>
      <c r="C57" s="195">
        <v>2373</v>
      </c>
      <c r="D57" s="195">
        <v>3145</v>
      </c>
      <c r="E57" s="195">
        <v>5239</v>
      </c>
      <c r="F57" s="195">
        <v>4202</v>
      </c>
      <c r="G57" s="195">
        <v>5076</v>
      </c>
      <c r="H57" s="195">
        <v>5370</v>
      </c>
      <c r="I57" s="212">
        <f t="shared" si="32"/>
        <v>5.7919621749408901E-2</v>
      </c>
      <c r="J57" s="196">
        <f t="shared" si="29"/>
        <v>0.7074721780604134</v>
      </c>
      <c r="K57" s="195">
        <f t="shared" si="30"/>
        <v>294</v>
      </c>
      <c r="L57" s="195">
        <f t="shared" si="31"/>
        <v>2225</v>
      </c>
      <c r="M57" s="196">
        <f t="shared" si="28"/>
        <v>1.1763069438253196E-3</v>
      </c>
    </row>
    <row r="58" spans="2:13" x14ac:dyDescent="0.25">
      <c r="B58" s="194" t="s">
        <v>118</v>
      </c>
      <c r="C58" s="195">
        <v>504</v>
      </c>
      <c r="D58" s="195">
        <v>1383</v>
      </c>
      <c r="E58" s="195">
        <v>2127</v>
      </c>
      <c r="F58" s="195">
        <v>2399</v>
      </c>
      <c r="G58" s="195">
        <v>1961</v>
      </c>
      <c r="H58" s="195">
        <v>2196</v>
      </c>
      <c r="I58" s="212">
        <f t="shared" si="32"/>
        <v>0.11983681795002554</v>
      </c>
      <c r="J58" s="196">
        <f t="shared" si="29"/>
        <v>0.5878524945770065</v>
      </c>
      <c r="K58" s="195">
        <f t="shared" si="30"/>
        <v>235</v>
      </c>
      <c r="L58" s="195">
        <f t="shared" si="31"/>
        <v>813</v>
      </c>
      <c r="M58" s="196">
        <f t="shared" si="28"/>
        <v>4.8103725300566137E-4</v>
      </c>
    </row>
    <row r="59" spans="2:13" x14ac:dyDescent="0.25">
      <c r="B59" s="194" t="s">
        <v>125</v>
      </c>
      <c r="C59" s="195">
        <v>247</v>
      </c>
      <c r="D59" s="195">
        <v>251</v>
      </c>
      <c r="E59" s="195">
        <v>711</v>
      </c>
      <c r="F59" s="195">
        <v>596</v>
      </c>
      <c r="G59" s="195">
        <v>870</v>
      </c>
      <c r="H59" s="195">
        <v>872</v>
      </c>
      <c r="I59" s="212">
        <f t="shared" si="32"/>
        <v>2.2988505747125743E-3</v>
      </c>
      <c r="J59" s="196">
        <f t="shared" si="29"/>
        <v>2.4741035856573705</v>
      </c>
      <c r="K59" s="195">
        <f t="shared" si="30"/>
        <v>2</v>
      </c>
      <c r="L59" s="195">
        <f t="shared" si="31"/>
        <v>621</v>
      </c>
      <c r="M59" s="196">
        <f t="shared" si="28"/>
        <v>1.9101297113886009E-4</v>
      </c>
    </row>
    <row r="60" spans="2:13" x14ac:dyDescent="0.25">
      <c r="B60" s="194" t="s">
        <v>121</v>
      </c>
      <c r="C60" s="195">
        <v>217</v>
      </c>
      <c r="D60" s="195">
        <v>290</v>
      </c>
      <c r="E60" s="195">
        <v>550</v>
      </c>
      <c r="F60" s="195">
        <v>548</v>
      </c>
      <c r="G60" s="195">
        <v>593</v>
      </c>
      <c r="H60" s="195">
        <v>689</v>
      </c>
      <c r="I60" s="212">
        <f t="shared" si="32"/>
        <v>0.16188870151770662</v>
      </c>
      <c r="J60" s="196">
        <f t="shared" si="29"/>
        <v>1.3758620689655174</v>
      </c>
      <c r="K60" s="195">
        <f t="shared" si="30"/>
        <v>96</v>
      </c>
      <c r="L60" s="195">
        <f t="shared" si="31"/>
        <v>399</v>
      </c>
      <c r="M60" s="196">
        <f t="shared" si="28"/>
        <v>1.5092653338838829E-4</v>
      </c>
    </row>
    <row r="61" spans="2:13" x14ac:dyDescent="0.25">
      <c r="B61" s="194" t="s">
        <v>130</v>
      </c>
      <c r="C61" s="195">
        <v>136</v>
      </c>
      <c r="D61" s="195">
        <v>47</v>
      </c>
      <c r="E61" s="195">
        <v>70</v>
      </c>
      <c r="F61" s="195">
        <v>184</v>
      </c>
      <c r="G61" s="195">
        <v>98</v>
      </c>
      <c r="H61" s="195">
        <v>182</v>
      </c>
      <c r="I61" s="212">
        <f t="shared" si="32"/>
        <v>0.85714285714285721</v>
      </c>
      <c r="J61" s="196">
        <f t="shared" si="29"/>
        <v>2.8723404255319149</v>
      </c>
      <c r="K61" s="195">
        <f t="shared" si="30"/>
        <v>84</v>
      </c>
      <c r="L61" s="195">
        <f t="shared" si="31"/>
        <v>135</v>
      </c>
      <c r="M61" s="196">
        <f t="shared" si="28"/>
        <v>3.986738617806483E-5</v>
      </c>
    </row>
    <row r="62" spans="2:13" x14ac:dyDescent="0.25">
      <c r="B62" s="194" t="s">
        <v>133</v>
      </c>
      <c r="C62" s="195">
        <v>207</v>
      </c>
      <c r="D62" s="195">
        <v>42</v>
      </c>
      <c r="E62" s="195">
        <v>110</v>
      </c>
      <c r="F62" s="195">
        <v>156</v>
      </c>
      <c r="G62" s="195">
        <v>100</v>
      </c>
      <c r="H62" s="195">
        <v>438</v>
      </c>
      <c r="I62" s="212">
        <f t="shared" si="32"/>
        <v>3.38</v>
      </c>
      <c r="J62" s="196">
        <f t="shared" si="29"/>
        <v>9.4285714285714288</v>
      </c>
      <c r="K62" s="195">
        <f t="shared" si="30"/>
        <v>338</v>
      </c>
      <c r="L62" s="195">
        <f t="shared" si="31"/>
        <v>396</v>
      </c>
      <c r="M62" s="196">
        <f t="shared" si="28"/>
        <v>9.5944588714243941E-5</v>
      </c>
    </row>
    <row r="63" spans="2:13" x14ac:dyDescent="0.25">
      <c r="B63" s="199" t="s">
        <v>147</v>
      </c>
      <c r="C63" s="200">
        <f t="shared" ref="C63" si="33">C55-SUM(C56:C62)</f>
        <v>2749</v>
      </c>
      <c r="D63" s="200">
        <f t="shared" ref="D63:E63" si="34">D55-SUM(D56:D62)</f>
        <v>3164</v>
      </c>
      <c r="E63" s="200">
        <f t="shared" si="34"/>
        <v>6840</v>
      </c>
      <c r="F63" s="200">
        <f t="shared" ref="F63:H63" si="35">F55-SUM(F56:F62)</f>
        <v>8229</v>
      </c>
      <c r="G63" s="200">
        <f t="shared" si="35"/>
        <v>8324</v>
      </c>
      <c r="H63" s="200">
        <f t="shared" si="35"/>
        <v>8147</v>
      </c>
      <c r="I63" s="213">
        <f t="shared" si="32"/>
        <v>-2.1263815473330117E-2</v>
      </c>
      <c r="J63" s="201">
        <f t="shared" si="29"/>
        <v>1.5749051833122629</v>
      </c>
      <c r="K63" s="200">
        <f>H63-G63</f>
        <v>-177</v>
      </c>
      <c r="L63" s="200">
        <f t="shared" si="31"/>
        <v>4983</v>
      </c>
      <c r="M63" s="201">
        <f t="shared" si="28"/>
        <v>1.7846131603994186E-3</v>
      </c>
    </row>
    <row r="64" spans="2:13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5"/>
      <c r="L64" s="184"/>
      <c r="M64" s="184"/>
    </row>
    <row r="65" spans="2:13" x14ac:dyDescent="0.25">
      <c r="B65" s="187" t="s">
        <v>70</v>
      </c>
      <c r="C65" s="209">
        <v>41527</v>
      </c>
      <c r="D65" s="209">
        <v>47843</v>
      </c>
      <c r="E65" s="209">
        <v>132337</v>
      </c>
      <c r="F65" s="209">
        <v>154946</v>
      </c>
      <c r="G65" s="209">
        <v>200452</v>
      </c>
      <c r="H65" s="209">
        <v>158521</v>
      </c>
      <c r="I65" s="210">
        <f>IFERROR(H65/G65-1,"-")</f>
        <v>-0.20918224811925046</v>
      </c>
      <c r="J65" s="210">
        <f>IFERROR(H65/D65-1,"-")</f>
        <v>2.3133582760278411</v>
      </c>
      <c r="K65" s="209">
        <f>H65-G65</f>
        <v>-41931</v>
      </c>
      <c r="L65" s="209">
        <f>H65-D65</f>
        <v>110678</v>
      </c>
      <c r="M65" s="210">
        <f t="shared" ref="M65:M77" si="36">H65/H$9</f>
        <v>3.472427430952206E-2</v>
      </c>
    </row>
    <row r="66" spans="2:13" x14ac:dyDescent="0.25">
      <c r="B66" s="190" t="s">
        <v>99</v>
      </c>
      <c r="C66" s="191">
        <v>20131</v>
      </c>
      <c r="D66" s="191">
        <v>23891</v>
      </c>
      <c r="E66" s="191">
        <v>30651</v>
      </c>
      <c r="F66" s="191">
        <v>40798</v>
      </c>
      <c r="G66" s="191">
        <v>53591</v>
      </c>
      <c r="H66" s="191">
        <v>36983</v>
      </c>
      <c r="I66" s="211">
        <f>IFERROR(H66/G66-1,"-")</f>
        <v>-0.30990278218357559</v>
      </c>
      <c r="J66" s="192">
        <f t="shared" ref="J66:J77" si="37">IFERROR(H66/D66-1,"-")</f>
        <v>0.5479887823866727</v>
      </c>
      <c r="K66" s="191">
        <f t="shared" ref="K66:K76" si="38">H66-G66</f>
        <v>-16608</v>
      </c>
      <c r="L66" s="191">
        <f t="shared" ref="L66:L77" si="39">H66-D66</f>
        <v>13092</v>
      </c>
      <c r="M66" s="192">
        <f t="shared" si="36"/>
        <v>8.1011843023262187E-3</v>
      </c>
    </row>
    <row r="67" spans="2:13" x14ac:dyDescent="0.25">
      <c r="B67" s="194" t="s">
        <v>105</v>
      </c>
      <c r="C67" s="195">
        <v>7189</v>
      </c>
      <c r="D67" s="195">
        <v>20370</v>
      </c>
      <c r="E67" s="195">
        <v>23072</v>
      </c>
      <c r="F67" s="195">
        <v>28586</v>
      </c>
      <c r="G67" s="195">
        <v>33767</v>
      </c>
      <c r="H67" s="195">
        <v>13812</v>
      </c>
      <c r="I67" s="212">
        <f>IFERROR(H67/G67-1,"-")</f>
        <v>-0.5909615897177718</v>
      </c>
      <c r="J67" s="196">
        <f t="shared" si="37"/>
        <v>-0.32194403534609717</v>
      </c>
      <c r="K67" s="195">
        <f t="shared" si="38"/>
        <v>-19955</v>
      </c>
      <c r="L67" s="195">
        <f t="shared" si="39"/>
        <v>-6558</v>
      </c>
      <c r="M67" s="196">
        <f t="shared" si="36"/>
        <v>3.0255403180847883E-3</v>
      </c>
    </row>
    <row r="68" spans="2:13" x14ac:dyDescent="0.25">
      <c r="B68" s="194" t="s">
        <v>102</v>
      </c>
      <c r="C68" s="195">
        <v>12942</v>
      </c>
      <c r="D68" s="195">
        <v>3521</v>
      </c>
      <c r="E68" s="195">
        <v>7579</v>
      </c>
      <c r="F68" s="195">
        <v>12212</v>
      </c>
      <c r="G68" s="195">
        <v>19824</v>
      </c>
      <c r="H68" s="195">
        <v>23171</v>
      </c>
      <c r="I68" s="212">
        <f>IFERROR(H68/G68-1,"-")</f>
        <v>0.16883575464083944</v>
      </c>
      <c r="J68" s="196">
        <f t="shared" si="37"/>
        <v>5.5808009088327184</v>
      </c>
      <c r="K68" s="195">
        <f t="shared" si="38"/>
        <v>3347</v>
      </c>
      <c r="L68" s="195">
        <f t="shared" si="39"/>
        <v>19650</v>
      </c>
      <c r="M68" s="196">
        <f t="shared" si="36"/>
        <v>5.07564398424143E-3</v>
      </c>
    </row>
    <row r="69" spans="2:13" x14ac:dyDescent="0.25">
      <c r="B69" s="190" t="s">
        <v>109</v>
      </c>
      <c r="C69" s="191">
        <v>21396</v>
      </c>
      <c r="D69" s="191">
        <v>23952</v>
      </c>
      <c r="E69" s="191">
        <v>101686</v>
      </c>
      <c r="F69" s="191">
        <v>114148</v>
      </c>
      <c r="G69" s="191">
        <v>146861</v>
      </c>
      <c r="H69" s="191">
        <v>121538</v>
      </c>
      <c r="I69" s="211">
        <f>IFERROR(H69/G69-1,"-")</f>
        <v>-0.17242835061725037</v>
      </c>
      <c r="J69" s="192">
        <f t="shared" si="37"/>
        <v>4.0742317969271875</v>
      </c>
      <c r="K69" s="191">
        <f t="shared" si="38"/>
        <v>-25323</v>
      </c>
      <c r="L69" s="191">
        <f t="shared" si="39"/>
        <v>97586</v>
      </c>
      <c r="M69" s="192">
        <f t="shared" si="36"/>
        <v>2.6623090007195843E-2</v>
      </c>
    </row>
    <row r="70" spans="2:13" x14ac:dyDescent="0.25">
      <c r="B70" s="194" t="s">
        <v>112</v>
      </c>
      <c r="C70" s="195">
        <v>8131</v>
      </c>
      <c r="D70" s="195">
        <v>7295</v>
      </c>
      <c r="E70" s="195">
        <v>47102</v>
      </c>
      <c r="F70" s="195">
        <v>41776</v>
      </c>
      <c r="G70" s="195">
        <v>63422</v>
      </c>
      <c r="H70" s="195">
        <v>63075</v>
      </c>
      <c r="I70" s="212">
        <f t="shared" ref="I70:I77" si="40">IFERROR(H70/G70-1,"-")</f>
        <v>-5.4712875658289306E-3</v>
      </c>
      <c r="J70" s="196">
        <f t="shared" si="37"/>
        <v>7.646333104866347</v>
      </c>
      <c r="K70" s="195">
        <f t="shared" si="38"/>
        <v>-347</v>
      </c>
      <c r="L70" s="195">
        <f t="shared" si="39"/>
        <v>55780</v>
      </c>
      <c r="M70" s="196">
        <f t="shared" si="36"/>
        <v>1.3816677929568347E-2</v>
      </c>
    </row>
    <row r="71" spans="2:13" x14ac:dyDescent="0.25">
      <c r="B71" s="194" t="s">
        <v>115</v>
      </c>
      <c r="C71" s="195">
        <v>2515</v>
      </c>
      <c r="D71" s="195">
        <v>2802</v>
      </c>
      <c r="E71" s="195">
        <v>6396</v>
      </c>
      <c r="F71" s="195">
        <v>7886</v>
      </c>
      <c r="G71" s="195">
        <v>8160</v>
      </c>
      <c r="H71" s="195">
        <v>8424</v>
      </c>
      <c r="I71" s="212">
        <f t="shared" si="40"/>
        <v>3.2352941176470695E-2</v>
      </c>
      <c r="J71" s="196">
        <f t="shared" si="37"/>
        <v>2.0064239828693791</v>
      </c>
      <c r="K71" s="195">
        <f t="shared" si="38"/>
        <v>264</v>
      </c>
      <c r="L71" s="195">
        <f t="shared" si="39"/>
        <v>5622</v>
      </c>
      <c r="M71" s="196">
        <f t="shared" si="36"/>
        <v>1.8452904459561436E-3</v>
      </c>
    </row>
    <row r="72" spans="2:13" x14ac:dyDescent="0.25">
      <c r="B72" s="194" t="s">
        <v>118</v>
      </c>
      <c r="C72" s="195">
        <v>2837</v>
      </c>
      <c r="D72" s="195">
        <v>3600</v>
      </c>
      <c r="E72" s="195">
        <v>14640</v>
      </c>
      <c r="F72" s="195">
        <v>15024</v>
      </c>
      <c r="G72" s="195">
        <v>17826</v>
      </c>
      <c r="H72" s="195">
        <v>8588</v>
      </c>
      <c r="I72" s="212">
        <f t="shared" si="40"/>
        <v>-0.51823179625266458</v>
      </c>
      <c r="J72" s="196">
        <f t="shared" si="37"/>
        <v>1.3855555555555554</v>
      </c>
      <c r="K72" s="195">
        <f t="shared" si="38"/>
        <v>-9238</v>
      </c>
      <c r="L72" s="195">
        <f t="shared" si="39"/>
        <v>4988</v>
      </c>
      <c r="M72" s="196">
        <f t="shared" si="36"/>
        <v>1.8812149038308834E-3</v>
      </c>
    </row>
    <row r="73" spans="2:13" x14ac:dyDescent="0.25">
      <c r="B73" s="194" t="s">
        <v>125</v>
      </c>
      <c r="C73" s="195">
        <v>273</v>
      </c>
      <c r="D73" s="195">
        <v>1937</v>
      </c>
      <c r="E73" s="195">
        <v>2490</v>
      </c>
      <c r="F73" s="195">
        <v>3276</v>
      </c>
      <c r="G73" s="195">
        <v>5584</v>
      </c>
      <c r="H73" s="195">
        <v>4766</v>
      </c>
      <c r="I73" s="212">
        <f t="shared" si="40"/>
        <v>-0.14648997134670483</v>
      </c>
      <c r="J73" s="196">
        <f t="shared" si="37"/>
        <v>1.4605059370160043</v>
      </c>
      <c r="K73" s="195">
        <f t="shared" si="38"/>
        <v>-818</v>
      </c>
      <c r="L73" s="195">
        <f t="shared" si="39"/>
        <v>2829</v>
      </c>
      <c r="M73" s="196">
        <f t="shared" si="36"/>
        <v>1.043999794091522E-3</v>
      </c>
    </row>
    <row r="74" spans="2:13" x14ac:dyDescent="0.25">
      <c r="B74" s="194" t="s">
        <v>121</v>
      </c>
      <c r="C74" s="195">
        <v>871</v>
      </c>
      <c r="D74" s="195">
        <v>1045</v>
      </c>
      <c r="E74" s="195">
        <v>2633</v>
      </c>
      <c r="F74" s="195">
        <v>2484</v>
      </c>
      <c r="G74" s="195">
        <v>3654</v>
      </c>
      <c r="H74" s="195">
        <v>2399</v>
      </c>
      <c r="I74" s="212">
        <f t="shared" si="40"/>
        <v>-0.34345922276956764</v>
      </c>
      <c r="J74" s="196">
        <f t="shared" si="37"/>
        <v>1.295693779904306</v>
      </c>
      <c r="K74" s="195">
        <f t="shared" si="38"/>
        <v>-1255</v>
      </c>
      <c r="L74" s="195">
        <f t="shared" si="39"/>
        <v>1354</v>
      </c>
      <c r="M74" s="196">
        <f t="shared" si="36"/>
        <v>5.2550472220427218E-4</v>
      </c>
    </row>
    <row r="75" spans="2:13" x14ac:dyDescent="0.25">
      <c r="B75" s="194" t="s">
        <v>130</v>
      </c>
      <c r="C75" s="195">
        <v>666</v>
      </c>
      <c r="D75" s="195">
        <v>129</v>
      </c>
      <c r="E75" s="195">
        <v>1414</v>
      </c>
      <c r="F75" s="195">
        <v>3520</v>
      </c>
      <c r="G75" s="195">
        <v>2498</v>
      </c>
      <c r="H75" s="195">
        <v>1688</v>
      </c>
      <c r="I75" s="212">
        <f t="shared" si="40"/>
        <v>-0.32425940752602078</v>
      </c>
      <c r="J75" s="196">
        <f t="shared" si="37"/>
        <v>12.085271317829458</v>
      </c>
      <c r="K75" s="195">
        <f t="shared" si="38"/>
        <v>-810</v>
      </c>
      <c r="L75" s="195">
        <f t="shared" si="39"/>
        <v>1559</v>
      </c>
      <c r="M75" s="196">
        <f t="shared" si="36"/>
        <v>3.6975905422293099E-4</v>
      </c>
    </row>
    <row r="76" spans="2:13" x14ac:dyDescent="0.25">
      <c r="B76" s="194" t="s">
        <v>133</v>
      </c>
      <c r="C76" s="195">
        <v>871</v>
      </c>
      <c r="D76" s="195">
        <v>59</v>
      </c>
      <c r="E76" s="195">
        <v>486</v>
      </c>
      <c r="F76" s="195">
        <v>1070</v>
      </c>
      <c r="G76" s="195">
        <v>1828</v>
      </c>
      <c r="H76" s="195">
        <v>2166</v>
      </c>
      <c r="I76" s="212">
        <f t="shared" si="40"/>
        <v>0.1849015317286653</v>
      </c>
      <c r="J76" s="196">
        <f t="shared" si="37"/>
        <v>35.711864406779661</v>
      </c>
      <c r="K76" s="195">
        <f t="shared" si="38"/>
        <v>338</v>
      </c>
      <c r="L76" s="195">
        <f t="shared" si="39"/>
        <v>2107</v>
      </c>
      <c r="M76" s="196">
        <f t="shared" si="36"/>
        <v>4.7446570583345292E-4</v>
      </c>
    </row>
    <row r="77" spans="2:13" x14ac:dyDescent="0.25">
      <c r="B77" s="199" t="s">
        <v>147</v>
      </c>
      <c r="C77" s="200">
        <f t="shared" ref="C77" si="41">C69-SUM(C70:C76)</f>
        <v>5232</v>
      </c>
      <c r="D77" s="200">
        <f t="shared" ref="D77:E77" si="42">D69-SUM(D70:D76)</f>
        <v>7085</v>
      </c>
      <c r="E77" s="200">
        <f t="shared" si="42"/>
        <v>26525</v>
      </c>
      <c r="F77" s="200">
        <f t="shared" ref="F77:H77" si="43">F69-SUM(F70:F76)</f>
        <v>39112</v>
      </c>
      <c r="G77" s="200">
        <f t="shared" si="43"/>
        <v>43889</v>
      </c>
      <c r="H77" s="200">
        <f t="shared" si="43"/>
        <v>30432</v>
      </c>
      <c r="I77" s="213">
        <f t="shared" si="40"/>
        <v>-0.3066144136343959</v>
      </c>
      <c r="J77" s="201">
        <f t="shared" si="37"/>
        <v>3.2952717007762882</v>
      </c>
      <c r="K77" s="200">
        <f>H77-G77</f>
        <v>-13457</v>
      </c>
      <c r="L77" s="200">
        <f t="shared" si="39"/>
        <v>23347</v>
      </c>
      <c r="M77" s="201">
        <f t="shared" si="36"/>
        <v>6.6661774514882909E-3</v>
      </c>
    </row>
    <row r="78" spans="2:13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5"/>
      <c r="L78" s="184"/>
      <c r="M78" s="184"/>
    </row>
    <row r="79" spans="2:13" x14ac:dyDescent="0.25">
      <c r="B79" s="187" t="s">
        <v>70</v>
      </c>
      <c r="C79" s="209">
        <v>196369</v>
      </c>
      <c r="D79" s="209">
        <v>262585</v>
      </c>
      <c r="E79" s="209">
        <v>587373</v>
      </c>
      <c r="F79" s="209">
        <v>669254</v>
      </c>
      <c r="G79" s="209">
        <v>773150</v>
      </c>
      <c r="H79" s="209">
        <v>795285</v>
      </c>
      <c r="I79" s="210">
        <f>IFERROR(H79/G79-1,"-")</f>
        <v>2.8629632024833374E-2</v>
      </c>
      <c r="J79" s="210">
        <f>IFERROR(H79/D79-1,"-")</f>
        <v>2.0286764285850296</v>
      </c>
      <c r="K79" s="209">
        <f>H79-G79</f>
        <v>22135</v>
      </c>
      <c r="L79" s="209">
        <f>H79-D79</f>
        <v>532700</v>
      </c>
      <c r="M79" s="210">
        <f t="shared" ref="M79:M91" si="44">H79/H$9</f>
        <v>0.17420842976166093</v>
      </c>
    </row>
    <row r="80" spans="2:13" x14ac:dyDescent="0.25">
      <c r="B80" s="190" t="s">
        <v>99</v>
      </c>
      <c r="C80" s="191">
        <v>85786</v>
      </c>
      <c r="D80" s="191">
        <v>151359</v>
      </c>
      <c r="E80" s="191">
        <v>297779</v>
      </c>
      <c r="F80" s="191">
        <v>304437</v>
      </c>
      <c r="G80" s="191">
        <v>336795</v>
      </c>
      <c r="H80" s="191">
        <v>353464</v>
      </c>
      <c r="I80" s="211">
        <f>IFERROR(H80/G80-1,"-")</f>
        <v>4.9493015038821753E-2</v>
      </c>
      <c r="J80" s="192">
        <f t="shared" ref="J80:J91" si="45">IFERROR(H80/D80-1,"-")</f>
        <v>1.3352691283636915</v>
      </c>
      <c r="K80" s="191">
        <f t="shared" ref="K80:K90" si="46">H80-G80</f>
        <v>16669</v>
      </c>
      <c r="L80" s="191">
        <f t="shared" ref="L80:L91" si="47">H80-D80</f>
        <v>202105</v>
      </c>
      <c r="M80" s="192">
        <f t="shared" si="44"/>
        <v>7.7426844989250038E-2</v>
      </c>
    </row>
    <row r="81" spans="2:13" x14ac:dyDescent="0.25">
      <c r="B81" s="194" t="s">
        <v>105</v>
      </c>
      <c r="C81" s="195">
        <v>20676</v>
      </c>
      <c r="D81" s="195">
        <v>56045</v>
      </c>
      <c r="E81" s="195">
        <v>86680</v>
      </c>
      <c r="F81" s="195">
        <v>82735</v>
      </c>
      <c r="G81" s="195">
        <v>94416</v>
      </c>
      <c r="H81" s="195">
        <v>91116</v>
      </c>
      <c r="I81" s="212">
        <f>IFERROR(H81/G81-1,"-")</f>
        <v>-3.495170310116924E-2</v>
      </c>
      <c r="J81" s="196">
        <f t="shared" si="45"/>
        <v>0.62576501025961284</v>
      </c>
      <c r="K81" s="195">
        <f t="shared" si="46"/>
        <v>-3300</v>
      </c>
      <c r="L81" s="195">
        <f t="shared" si="47"/>
        <v>35071</v>
      </c>
      <c r="M81" s="196">
        <f t="shared" si="44"/>
        <v>1.9959103071431623E-2</v>
      </c>
    </row>
    <row r="82" spans="2:13" x14ac:dyDescent="0.25">
      <c r="B82" s="194" t="s">
        <v>102</v>
      </c>
      <c r="C82" s="195">
        <v>65110</v>
      </c>
      <c r="D82" s="195">
        <v>95314</v>
      </c>
      <c r="E82" s="195">
        <v>211099</v>
      </c>
      <c r="F82" s="195">
        <v>221702</v>
      </c>
      <c r="G82" s="195">
        <v>242379</v>
      </c>
      <c r="H82" s="195">
        <v>262348</v>
      </c>
      <c r="I82" s="212">
        <f>IFERROR(H82/G82-1,"-")</f>
        <v>8.2387500567293381E-2</v>
      </c>
      <c r="J82" s="196">
        <f t="shared" si="45"/>
        <v>1.752460289149548</v>
      </c>
      <c r="K82" s="195">
        <f t="shared" si="46"/>
        <v>19969</v>
      </c>
      <c r="L82" s="195">
        <f t="shared" si="47"/>
        <v>167034</v>
      </c>
      <c r="M82" s="196">
        <f t="shared" si="44"/>
        <v>5.7467741917818421E-2</v>
      </c>
    </row>
    <row r="83" spans="2:13" x14ac:dyDescent="0.25">
      <c r="B83" s="190" t="s">
        <v>109</v>
      </c>
      <c r="C83" s="191">
        <v>110583</v>
      </c>
      <c r="D83" s="191">
        <v>111226</v>
      </c>
      <c r="E83" s="191">
        <v>289594</v>
      </c>
      <c r="F83" s="191">
        <v>364817</v>
      </c>
      <c r="G83" s="191">
        <v>436355</v>
      </c>
      <c r="H83" s="191">
        <v>441821</v>
      </c>
      <c r="I83" s="211">
        <f>IFERROR(H83/G83-1,"-")</f>
        <v>1.2526497920271273E-2</v>
      </c>
      <c r="J83" s="192">
        <f t="shared" si="45"/>
        <v>2.9722816607627713</v>
      </c>
      <c r="K83" s="191">
        <f t="shared" si="46"/>
        <v>5466</v>
      </c>
      <c r="L83" s="191">
        <f t="shared" si="47"/>
        <v>330595</v>
      </c>
      <c r="M83" s="192">
        <f t="shared" si="44"/>
        <v>9.6781584772410889E-2</v>
      </c>
    </row>
    <row r="84" spans="2:13" x14ac:dyDescent="0.25">
      <c r="B84" s="194" t="s">
        <v>112</v>
      </c>
      <c r="C84" s="195">
        <v>18840</v>
      </c>
      <c r="D84" s="195">
        <v>10479</v>
      </c>
      <c r="E84" s="195">
        <v>58110</v>
      </c>
      <c r="F84" s="195">
        <v>76806</v>
      </c>
      <c r="G84" s="195">
        <v>92648</v>
      </c>
      <c r="H84" s="195">
        <v>98633</v>
      </c>
      <c r="I84" s="212">
        <f t="shared" ref="I84:I91" si="48">IFERROR(H84/G84-1,"-")</f>
        <v>6.4599343752698379E-2</v>
      </c>
      <c r="J84" s="196">
        <f t="shared" si="45"/>
        <v>8.4124439354900282</v>
      </c>
      <c r="K84" s="195">
        <f t="shared" si="46"/>
        <v>5985</v>
      </c>
      <c r="L84" s="195">
        <f t="shared" si="47"/>
        <v>88154</v>
      </c>
      <c r="M84" s="196">
        <f t="shared" si="44"/>
        <v>2.1605713741214661E-2</v>
      </c>
    </row>
    <row r="85" spans="2:13" x14ac:dyDescent="0.25">
      <c r="B85" s="194" t="s">
        <v>115</v>
      </c>
      <c r="C85" s="195">
        <v>35749</v>
      </c>
      <c r="D85" s="195">
        <v>30209</v>
      </c>
      <c r="E85" s="195">
        <v>86487</v>
      </c>
      <c r="F85" s="195">
        <v>99085</v>
      </c>
      <c r="G85" s="195">
        <v>111635</v>
      </c>
      <c r="H85" s="195">
        <v>109770</v>
      </c>
      <c r="I85" s="212">
        <f t="shared" si="48"/>
        <v>-1.6706230124960864E-2</v>
      </c>
      <c r="J85" s="196">
        <f t="shared" si="45"/>
        <v>2.6336853255652288</v>
      </c>
      <c r="K85" s="195">
        <f t="shared" si="46"/>
        <v>-1865</v>
      </c>
      <c r="L85" s="195">
        <f t="shared" si="47"/>
        <v>79561</v>
      </c>
      <c r="M85" s="196">
        <f t="shared" si="44"/>
        <v>2.404529110311086E-2</v>
      </c>
    </row>
    <row r="86" spans="2:13" x14ac:dyDescent="0.25">
      <c r="B86" s="194" t="s">
        <v>118</v>
      </c>
      <c r="C86" s="195">
        <v>7557</v>
      </c>
      <c r="D86" s="195">
        <v>15177</v>
      </c>
      <c r="E86" s="195">
        <v>25420</v>
      </c>
      <c r="F86" s="195">
        <v>35525</v>
      </c>
      <c r="G86" s="195">
        <v>50132</v>
      </c>
      <c r="H86" s="195">
        <v>49636</v>
      </c>
      <c r="I86" s="212">
        <f t="shared" si="48"/>
        <v>-9.893880156387147E-3</v>
      </c>
      <c r="J86" s="196">
        <f t="shared" si="45"/>
        <v>2.2704750609474864</v>
      </c>
      <c r="K86" s="195">
        <f t="shared" si="46"/>
        <v>-496</v>
      </c>
      <c r="L86" s="195">
        <f t="shared" si="47"/>
        <v>34459</v>
      </c>
      <c r="M86" s="196">
        <f t="shared" si="44"/>
        <v>1.0872843847991353E-2</v>
      </c>
    </row>
    <row r="87" spans="2:13" x14ac:dyDescent="0.25">
      <c r="B87" s="194" t="s">
        <v>125</v>
      </c>
      <c r="C87" s="195">
        <v>1769</v>
      </c>
      <c r="D87" s="195">
        <v>3697</v>
      </c>
      <c r="E87" s="195">
        <v>8759</v>
      </c>
      <c r="F87" s="195">
        <v>10246</v>
      </c>
      <c r="G87" s="195">
        <v>15551</v>
      </c>
      <c r="H87" s="195">
        <v>13472</v>
      </c>
      <c r="I87" s="212">
        <f t="shared" si="48"/>
        <v>-0.13368915182303387</v>
      </c>
      <c r="J87" s="196">
        <f t="shared" si="45"/>
        <v>2.644035704625372</v>
      </c>
      <c r="K87" s="195">
        <f t="shared" si="46"/>
        <v>-2079</v>
      </c>
      <c r="L87" s="195">
        <f t="shared" si="47"/>
        <v>9775</v>
      </c>
      <c r="M87" s="196">
        <f t="shared" si="44"/>
        <v>2.9510627834664254E-3</v>
      </c>
    </row>
    <row r="88" spans="2:13" x14ac:dyDescent="0.25">
      <c r="B88" s="194" t="s">
        <v>121</v>
      </c>
      <c r="C88" s="195">
        <v>1902</v>
      </c>
      <c r="D88" s="195">
        <v>3497</v>
      </c>
      <c r="E88" s="195">
        <v>4683</v>
      </c>
      <c r="F88" s="195">
        <v>5768</v>
      </c>
      <c r="G88" s="195">
        <v>7342</v>
      </c>
      <c r="H88" s="195">
        <v>7744</v>
      </c>
      <c r="I88" s="212">
        <f t="shared" si="48"/>
        <v>5.4753473168074107E-2</v>
      </c>
      <c r="J88" s="196">
        <f t="shared" si="45"/>
        <v>1.214469545324564</v>
      </c>
      <c r="K88" s="195">
        <f t="shared" si="46"/>
        <v>402</v>
      </c>
      <c r="L88" s="195">
        <f t="shared" si="47"/>
        <v>4247</v>
      </c>
      <c r="M88" s="196">
        <f t="shared" si="44"/>
        <v>1.696335376719418E-3</v>
      </c>
    </row>
    <row r="89" spans="2:13" x14ac:dyDescent="0.25">
      <c r="B89" s="194" t="s">
        <v>130</v>
      </c>
      <c r="C89" s="195">
        <v>3029</v>
      </c>
      <c r="D89" s="195">
        <v>949</v>
      </c>
      <c r="E89" s="195">
        <v>5124</v>
      </c>
      <c r="F89" s="195">
        <v>6315</v>
      </c>
      <c r="G89" s="195">
        <v>5506</v>
      </c>
      <c r="H89" s="195">
        <v>5966</v>
      </c>
      <c r="I89" s="212">
        <f t="shared" si="48"/>
        <v>8.3545223392662571E-2</v>
      </c>
      <c r="J89" s="196">
        <f t="shared" si="45"/>
        <v>5.2866174920969442</v>
      </c>
      <c r="K89" s="195">
        <f t="shared" si="46"/>
        <v>460</v>
      </c>
      <c r="L89" s="195">
        <f t="shared" si="47"/>
        <v>5017</v>
      </c>
      <c r="M89" s="196">
        <f t="shared" si="44"/>
        <v>1.3068616809798616E-3</v>
      </c>
    </row>
    <row r="90" spans="2:13" x14ac:dyDescent="0.25">
      <c r="B90" s="194" t="s">
        <v>133</v>
      </c>
      <c r="C90" s="195">
        <v>4729</v>
      </c>
      <c r="D90" s="195">
        <v>902</v>
      </c>
      <c r="E90" s="195">
        <v>4573</v>
      </c>
      <c r="F90" s="195">
        <v>6812</v>
      </c>
      <c r="G90" s="195">
        <v>6876</v>
      </c>
      <c r="H90" s="195">
        <v>4775</v>
      </c>
      <c r="I90" s="212">
        <f t="shared" si="48"/>
        <v>-0.30555555555555558</v>
      </c>
      <c r="J90" s="196">
        <f t="shared" si="45"/>
        <v>4.2937915742793793</v>
      </c>
      <c r="K90" s="195">
        <f t="shared" si="46"/>
        <v>-2101</v>
      </c>
      <c r="L90" s="195">
        <f t="shared" si="47"/>
        <v>3873</v>
      </c>
      <c r="M90" s="196">
        <f t="shared" si="44"/>
        <v>1.0459712582431846E-3</v>
      </c>
    </row>
    <row r="91" spans="2:13" x14ac:dyDescent="0.25">
      <c r="B91" s="199" t="s">
        <v>147</v>
      </c>
      <c r="C91" s="200">
        <f t="shared" ref="C91" si="49">C83-SUM(C84:C90)</f>
        <v>37008</v>
      </c>
      <c r="D91" s="200">
        <f t="shared" ref="D91:E91" si="50">D83-SUM(D84:D90)</f>
        <v>46316</v>
      </c>
      <c r="E91" s="200">
        <f t="shared" si="50"/>
        <v>96438</v>
      </c>
      <c r="F91" s="200">
        <f t="shared" ref="F91:H91" si="51">F83-SUM(F84:F90)</f>
        <v>124260</v>
      </c>
      <c r="G91" s="200">
        <f t="shared" si="51"/>
        <v>146665</v>
      </c>
      <c r="H91" s="200">
        <f t="shared" si="51"/>
        <v>151825</v>
      </c>
      <c r="I91" s="213">
        <f t="shared" si="48"/>
        <v>3.5182217979749852E-2</v>
      </c>
      <c r="J91" s="201">
        <f t="shared" si="45"/>
        <v>2.2780248726142154</v>
      </c>
      <c r="K91" s="200">
        <f>H91-G91</f>
        <v>5160</v>
      </c>
      <c r="L91" s="200">
        <f t="shared" si="47"/>
        <v>105509</v>
      </c>
      <c r="M91" s="201">
        <f t="shared" si="44"/>
        <v>3.3257504980685131E-2</v>
      </c>
    </row>
    <row r="92" spans="2:13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5"/>
      <c r="L92" s="184"/>
      <c r="M92" s="184"/>
    </row>
    <row r="93" spans="2:13" x14ac:dyDescent="0.25">
      <c r="B93" s="187" t="s">
        <v>70</v>
      </c>
      <c r="C93" s="209">
        <v>19059</v>
      </c>
      <c r="D93" s="209">
        <v>24453</v>
      </c>
      <c r="E93" s="209">
        <v>41481</v>
      </c>
      <c r="F93" s="209">
        <v>48608</v>
      </c>
      <c r="G93" s="209">
        <v>46696</v>
      </c>
      <c r="H93" s="209">
        <v>46403</v>
      </c>
      <c r="I93" s="210">
        <f>IFERROR(H93/G93-1,"-")</f>
        <v>-6.2746273770772909E-3</v>
      </c>
      <c r="J93" s="210">
        <f>IFERROR(H93/D93-1,"-")</f>
        <v>0.89764037132458174</v>
      </c>
      <c r="K93" s="209">
        <f>H93-G93</f>
        <v>-293</v>
      </c>
      <c r="L93" s="209">
        <f>H93-D93</f>
        <v>21950</v>
      </c>
      <c r="M93" s="210">
        <f t="shared" ref="M93:M105" si="52">H93/H$9</f>
        <v>1.0164650114399683E-2</v>
      </c>
    </row>
    <row r="94" spans="2:13" x14ac:dyDescent="0.25">
      <c r="B94" s="190" t="s">
        <v>99</v>
      </c>
      <c r="C94" s="191">
        <v>12382</v>
      </c>
      <c r="D94" s="191">
        <v>16085</v>
      </c>
      <c r="E94" s="191">
        <v>27294</v>
      </c>
      <c r="F94" s="191">
        <v>32685</v>
      </c>
      <c r="G94" s="191">
        <v>29315</v>
      </c>
      <c r="H94" s="191">
        <v>29490</v>
      </c>
      <c r="I94" s="211">
        <f>IFERROR(H94/G94-1,"-")</f>
        <v>5.969640115981667E-3</v>
      </c>
      <c r="J94" s="192">
        <f t="shared" ref="J94:J105" si="53">IFERROR(H94/D94-1,"-")</f>
        <v>0.83338514143612064</v>
      </c>
      <c r="K94" s="191">
        <f t="shared" ref="K94:K104" si="54">H94-G94</f>
        <v>175</v>
      </c>
      <c r="L94" s="191">
        <f t="shared" ref="L94:L105" si="55">H94-D94</f>
        <v>13405</v>
      </c>
      <c r="M94" s="192">
        <f t="shared" si="52"/>
        <v>6.4598308702809443E-3</v>
      </c>
    </row>
    <row r="95" spans="2:13" x14ac:dyDescent="0.25">
      <c r="B95" s="194" t="s">
        <v>105</v>
      </c>
      <c r="C95" s="195">
        <v>6489</v>
      </c>
      <c r="D95" s="195">
        <v>8211</v>
      </c>
      <c r="E95" s="195">
        <v>12915</v>
      </c>
      <c r="F95" s="195">
        <v>10196</v>
      </c>
      <c r="G95" s="195">
        <v>9167</v>
      </c>
      <c r="H95" s="195">
        <v>10910</v>
      </c>
      <c r="I95" s="212">
        <f>IFERROR(H95/G95-1,"-")</f>
        <v>0.19013854041671219</v>
      </c>
      <c r="J95" s="196">
        <f t="shared" si="53"/>
        <v>0.32870539520155884</v>
      </c>
      <c r="K95" s="195">
        <f t="shared" si="54"/>
        <v>1743</v>
      </c>
      <c r="L95" s="195">
        <f t="shared" si="55"/>
        <v>2699</v>
      </c>
      <c r="M95" s="196">
        <f t="shared" si="52"/>
        <v>2.3898526549598204E-3</v>
      </c>
    </row>
    <row r="96" spans="2:13" x14ac:dyDescent="0.25">
      <c r="B96" s="194" t="s">
        <v>102</v>
      </c>
      <c r="C96" s="195">
        <v>5893</v>
      </c>
      <c r="D96" s="195">
        <v>7874</v>
      </c>
      <c r="E96" s="195">
        <v>14379</v>
      </c>
      <c r="F96" s="195">
        <v>22489</v>
      </c>
      <c r="G96" s="195">
        <v>20148</v>
      </c>
      <c r="H96" s="195">
        <v>18580</v>
      </c>
      <c r="I96" s="212">
        <f>IFERROR(H96/G96-1,"-")</f>
        <v>-7.7824101647806287E-2</v>
      </c>
      <c r="J96" s="196">
        <f t="shared" si="53"/>
        <v>1.3596647193294387</v>
      </c>
      <c r="K96" s="195">
        <f t="shared" si="54"/>
        <v>-1568</v>
      </c>
      <c r="L96" s="195">
        <f t="shared" si="55"/>
        <v>10706</v>
      </c>
      <c r="M96" s="196">
        <f t="shared" si="52"/>
        <v>4.0699782153211239E-3</v>
      </c>
    </row>
    <row r="97" spans="2:13" x14ac:dyDescent="0.25">
      <c r="B97" s="190" t="s">
        <v>109</v>
      </c>
      <c r="C97" s="191">
        <v>6677</v>
      </c>
      <c r="D97" s="191">
        <v>8368</v>
      </c>
      <c r="E97" s="191">
        <v>14187</v>
      </c>
      <c r="F97" s="191">
        <v>15923</v>
      </c>
      <c r="G97" s="191">
        <v>17381</v>
      </c>
      <c r="H97" s="191">
        <v>16913</v>
      </c>
      <c r="I97" s="211">
        <f>IFERROR(H97/G97-1,"-")</f>
        <v>-2.6925953627524257E-2</v>
      </c>
      <c r="J97" s="192">
        <f t="shared" si="53"/>
        <v>1.0211520076481837</v>
      </c>
      <c r="K97" s="191">
        <f t="shared" si="54"/>
        <v>-468</v>
      </c>
      <c r="L97" s="191">
        <f t="shared" si="55"/>
        <v>8545</v>
      </c>
      <c r="M97" s="192">
        <f t="shared" si="52"/>
        <v>3.7048192441187389E-3</v>
      </c>
    </row>
    <row r="98" spans="2:13" x14ac:dyDescent="0.25">
      <c r="B98" s="194" t="s">
        <v>112</v>
      </c>
      <c r="C98" s="195">
        <v>1092</v>
      </c>
      <c r="D98" s="195">
        <v>509</v>
      </c>
      <c r="E98" s="195">
        <v>1836</v>
      </c>
      <c r="F98" s="195">
        <v>2198</v>
      </c>
      <c r="G98" s="195">
        <v>2450</v>
      </c>
      <c r="H98" s="195">
        <v>2046</v>
      </c>
      <c r="I98" s="212">
        <f t="shared" ref="I98:I105" si="56">IFERROR(H98/G98-1,"-")</f>
        <v>-0.16489795918367345</v>
      </c>
      <c r="J98" s="196">
        <f t="shared" si="53"/>
        <v>3.0196463654223971</v>
      </c>
      <c r="K98" s="195">
        <f t="shared" si="54"/>
        <v>-404</v>
      </c>
      <c r="L98" s="195">
        <f t="shared" si="55"/>
        <v>1537</v>
      </c>
      <c r="M98" s="196">
        <f t="shared" si="52"/>
        <v>4.4817951714461895E-4</v>
      </c>
    </row>
    <row r="99" spans="2:13" x14ac:dyDescent="0.25">
      <c r="B99" s="194" t="s">
        <v>115</v>
      </c>
      <c r="C99" s="195">
        <v>1239</v>
      </c>
      <c r="D99" s="195">
        <v>1578</v>
      </c>
      <c r="E99" s="195">
        <v>2714</v>
      </c>
      <c r="F99" s="195">
        <v>2893</v>
      </c>
      <c r="G99" s="195">
        <v>3315</v>
      </c>
      <c r="H99" s="195">
        <v>3003</v>
      </c>
      <c r="I99" s="212">
        <f t="shared" si="56"/>
        <v>-9.4117647058823528E-2</v>
      </c>
      <c r="J99" s="196">
        <f t="shared" si="53"/>
        <v>0.90304182509505693</v>
      </c>
      <c r="K99" s="195">
        <f t="shared" si="54"/>
        <v>-312</v>
      </c>
      <c r="L99" s="195">
        <f t="shared" si="55"/>
        <v>1425</v>
      </c>
      <c r="M99" s="196">
        <f t="shared" si="52"/>
        <v>6.5781187193806971E-4</v>
      </c>
    </row>
    <row r="100" spans="2:13" x14ac:dyDescent="0.25">
      <c r="B100" s="194" t="s">
        <v>118</v>
      </c>
      <c r="C100" s="195">
        <v>1648</v>
      </c>
      <c r="D100" s="195">
        <v>2867</v>
      </c>
      <c r="E100" s="195">
        <v>2766</v>
      </c>
      <c r="F100" s="195">
        <v>3129</v>
      </c>
      <c r="G100" s="195">
        <v>3038</v>
      </c>
      <c r="H100" s="195">
        <v>3024</v>
      </c>
      <c r="I100" s="212">
        <f t="shared" si="56"/>
        <v>-4.6082949308755561E-3</v>
      </c>
      <c r="J100" s="196">
        <f t="shared" si="53"/>
        <v>5.4761074293686818E-2</v>
      </c>
      <c r="K100" s="195">
        <f t="shared" si="54"/>
        <v>-14</v>
      </c>
      <c r="L100" s="195">
        <f t="shared" si="55"/>
        <v>157</v>
      </c>
      <c r="M100" s="196">
        <f t="shared" si="52"/>
        <v>6.6241195495861567E-4</v>
      </c>
    </row>
    <row r="101" spans="2:13" x14ac:dyDescent="0.25">
      <c r="B101" s="194" t="s">
        <v>125</v>
      </c>
      <c r="C101" s="195">
        <v>284</v>
      </c>
      <c r="D101" s="195">
        <v>208</v>
      </c>
      <c r="E101" s="195">
        <v>958</v>
      </c>
      <c r="F101" s="195">
        <v>711</v>
      </c>
      <c r="G101" s="195">
        <v>780</v>
      </c>
      <c r="H101" s="195">
        <v>720</v>
      </c>
      <c r="I101" s="212">
        <f t="shared" si="56"/>
        <v>-7.6923076923076872E-2</v>
      </c>
      <c r="J101" s="196">
        <f t="shared" si="53"/>
        <v>2.4615384615384617</v>
      </c>
      <c r="K101" s="195">
        <f t="shared" si="54"/>
        <v>-60</v>
      </c>
      <c r="L101" s="195">
        <f t="shared" si="55"/>
        <v>512</v>
      </c>
      <c r="M101" s="196">
        <f t="shared" si="52"/>
        <v>1.5771713213300374E-4</v>
      </c>
    </row>
    <row r="102" spans="2:13" x14ac:dyDescent="0.25">
      <c r="B102" s="194" t="s">
        <v>121</v>
      </c>
      <c r="C102" s="195">
        <v>256</v>
      </c>
      <c r="D102" s="195">
        <v>334</v>
      </c>
      <c r="E102" s="195">
        <v>560</v>
      </c>
      <c r="F102" s="195">
        <v>466</v>
      </c>
      <c r="G102" s="195">
        <v>696</v>
      </c>
      <c r="H102" s="195">
        <v>670</v>
      </c>
      <c r="I102" s="212">
        <f t="shared" si="56"/>
        <v>-3.7356321839080442E-2</v>
      </c>
      <c r="J102" s="196">
        <f t="shared" si="53"/>
        <v>1.0059880239520957</v>
      </c>
      <c r="K102" s="195">
        <f t="shared" si="54"/>
        <v>-26</v>
      </c>
      <c r="L102" s="195">
        <f t="shared" si="55"/>
        <v>336</v>
      </c>
      <c r="M102" s="196">
        <f t="shared" si="52"/>
        <v>1.4676455351265625E-4</v>
      </c>
    </row>
    <row r="103" spans="2:13" x14ac:dyDescent="0.25">
      <c r="B103" s="194" t="s">
        <v>130</v>
      </c>
      <c r="C103" s="195">
        <v>114</v>
      </c>
      <c r="D103" s="195">
        <v>51</v>
      </c>
      <c r="E103" s="195">
        <v>236</v>
      </c>
      <c r="F103" s="195">
        <v>112</v>
      </c>
      <c r="G103" s="195">
        <v>188</v>
      </c>
      <c r="H103" s="195">
        <v>161</v>
      </c>
      <c r="I103" s="212">
        <f t="shared" si="56"/>
        <v>-0.1436170212765957</v>
      </c>
      <c r="J103" s="196">
        <f t="shared" si="53"/>
        <v>2.1568627450980391</v>
      </c>
      <c r="K103" s="195">
        <f t="shared" si="54"/>
        <v>-27</v>
      </c>
      <c r="L103" s="195">
        <f t="shared" si="55"/>
        <v>110</v>
      </c>
      <c r="M103" s="196">
        <f t="shared" si="52"/>
        <v>3.526730315751889E-5</v>
      </c>
    </row>
    <row r="104" spans="2:13" x14ac:dyDescent="0.25">
      <c r="B104" s="194" t="s">
        <v>133</v>
      </c>
      <c r="C104" s="195">
        <v>70</v>
      </c>
      <c r="D104" s="195">
        <v>67</v>
      </c>
      <c r="E104" s="195">
        <v>125</v>
      </c>
      <c r="F104" s="195">
        <v>206</v>
      </c>
      <c r="G104" s="195">
        <v>308</v>
      </c>
      <c r="H104" s="195">
        <v>177</v>
      </c>
      <c r="I104" s="212">
        <f t="shared" si="56"/>
        <v>-0.42532467532467533</v>
      </c>
      <c r="J104" s="196">
        <f t="shared" si="53"/>
        <v>1.6417910447761193</v>
      </c>
      <c r="K104" s="195">
        <f t="shared" si="54"/>
        <v>-131</v>
      </c>
      <c r="L104" s="195">
        <f t="shared" si="55"/>
        <v>110</v>
      </c>
      <c r="M104" s="196">
        <f t="shared" si="52"/>
        <v>3.8772128316030084E-5</v>
      </c>
    </row>
    <row r="105" spans="2:13" x14ac:dyDescent="0.25">
      <c r="B105" s="199" t="s">
        <v>147</v>
      </c>
      <c r="C105" s="200">
        <f t="shared" ref="C105" si="57">C97-SUM(C98:C104)</f>
        <v>1974</v>
      </c>
      <c r="D105" s="200">
        <f t="shared" ref="D105:E105" si="58">D97-SUM(D98:D104)</f>
        <v>2754</v>
      </c>
      <c r="E105" s="200">
        <f t="shared" si="58"/>
        <v>4992</v>
      </c>
      <c r="F105" s="200">
        <f t="shared" ref="F105:H105" si="59">F97-SUM(F98:F104)</f>
        <v>6208</v>
      </c>
      <c r="G105" s="200">
        <f t="shared" si="59"/>
        <v>6606</v>
      </c>
      <c r="H105" s="200">
        <f t="shared" si="59"/>
        <v>7112</v>
      </c>
      <c r="I105" s="213">
        <f t="shared" si="56"/>
        <v>7.6597033000302739E-2</v>
      </c>
      <c r="J105" s="201">
        <f t="shared" si="53"/>
        <v>1.5824255628177197</v>
      </c>
      <c r="K105" s="200">
        <f>H105-G105</f>
        <v>506</v>
      </c>
      <c r="L105" s="200">
        <f t="shared" si="55"/>
        <v>4358</v>
      </c>
      <c r="M105" s="201">
        <f t="shared" si="52"/>
        <v>1.5578947829582258E-3</v>
      </c>
    </row>
    <row r="106" spans="2:13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5"/>
      <c r="L106" s="184"/>
      <c r="M106" s="184"/>
    </row>
    <row r="107" spans="2:13" x14ac:dyDescent="0.25">
      <c r="B107" s="187" t="s">
        <v>70</v>
      </c>
      <c r="C107" s="209">
        <v>64241</v>
      </c>
      <c r="D107" s="209">
        <v>83177</v>
      </c>
      <c r="E107" s="209">
        <v>166144</v>
      </c>
      <c r="F107" s="209">
        <v>213829</v>
      </c>
      <c r="G107" s="209">
        <v>202567</v>
      </c>
      <c r="H107" s="209">
        <v>212363</v>
      </c>
      <c r="I107" s="210">
        <f>IFERROR(H107/G107-1,"-")</f>
        <v>4.8359308278248747E-2</v>
      </c>
      <c r="J107" s="210">
        <f>IFERROR(H107/D107-1,"-")</f>
        <v>1.5531457013357057</v>
      </c>
      <c r="K107" s="209">
        <f>H107-G107</f>
        <v>9796</v>
      </c>
      <c r="L107" s="209">
        <f>H107-D107</f>
        <v>129186</v>
      </c>
      <c r="M107" s="210">
        <f t="shared" ref="M107:M119" si="60">H107/H$9</f>
        <v>4.6518449071057046E-2</v>
      </c>
    </row>
    <row r="108" spans="2:13" x14ac:dyDescent="0.25">
      <c r="B108" s="190" t="s">
        <v>99</v>
      </c>
      <c r="C108" s="191">
        <v>26699</v>
      </c>
      <c r="D108" s="191">
        <v>39694</v>
      </c>
      <c r="E108" s="191">
        <v>42099</v>
      </c>
      <c r="F108" s="191">
        <v>49296</v>
      </c>
      <c r="G108" s="191">
        <v>44255</v>
      </c>
      <c r="H108" s="191">
        <v>47009</v>
      </c>
      <c r="I108" s="211">
        <f>IFERROR(H108/G108-1,"-")</f>
        <v>6.2230256468195577E-2</v>
      </c>
      <c r="J108" s="192">
        <f t="shared" ref="J108:J119" si="61">IFERROR(H108/D108-1,"-")</f>
        <v>0.18428477855595293</v>
      </c>
      <c r="K108" s="191">
        <f t="shared" ref="K108:K118" si="62">H108-G108</f>
        <v>2754</v>
      </c>
      <c r="L108" s="191">
        <f t="shared" ref="L108:L119" si="63">H108-D108</f>
        <v>7315</v>
      </c>
      <c r="M108" s="192">
        <f t="shared" si="60"/>
        <v>1.0297395367278295E-2</v>
      </c>
    </row>
    <row r="109" spans="2:13" x14ac:dyDescent="0.25">
      <c r="B109" s="194" t="s">
        <v>105</v>
      </c>
      <c r="C109" s="195">
        <v>2599</v>
      </c>
      <c r="D109" s="195">
        <v>22225</v>
      </c>
      <c r="E109" s="195">
        <v>14941</v>
      </c>
      <c r="F109" s="195">
        <v>18268</v>
      </c>
      <c r="G109" s="195">
        <v>14687</v>
      </c>
      <c r="H109" s="195">
        <v>17968</v>
      </c>
      <c r="I109" s="212">
        <f>IFERROR(H109/G109-1,"-")</f>
        <v>0.22339483897324164</v>
      </c>
      <c r="J109" s="196">
        <f t="shared" si="61"/>
        <v>-0.191541057367829</v>
      </c>
      <c r="K109" s="195">
        <f t="shared" si="62"/>
        <v>3281</v>
      </c>
      <c r="L109" s="195">
        <f t="shared" si="63"/>
        <v>-4257</v>
      </c>
      <c r="M109" s="196">
        <f t="shared" si="60"/>
        <v>3.9359186530080713E-3</v>
      </c>
    </row>
    <row r="110" spans="2:13" x14ac:dyDescent="0.25">
      <c r="B110" s="194" t="s">
        <v>102</v>
      </c>
      <c r="C110" s="195">
        <v>24100</v>
      </c>
      <c r="D110" s="195">
        <v>17469</v>
      </c>
      <c r="E110" s="195">
        <v>27158</v>
      </c>
      <c r="F110" s="195">
        <v>31028</v>
      </c>
      <c r="G110" s="195">
        <v>29568</v>
      </c>
      <c r="H110" s="195">
        <v>29041</v>
      </c>
      <c r="I110" s="212">
        <f>IFERROR(H110/G110-1,"-")</f>
        <v>-1.7823322510822526E-2</v>
      </c>
      <c r="J110" s="196">
        <f t="shared" si="61"/>
        <v>0.66243059133321891</v>
      </c>
      <c r="K110" s="195">
        <f t="shared" si="62"/>
        <v>-527</v>
      </c>
      <c r="L110" s="195">
        <f t="shared" si="63"/>
        <v>11572</v>
      </c>
      <c r="M110" s="196">
        <f t="shared" si="60"/>
        <v>6.3614767142702242E-3</v>
      </c>
    </row>
    <row r="111" spans="2:13" x14ac:dyDescent="0.25">
      <c r="B111" s="190" t="s">
        <v>109</v>
      </c>
      <c r="C111" s="191">
        <v>37542</v>
      </c>
      <c r="D111" s="191">
        <v>43483</v>
      </c>
      <c r="E111" s="191">
        <v>124045</v>
      </c>
      <c r="F111" s="191">
        <v>164533</v>
      </c>
      <c r="G111" s="191">
        <v>158312</v>
      </c>
      <c r="H111" s="191">
        <v>165354</v>
      </c>
      <c r="I111" s="211">
        <f>IFERROR(H111/G111-1,"-")</f>
        <v>4.4481782808631021E-2</v>
      </c>
      <c r="J111" s="192">
        <f t="shared" si="61"/>
        <v>2.8027275027022056</v>
      </c>
      <c r="K111" s="191">
        <f t="shared" si="62"/>
        <v>7042</v>
      </c>
      <c r="L111" s="191">
        <f t="shared" si="63"/>
        <v>121871</v>
      </c>
      <c r="M111" s="192">
        <f t="shared" si="60"/>
        <v>3.6221053703778747E-2</v>
      </c>
    </row>
    <row r="112" spans="2:13" x14ac:dyDescent="0.25">
      <c r="B112" s="194" t="s">
        <v>112</v>
      </c>
      <c r="C112" s="195">
        <v>19022</v>
      </c>
      <c r="D112" s="195">
        <v>16912</v>
      </c>
      <c r="E112" s="195">
        <v>75653</v>
      </c>
      <c r="F112" s="195">
        <v>109003</v>
      </c>
      <c r="G112" s="195">
        <v>98238</v>
      </c>
      <c r="H112" s="195">
        <v>100915</v>
      </c>
      <c r="I112" s="212">
        <f t="shared" ref="I112:I119" si="64">IFERROR(H112/G112-1,"-")</f>
        <v>2.725014760072475E-2</v>
      </c>
      <c r="J112" s="196">
        <f t="shared" si="61"/>
        <v>4.9670648060548723</v>
      </c>
      <c r="K112" s="195">
        <f t="shared" si="62"/>
        <v>2677</v>
      </c>
      <c r="L112" s="195">
        <f t="shared" si="63"/>
        <v>84003</v>
      </c>
      <c r="M112" s="196">
        <f t="shared" si="60"/>
        <v>2.2105589429447323E-2</v>
      </c>
    </row>
    <row r="113" spans="2:13" x14ac:dyDescent="0.25">
      <c r="B113" s="194" t="s">
        <v>115</v>
      </c>
      <c r="C113" s="195">
        <v>2421</v>
      </c>
      <c r="D113" s="195">
        <v>5697</v>
      </c>
      <c r="E113" s="195">
        <v>5137</v>
      </c>
      <c r="F113" s="195">
        <v>6845</v>
      </c>
      <c r="G113" s="195">
        <v>6748</v>
      </c>
      <c r="H113" s="195">
        <v>7779</v>
      </c>
      <c r="I113" s="212">
        <f t="shared" si="64"/>
        <v>0.152786010669828</v>
      </c>
      <c r="J113" s="196">
        <f t="shared" si="61"/>
        <v>0.36545550289626116</v>
      </c>
      <c r="K113" s="195">
        <f t="shared" si="62"/>
        <v>1031</v>
      </c>
      <c r="L113" s="195">
        <f t="shared" si="63"/>
        <v>2082</v>
      </c>
      <c r="M113" s="196">
        <f t="shared" si="60"/>
        <v>1.7040021817536612E-3</v>
      </c>
    </row>
    <row r="114" spans="2:13" x14ac:dyDescent="0.25">
      <c r="B114" s="194" t="s">
        <v>118</v>
      </c>
      <c r="C114" s="195">
        <v>2278</v>
      </c>
      <c r="D114" s="195">
        <v>5489</v>
      </c>
      <c r="E114" s="195">
        <v>8163</v>
      </c>
      <c r="F114" s="195">
        <v>11769</v>
      </c>
      <c r="G114" s="195">
        <v>12112</v>
      </c>
      <c r="H114" s="195">
        <v>13316</v>
      </c>
      <c r="I114" s="212">
        <f t="shared" si="64"/>
        <v>9.9405548216644712E-2</v>
      </c>
      <c r="J114" s="196">
        <f t="shared" si="61"/>
        <v>1.4259427946802696</v>
      </c>
      <c r="K114" s="195">
        <f t="shared" si="62"/>
        <v>1204</v>
      </c>
      <c r="L114" s="195">
        <f t="shared" si="63"/>
        <v>7827</v>
      </c>
      <c r="M114" s="196">
        <f t="shared" si="60"/>
        <v>2.9168907381709411E-3</v>
      </c>
    </row>
    <row r="115" spans="2:13" x14ac:dyDescent="0.25">
      <c r="B115" s="194" t="s">
        <v>125</v>
      </c>
      <c r="C115" s="195">
        <v>1106</v>
      </c>
      <c r="D115" s="195">
        <v>2746</v>
      </c>
      <c r="E115" s="195">
        <v>5044</v>
      </c>
      <c r="F115" s="195">
        <v>5191</v>
      </c>
      <c r="G115" s="195">
        <v>5187</v>
      </c>
      <c r="H115" s="195">
        <v>5543</v>
      </c>
      <c r="I115" s="212">
        <f t="shared" si="64"/>
        <v>6.8633121264700225E-2</v>
      </c>
      <c r="J115" s="196">
        <f t="shared" si="61"/>
        <v>1.0185724690458851</v>
      </c>
      <c r="K115" s="195">
        <f t="shared" si="62"/>
        <v>356</v>
      </c>
      <c r="L115" s="195">
        <f t="shared" si="63"/>
        <v>2797</v>
      </c>
      <c r="M115" s="196">
        <f t="shared" si="60"/>
        <v>1.2142028658517219E-3</v>
      </c>
    </row>
    <row r="116" spans="2:13" x14ac:dyDescent="0.25">
      <c r="B116" s="194" t="s">
        <v>121</v>
      </c>
      <c r="C116" s="195">
        <v>2696</v>
      </c>
      <c r="D116" s="195">
        <v>3282</v>
      </c>
      <c r="E116" s="195">
        <v>4104</v>
      </c>
      <c r="F116" s="195">
        <v>4377</v>
      </c>
      <c r="G116" s="195">
        <v>4218</v>
      </c>
      <c r="H116" s="195">
        <v>4084</v>
      </c>
      <c r="I116" s="212">
        <f t="shared" si="64"/>
        <v>-3.176861071597914E-2</v>
      </c>
      <c r="J116" s="196">
        <f t="shared" si="61"/>
        <v>0.2443631931748933</v>
      </c>
      <c r="K116" s="195">
        <f t="shared" si="62"/>
        <v>-134</v>
      </c>
      <c r="L116" s="195">
        <f t="shared" si="63"/>
        <v>802</v>
      </c>
      <c r="M116" s="196">
        <f t="shared" si="60"/>
        <v>8.9460662170998226E-4</v>
      </c>
    </row>
    <row r="117" spans="2:13" x14ac:dyDescent="0.25">
      <c r="B117" s="194" t="s">
        <v>130</v>
      </c>
      <c r="C117" s="195">
        <v>403</v>
      </c>
      <c r="D117" s="195">
        <v>139</v>
      </c>
      <c r="E117" s="195">
        <v>926</v>
      </c>
      <c r="F117" s="195">
        <v>1004</v>
      </c>
      <c r="G117" s="195">
        <v>964</v>
      </c>
      <c r="H117" s="195">
        <v>984</v>
      </c>
      <c r="I117" s="212">
        <f t="shared" si="64"/>
        <v>2.0746887966804906E-2</v>
      </c>
      <c r="J117" s="196">
        <f t="shared" si="61"/>
        <v>6.0791366906474824</v>
      </c>
      <c r="K117" s="195">
        <f t="shared" si="62"/>
        <v>20</v>
      </c>
      <c r="L117" s="195">
        <f t="shared" si="63"/>
        <v>845</v>
      </c>
      <c r="M117" s="196">
        <f t="shared" si="60"/>
        <v>2.1554674724843845E-4</v>
      </c>
    </row>
    <row r="118" spans="2:13" x14ac:dyDescent="0.25">
      <c r="B118" s="194" t="s">
        <v>133</v>
      </c>
      <c r="C118" s="195">
        <v>925</v>
      </c>
      <c r="D118" s="195">
        <v>100</v>
      </c>
      <c r="E118" s="195">
        <v>781</v>
      </c>
      <c r="F118" s="195">
        <v>524</v>
      </c>
      <c r="G118" s="195">
        <v>1183</v>
      </c>
      <c r="H118" s="195">
        <v>808</v>
      </c>
      <c r="I118" s="212">
        <f t="shared" si="64"/>
        <v>-0.31699070160608622</v>
      </c>
      <c r="J118" s="196">
        <f t="shared" si="61"/>
        <v>7.08</v>
      </c>
      <c r="K118" s="195">
        <f t="shared" si="62"/>
        <v>-375</v>
      </c>
      <c r="L118" s="195">
        <f t="shared" si="63"/>
        <v>708</v>
      </c>
      <c r="M118" s="196">
        <f t="shared" si="60"/>
        <v>1.7699367050481529E-4</v>
      </c>
    </row>
    <row r="119" spans="2:13" x14ac:dyDescent="0.25">
      <c r="B119" s="199" t="s">
        <v>147</v>
      </c>
      <c r="C119" s="200">
        <f t="shared" ref="C119" si="65">C111-SUM(C112:C118)</f>
        <v>8691</v>
      </c>
      <c r="D119" s="200">
        <f t="shared" ref="D119:E119" si="66">D111-SUM(D112:D118)</f>
        <v>9118</v>
      </c>
      <c r="E119" s="200">
        <f t="shared" si="66"/>
        <v>24237</v>
      </c>
      <c r="F119" s="200">
        <f t="shared" ref="F119:H119" si="67">F111-SUM(F112:F118)</f>
        <v>25820</v>
      </c>
      <c r="G119" s="200">
        <f t="shared" si="67"/>
        <v>29662</v>
      </c>
      <c r="H119" s="200">
        <f t="shared" si="67"/>
        <v>31925</v>
      </c>
      <c r="I119" s="213">
        <f t="shared" si="64"/>
        <v>7.6292900006742714E-2</v>
      </c>
      <c r="J119" s="201">
        <f t="shared" si="61"/>
        <v>2.5013160780872998</v>
      </c>
      <c r="K119" s="200">
        <f>H119-G119</f>
        <v>2263</v>
      </c>
      <c r="L119" s="200">
        <f t="shared" si="63"/>
        <v>22807</v>
      </c>
      <c r="M119" s="201">
        <f t="shared" si="60"/>
        <v>6.993221449091867E-3</v>
      </c>
    </row>
    <row r="120" spans="2:13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5"/>
      <c r="L120" s="184"/>
      <c r="M120" s="184"/>
    </row>
    <row r="121" spans="2:13" x14ac:dyDescent="0.25">
      <c r="B121" s="187" t="s">
        <v>70</v>
      </c>
      <c r="C121" s="209">
        <v>76350</v>
      </c>
      <c r="D121" s="209">
        <v>123320</v>
      </c>
      <c r="E121" s="209">
        <v>179915</v>
      </c>
      <c r="F121" s="209">
        <v>194865</v>
      </c>
      <c r="G121" s="209">
        <v>201157</v>
      </c>
      <c r="H121" s="209">
        <v>227882</v>
      </c>
      <c r="I121" s="210">
        <f>IFERROR(H121/G121-1,"-")</f>
        <v>0.13285642557803112</v>
      </c>
      <c r="J121" s="210">
        <f>IFERROR(H121/D121-1,"-")</f>
        <v>0.84789166396367177</v>
      </c>
      <c r="K121" s="209">
        <f>H121-G121</f>
        <v>26725</v>
      </c>
      <c r="L121" s="209">
        <f>H121-D121</f>
        <v>104562</v>
      </c>
      <c r="M121" s="210">
        <f t="shared" ref="M121:M133" si="68">H121/H$9</f>
        <v>4.9917910423240494E-2</v>
      </c>
    </row>
    <row r="122" spans="2:13" x14ac:dyDescent="0.25">
      <c r="B122" s="190" t="s">
        <v>99</v>
      </c>
      <c r="C122" s="191">
        <v>43048</v>
      </c>
      <c r="D122" s="191">
        <v>81482</v>
      </c>
      <c r="E122" s="191">
        <v>110405</v>
      </c>
      <c r="F122" s="191">
        <v>122286</v>
      </c>
      <c r="G122" s="191">
        <v>128586</v>
      </c>
      <c r="H122" s="191">
        <v>148985</v>
      </c>
      <c r="I122" s="211">
        <f>IFERROR(H122/G122-1,"-")</f>
        <v>0.15864090958580257</v>
      </c>
      <c r="J122" s="192">
        <f t="shared" ref="J122:J133" si="69">IFERROR(H122/D122-1,"-")</f>
        <v>0.82844063719594518</v>
      </c>
      <c r="K122" s="191">
        <f t="shared" ref="K122:K132" si="70">H122-G122</f>
        <v>20399</v>
      </c>
      <c r="L122" s="191">
        <f t="shared" ref="L122:L133" si="71">H122-D122</f>
        <v>67503</v>
      </c>
      <c r="M122" s="192">
        <f t="shared" si="68"/>
        <v>3.2635398515049388E-2</v>
      </c>
    </row>
    <row r="123" spans="2:13" x14ac:dyDescent="0.25">
      <c r="B123" s="194" t="s">
        <v>105</v>
      </c>
      <c r="C123" s="195">
        <v>19485</v>
      </c>
      <c r="D123" s="195">
        <v>41503</v>
      </c>
      <c r="E123" s="195">
        <v>57305</v>
      </c>
      <c r="F123" s="195">
        <v>55716</v>
      </c>
      <c r="G123" s="195">
        <v>62457</v>
      </c>
      <c r="H123" s="195">
        <v>78684</v>
      </c>
      <c r="I123" s="212">
        <f>IFERROR(H123/G123-1,"-")</f>
        <v>0.2598107497958595</v>
      </c>
      <c r="J123" s="196">
        <f t="shared" si="69"/>
        <v>0.8958629496662891</v>
      </c>
      <c r="K123" s="195">
        <f t="shared" si="70"/>
        <v>16227</v>
      </c>
      <c r="L123" s="195">
        <f t="shared" si="71"/>
        <v>37181</v>
      </c>
      <c r="M123" s="196">
        <f t="shared" si="68"/>
        <v>1.7235853923268426E-2</v>
      </c>
    </row>
    <row r="124" spans="2:13" x14ac:dyDescent="0.25">
      <c r="B124" s="194" t="s">
        <v>102</v>
      </c>
      <c r="C124" s="195">
        <v>23563</v>
      </c>
      <c r="D124" s="195">
        <v>39979</v>
      </c>
      <c r="E124" s="195">
        <v>53100</v>
      </c>
      <c r="F124" s="195">
        <v>66570</v>
      </c>
      <c r="G124" s="195">
        <v>66129</v>
      </c>
      <c r="H124" s="195">
        <v>70301</v>
      </c>
      <c r="I124" s="212">
        <f>IFERROR(H124/G124-1,"-")</f>
        <v>6.3088811262834721E-2</v>
      </c>
      <c r="J124" s="196">
        <f t="shared" si="69"/>
        <v>0.75844818529728109</v>
      </c>
      <c r="K124" s="195">
        <f t="shared" si="70"/>
        <v>4172</v>
      </c>
      <c r="L124" s="195">
        <f t="shared" si="71"/>
        <v>30322</v>
      </c>
      <c r="M124" s="196">
        <f t="shared" si="68"/>
        <v>1.5399544591780966E-2</v>
      </c>
    </row>
    <row r="125" spans="2:13" x14ac:dyDescent="0.25">
      <c r="B125" s="190" t="s">
        <v>109</v>
      </c>
      <c r="C125" s="191">
        <v>33302</v>
      </c>
      <c r="D125" s="191">
        <v>41838</v>
      </c>
      <c r="E125" s="191">
        <v>69510</v>
      </c>
      <c r="F125" s="191">
        <v>72579</v>
      </c>
      <c r="G125" s="191">
        <v>72571</v>
      </c>
      <c r="H125" s="191">
        <v>78897</v>
      </c>
      <c r="I125" s="211">
        <f>IFERROR(H125/G125-1,"-")</f>
        <v>8.7169806120902305E-2</v>
      </c>
      <c r="J125" s="192">
        <f t="shared" si="69"/>
        <v>0.88577369855155608</v>
      </c>
      <c r="K125" s="191">
        <f t="shared" si="70"/>
        <v>6326</v>
      </c>
      <c r="L125" s="191">
        <f t="shared" si="71"/>
        <v>37059</v>
      </c>
      <c r="M125" s="192">
        <f t="shared" si="68"/>
        <v>1.7282511908191106E-2</v>
      </c>
    </row>
    <row r="126" spans="2:13" x14ac:dyDescent="0.25">
      <c r="B126" s="194" t="s">
        <v>112</v>
      </c>
      <c r="C126" s="195">
        <v>3167</v>
      </c>
      <c r="D126" s="195">
        <v>1935</v>
      </c>
      <c r="E126" s="195">
        <v>7687</v>
      </c>
      <c r="F126" s="195">
        <v>9446</v>
      </c>
      <c r="G126" s="195">
        <v>8418</v>
      </c>
      <c r="H126" s="195">
        <v>8188</v>
      </c>
      <c r="I126" s="212">
        <f t="shared" ref="I126:I133" si="72">IFERROR(H126/G126-1,"-")</f>
        <v>-2.732240437158473E-2</v>
      </c>
      <c r="J126" s="196">
        <f t="shared" si="69"/>
        <v>3.2315245478036179</v>
      </c>
      <c r="K126" s="195">
        <f t="shared" si="70"/>
        <v>-230</v>
      </c>
      <c r="L126" s="195">
        <f t="shared" si="71"/>
        <v>6253</v>
      </c>
      <c r="M126" s="196">
        <f t="shared" si="68"/>
        <v>1.7935942748681037E-3</v>
      </c>
    </row>
    <row r="127" spans="2:13" x14ac:dyDescent="0.25">
      <c r="B127" s="194" t="s">
        <v>115</v>
      </c>
      <c r="C127" s="195">
        <v>3337</v>
      </c>
      <c r="D127" s="195">
        <v>4426</v>
      </c>
      <c r="E127" s="195">
        <v>7498</v>
      </c>
      <c r="F127" s="195">
        <v>10075</v>
      </c>
      <c r="G127" s="195">
        <v>9604</v>
      </c>
      <c r="H127" s="195">
        <v>10743</v>
      </c>
      <c r="I127" s="212">
        <f t="shared" si="72"/>
        <v>0.11859641815910038</v>
      </c>
      <c r="J127" s="196">
        <f t="shared" si="69"/>
        <v>1.4272480795300497</v>
      </c>
      <c r="K127" s="195">
        <f t="shared" si="70"/>
        <v>1139</v>
      </c>
      <c r="L127" s="195">
        <f t="shared" si="71"/>
        <v>6317</v>
      </c>
      <c r="M127" s="196">
        <f t="shared" si="68"/>
        <v>2.3532710423678597E-3</v>
      </c>
    </row>
    <row r="128" spans="2:13" x14ac:dyDescent="0.25">
      <c r="B128" s="194" t="s">
        <v>118</v>
      </c>
      <c r="C128" s="195">
        <v>2423</v>
      </c>
      <c r="D128" s="195">
        <v>5516</v>
      </c>
      <c r="E128" s="195">
        <v>6537</v>
      </c>
      <c r="F128" s="195">
        <v>7047</v>
      </c>
      <c r="G128" s="195">
        <v>6923</v>
      </c>
      <c r="H128" s="195">
        <v>7567</v>
      </c>
      <c r="I128" s="212">
        <f t="shared" si="72"/>
        <v>9.3023255813953432E-2</v>
      </c>
      <c r="J128" s="196">
        <f t="shared" si="69"/>
        <v>0.37182741116751261</v>
      </c>
      <c r="K128" s="195">
        <f t="shared" si="70"/>
        <v>644</v>
      </c>
      <c r="L128" s="195">
        <f t="shared" si="71"/>
        <v>2051</v>
      </c>
      <c r="M128" s="196">
        <f t="shared" si="68"/>
        <v>1.6575632484033878E-3</v>
      </c>
    </row>
    <row r="129" spans="2:13" x14ac:dyDescent="0.25">
      <c r="B129" s="194" t="s">
        <v>125</v>
      </c>
      <c r="C129" s="195">
        <v>624</v>
      </c>
      <c r="D129" s="195">
        <v>833</v>
      </c>
      <c r="E129" s="195">
        <v>1977</v>
      </c>
      <c r="F129" s="195">
        <v>2052</v>
      </c>
      <c r="G129" s="195">
        <v>1813</v>
      </c>
      <c r="H129" s="195">
        <v>2156</v>
      </c>
      <c r="I129" s="212">
        <f t="shared" si="72"/>
        <v>0.18918918918918926</v>
      </c>
      <c r="J129" s="196">
        <f t="shared" si="69"/>
        <v>1.5882352941176472</v>
      </c>
      <c r="K129" s="195">
        <f t="shared" si="70"/>
        <v>343</v>
      </c>
      <c r="L129" s="195">
        <f t="shared" si="71"/>
        <v>1323</v>
      </c>
      <c r="M129" s="196">
        <f t="shared" si="68"/>
        <v>4.722751901093834E-4</v>
      </c>
    </row>
    <row r="130" spans="2:13" x14ac:dyDescent="0.25">
      <c r="B130" s="194" t="s">
        <v>121</v>
      </c>
      <c r="C130" s="195">
        <v>625</v>
      </c>
      <c r="D130" s="195">
        <v>755</v>
      </c>
      <c r="E130" s="195">
        <v>1373</v>
      </c>
      <c r="F130" s="195">
        <v>1433</v>
      </c>
      <c r="G130" s="195">
        <v>1546</v>
      </c>
      <c r="H130" s="195">
        <v>1916</v>
      </c>
      <c r="I130" s="212">
        <f t="shared" si="72"/>
        <v>0.239327296248383</v>
      </c>
      <c r="J130" s="196">
        <f t="shared" si="69"/>
        <v>1.5377483443708608</v>
      </c>
      <c r="K130" s="195">
        <f t="shared" si="70"/>
        <v>370</v>
      </c>
      <c r="L130" s="195">
        <f t="shared" si="71"/>
        <v>1161</v>
      </c>
      <c r="M130" s="196">
        <f t="shared" si="68"/>
        <v>4.1970281273171546E-4</v>
      </c>
    </row>
    <row r="131" spans="2:13" x14ac:dyDescent="0.25">
      <c r="B131" s="194" t="s">
        <v>130</v>
      </c>
      <c r="C131" s="195">
        <v>652</v>
      </c>
      <c r="D131" s="195">
        <v>207</v>
      </c>
      <c r="E131" s="195">
        <v>785</v>
      </c>
      <c r="F131" s="195">
        <v>976</v>
      </c>
      <c r="G131" s="195">
        <v>1058</v>
      </c>
      <c r="H131" s="195">
        <v>814</v>
      </c>
      <c r="I131" s="212">
        <f t="shared" si="72"/>
        <v>-0.23062381852551983</v>
      </c>
      <c r="J131" s="196">
        <f t="shared" si="69"/>
        <v>2.9323671497584543</v>
      </c>
      <c r="K131" s="195">
        <f t="shared" si="70"/>
        <v>-244</v>
      </c>
      <c r="L131" s="195">
        <f t="shared" si="71"/>
        <v>607</v>
      </c>
      <c r="M131" s="196">
        <f t="shared" si="68"/>
        <v>1.7830797993925699E-4</v>
      </c>
    </row>
    <row r="132" spans="2:13" x14ac:dyDescent="0.25">
      <c r="B132" s="194" t="s">
        <v>133</v>
      </c>
      <c r="C132" s="195">
        <v>1030</v>
      </c>
      <c r="D132" s="195">
        <v>358</v>
      </c>
      <c r="E132" s="195">
        <v>1266</v>
      </c>
      <c r="F132" s="195">
        <v>1806</v>
      </c>
      <c r="G132" s="195">
        <v>1655</v>
      </c>
      <c r="H132" s="195">
        <v>1540</v>
      </c>
      <c r="I132" s="212">
        <f t="shared" si="72"/>
        <v>-6.9486404833836835E-2</v>
      </c>
      <c r="J132" s="196">
        <f t="shared" si="69"/>
        <v>3.3016759776536313</v>
      </c>
      <c r="K132" s="195">
        <f t="shared" si="70"/>
        <v>-115</v>
      </c>
      <c r="L132" s="195">
        <f t="shared" si="71"/>
        <v>1182</v>
      </c>
      <c r="M132" s="196">
        <f t="shared" si="68"/>
        <v>3.3733942150670246E-4</v>
      </c>
    </row>
    <row r="133" spans="2:13" x14ac:dyDescent="0.25">
      <c r="B133" s="199" t="s">
        <v>147</v>
      </c>
      <c r="C133" s="200">
        <f t="shared" ref="C133" si="73">C125-SUM(C126:C132)</f>
        <v>21444</v>
      </c>
      <c r="D133" s="200">
        <f t="shared" ref="D133:E133" si="74">D125-SUM(D126:D132)</f>
        <v>27808</v>
      </c>
      <c r="E133" s="200">
        <f t="shared" si="74"/>
        <v>42387</v>
      </c>
      <c r="F133" s="200">
        <f t="shared" ref="F133:H133" si="75">F125-SUM(F126:F132)</f>
        <v>39744</v>
      </c>
      <c r="G133" s="200">
        <f t="shared" si="75"/>
        <v>41554</v>
      </c>
      <c r="H133" s="200">
        <f t="shared" si="75"/>
        <v>45973</v>
      </c>
      <c r="I133" s="213">
        <f t="shared" si="72"/>
        <v>0.10634355296722342</v>
      </c>
      <c r="J133" s="201">
        <f t="shared" si="69"/>
        <v>0.65322928653624857</v>
      </c>
      <c r="K133" s="200">
        <f>H133-G133</f>
        <v>4419</v>
      </c>
      <c r="L133" s="200">
        <f t="shared" si="71"/>
        <v>18165</v>
      </c>
      <c r="M133" s="201">
        <f t="shared" si="68"/>
        <v>1.0070457938264695E-2</v>
      </c>
    </row>
    <row r="134" spans="2:13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5"/>
      <c r="L134" s="184"/>
      <c r="M134" s="184"/>
    </row>
    <row r="135" spans="2:13" x14ac:dyDescent="0.25">
      <c r="B135" s="187" t="s">
        <v>70</v>
      </c>
      <c r="C135" s="209">
        <v>77984</v>
      </c>
      <c r="D135" s="209">
        <v>100724</v>
      </c>
      <c r="E135" s="209">
        <v>212753</v>
      </c>
      <c r="F135" s="209">
        <v>230245</v>
      </c>
      <c r="G135" s="209">
        <v>241157</v>
      </c>
      <c r="H135" s="209">
        <v>240215</v>
      </c>
      <c r="I135" s="210">
        <f>IFERROR(H135/G135-1,"-")</f>
        <v>-3.9061690102298874E-3</v>
      </c>
      <c r="J135" s="210">
        <f>IFERROR(H135/D135-1,"-")</f>
        <v>1.384883443866407</v>
      </c>
      <c r="K135" s="209">
        <f>H135-G135</f>
        <v>-942</v>
      </c>
      <c r="L135" s="209">
        <f>H135-D135</f>
        <v>139491</v>
      </c>
      <c r="M135" s="210">
        <f t="shared" ref="M135:M147" si="76">H135/H$9</f>
        <v>5.2619473465735409E-2</v>
      </c>
    </row>
    <row r="136" spans="2:13" x14ac:dyDescent="0.25">
      <c r="B136" s="190" t="s">
        <v>99</v>
      </c>
      <c r="C136" s="191">
        <v>18408</v>
      </c>
      <c r="D136" s="191">
        <v>41930</v>
      </c>
      <c r="E136" s="191">
        <v>26151</v>
      </c>
      <c r="F136" s="191">
        <v>28851</v>
      </c>
      <c r="G136" s="191">
        <v>26485</v>
      </c>
      <c r="H136" s="191">
        <v>29464</v>
      </c>
      <c r="I136" s="211">
        <f>IFERROR(H136/G136-1,"-")</f>
        <v>0.11247876156314884</v>
      </c>
      <c r="J136" s="192">
        <f t="shared" ref="J136:J147" si="77">IFERROR(H136/D136-1,"-")</f>
        <v>-0.29730503219651805</v>
      </c>
      <c r="K136" s="191">
        <f t="shared" ref="K136:K146" si="78">H136-G136</f>
        <v>2979</v>
      </c>
      <c r="L136" s="191">
        <f t="shared" ref="L136:L147" si="79">H136-D136</f>
        <v>-12466</v>
      </c>
      <c r="M136" s="192">
        <f t="shared" si="76"/>
        <v>6.4541355293983643E-3</v>
      </c>
    </row>
    <row r="137" spans="2:13" x14ac:dyDescent="0.25">
      <c r="B137" s="194" t="s">
        <v>105</v>
      </c>
      <c r="C137" s="195">
        <v>13319</v>
      </c>
      <c r="D137" s="195">
        <v>31931</v>
      </c>
      <c r="E137" s="195">
        <v>18308</v>
      </c>
      <c r="F137" s="195">
        <v>19153</v>
      </c>
      <c r="G137" s="195">
        <v>17562</v>
      </c>
      <c r="H137" s="195">
        <v>18125</v>
      </c>
      <c r="I137" s="212">
        <f>IFERROR(H137/G137-1,"-")</f>
        <v>3.2057852180845003E-2</v>
      </c>
      <c r="J137" s="196">
        <f t="shared" si="77"/>
        <v>-0.43236979737559111</v>
      </c>
      <c r="K137" s="195">
        <f t="shared" si="78"/>
        <v>563</v>
      </c>
      <c r="L137" s="195">
        <f t="shared" si="79"/>
        <v>-13806</v>
      </c>
      <c r="M137" s="196">
        <f t="shared" si="76"/>
        <v>3.9703097498759617E-3</v>
      </c>
    </row>
    <row r="138" spans="2:13" x14ac:dyDescent="0.25">
      <c r="B138" s="194" t="s">
        <v>102</v>
      </c>
      <c r="C138" s="195">
        <v>5089</v>
      </c>
      <c r="D138" s="195">
        <v>9999</v>
      </c>
      <c r="E138" s="195">
        <v>7843</v>
      </c>
      <c r="F138" s="195">
        <v>9698</v>
      </c>
      <c r="G138" s="195">
        <v>8923</v>
      </c>
      <c r="H138" s="195">
        <v>11339</v>
      </c>
      <c r="I138" s="212">
        <f>IFERROR(H138/G138-1,"-")</f>
        <v>0.27076095483581764</v>
      </c>
      <c r="J138" s="196">
        <f t="shared" si="77"/>
        <v>0.13401340134013395</v>
      </c>
      <c r="K138" s="195">
        <f t="shared" si="78"/>
        <v>2416</v>
      </c>
      <c r="L138" s="195">
        <f t="shared" si="79"/>
        <v>1340</v>
      </c>
      <c r="M138" s="196">
        <f t="shared" si="76"/>
        <v>2.4838257795224018E-3</v>
      </c>
    </row>
    <row r="139" spans="2:13" x14ac:dyDescent="0.25">
      <c r="B139" s="190" t="s">
        <v>109</v>
      </c>
      <c r="C139" s="191">
        <v>59576</v>
      </c>
      <c r="D139" s="191">
        <v>58794</v>
      </c>
      <c r="E139" s="191">
        <v>186602</v>
      </c>
      <c r="F139" s="191">
        <v>201394</v>
      </c>
      <c r="G139" s="191">
        <v>214672</v>
      </c>
      <c r="H139" s="191">
        <v>210751</v>
      </c>
      <c r="I139" s="211">
        <f>IFERROR(H139/G139-1,"-")</f>
        <v>-1.8265074159648176E-2</v>
      </c>
      <c r="J139" s="192">
        <f t="shared" si="77"/>
        <v>2.5845664523590841</v>
      </c>
      <c r="K139" s="191">
        <f t="shared" si="78"/>
        <v>-3921</v>
      </c>
      <c r="L139" s="191">
        <f t="shared" si="79"/>
        <v>151957</v>
      </c>
      <c r="M139" s="192">
        <f t="shared" si="76"/>
        <v>4.6165337936337043E-2</v>
      </c>
    </row>
    <row r="140" spans="2:13" x14ac:dyDescent="0.25">
      <c r="B140" s="194" t="s">
        <v>112</v>
      </c>
      <c r="C140" s="195">
        <v>22964</v>
      </c>
      <c r="D140" s="195">
        <v>13701</v>
      </c>
      <c r="E140" s="195">
        <v>80833</v>
      </c>
      <c r="F140" s="195">
        <v>87905</v>
      </c>
      <c r="G140" s="195">
        <v>97506</v>
      </c>
      <c r="H140" s="195">
        <v>98785</v>
      </c>
      <c r="I140" s="212">
        <f t="shared" ref="I140:I147" si="80">IFERROR(H140/G140-1,"-")</f>
        <v>1.3117141509240371E-2</v>
      </c>
      <c r="J140" s="196">
        <f t="shared" si="77"/>
        <v>6.2100576600248161</v>
      </c>
      <c r="K140" s="195">
        <f t="shared" si="78"/>
        <v>1279</v>
      </c>
      <c r="L140" s="195">
        <f t="shared" si="79"/>
        <v>85084</v>
      </c>
      <c r="M140" s="196">
        <f t="shared" si="76"/>
        <v>2.1639009580220518E-2</v>
      </c>
    </row>
    <row r="141" spans="2:13" x14ac:dyDescent="0.25">
      <c r="B141" s="194" t="s">
        <v>115</v>
      </c>
      <c r="C141" s="195">
        <v>4511</v>
      </c>
      <c r="D141" s="195">
        <v>5770</v>
      </c>
      <c r="E141" s="195">
        <v>12481</v>
      </c>
      <c r="F141" s="195">
        <v>16637</v>
      </c>
      <c r="G141" s="195">
        <v>17191</v>
      </c>
      <c r="H141" s="195">
        <v>17293</v>
      </c>
      <c r="I141" s="212">
        <f t="shared" si="80"/>
        <v>5.9333372113314908E-3</v>
      </c>
      <c r="J141" s="196">
        <f t="shared" si="77"/>
        <v>1.997053726169844</v>
      </c>
      <c r="K141" s="195">
        <f t="shared" si="78"/>
        <v>102</v>
      </c>
      <c r="L141" s="195">
        <f t="shared" si="79"/>
        <v>11523</v>
      </c>
      <c r="M141" s="196">
        <f t="shared" si="76"/>
        <v>3.7880588416333801E-3</v>
      </c>
    </row>
    <row r="142" spans="2:13" x14ac:dyDescent="0.25">
      <c r="B142" s="194" t="s">
        <v>118</v>
      </c>
      <c r="C142" s="195">
        <v>5537</v>
      </c>
      <c r="D142" s="195">
        <v>11338</v>
      </c>
      <c r="E142" s="195">
        <v>23382</v>
      </c>
      <c r="F142" s="195">
        <v>21760</v>
      </c>
      <c r="G142" s="195">
        <v>21823</v>
      </c>
      <c r="H142" s="195">
        <v>20178</v>
      </c>
      <c r="I142" s="212">
        <f t="shared" si="80"/>
        <v>-7.5379187096182965E-2</v>
      </c>
      <c r="J142" s="196">
        <f t="shared" si="77"/>
        <v>0.7796789557241135</v>
      </c>
      <c r="K142" s="195">
        <f t="shared" si="78"/>
        <v>-1645</v>
      </c>
      <c r="L142" s="195">
        <f t="shared" si="79"/>
        <v>8840</v>
      </c>
      <c r="M142" s="196">
        <f t="shared" si="76"/>
        <v>4.4200226280274296E-3</v>
      </c>
    </row>
    <row r="143" spans="2:13" x14ac:dyDescent="0.25">
      <c r="B143" s="194" t="s">
        <v>125</v>
      </c>
      <c r="C143" s="195">
        <v>955</v>
      </c>
      <c r="D143" s="195">
        <v>2481</v>
      </c>
      <c r="E143" s="195">
        <v>8695</v>
      </c>
      <c r="F143" s="195">
        <v>7539</v>
      </c>
      <c r="G143" s="195">
        <v>5432</v>
      </c>
      <c r="H143" s="195">
        <v>4953</v>
      </c>
      <c r="I143" s="212">
        <f t="shared" si="80"/>
        <v>-8.8181148748159077E-2</v>
      </c>
      <c r="J143" s="196">
        <f t="shared" si="77"/>
        <v>0.99637243047158397</v>
      </c>
      <c r="K143" s="195">
        <f t="shared" si="78"/>
        <v>-479</v>
      </c>
      <c r="L143" s="195">
        <f t="shared" si="79"/>
        <v>2472</v>
      </c>
      <c r="M143" s="196">
        <f t="shared" si="76"/>
        <v>1.0849624381316216E-3</v>
      </c>
    </row>
    <row r="144" spans="2:13" x14ac:dyDescent="0.25">
      <c r="B144" s="194" t="s">
        <v>121</v>
      </c>
      <c r="C144" s="195">
        <v>1651</v>
      </c>
      <c r="D144" s="195">
        <v>2167</v>
      </c>
      <c r="E144" s="195">
        <v>3679</v>
      </c>
      <c r="F144" s="195">
        <v>4531</v>
      </c>
      <c r="G144" s="195">
        <v>4642</v>
      </c>
      <c r="H144" s="195">
        <v>3681</v>
      </c>
      <c r="I144" s="212">
        <f t="shared" si="80"/>
        <v>-0.20702283498492025</v>
      </c>
      <c r="J144" s="196">
        <f t="shared" si="77"/>
        <v>0.69866174434702355</v>
      </c>
      <c r="K144" s="195">
        <f t="shared" si="78"/>
        <v>-961</v>
      </c>
      <c r="L144" s="195">
        <f t="shared" si="79"/>
        <v>1514</v>
      </c>
      <c r="M144" s="196">
        <f t="shared" si="76"/>
        <v>8.063288380299816E-4</v>
      </c>
    </row>
    <row r="145" spans="2:13" x14ac:dyDescent="0.25">
      <c r="B145" s="194" t="s">
        <v>130</v>
      </c>
      <c r="C145" s="195">
        <v>1965</v>
      </c>
      <c r="D145" s="195">
        <v>352</v>
      </c>
      <c r="E145" s="195">
        <v>1984</v>
      </c>
      <c r="F145" s="195">
        <v>2349</v>
      </c>
      <c r="G145" s="195">
        <v>2212</v>
      </c>
      <c r="H145" s="195">
        <v>2486</v>
      </c>
      <c r="I145" s="212">
        <f t="shared" si="80"/>
        <v>0.12386980108499102</v>
      </c>
      <c r="J145" s="196">
        <f t="shared" si="77"/>
        <v>6.0625</v>
      </c>
      <c r="K145" s="195">
        <f t="shared" si="78"/>
        <v>274</v>
      </c>
      <c r="L145" s="195">
        <f t="shared" si="79"/>
        <v>2134</v>
      </c>
      <c r="M145" s="196">
        <f t="shared" si="76"/>
        <v>5.4456220900367673E-4</v>
      </c>
    </row>
    <row r="146" spans="2:13" x14ac:dyDescent="0.25">
      <c r="B146" s="194" t="s">
        <v>133</v>
      </c>
      <c r="C146" s="195">
        <v>3993</v>
      </c>
      <c r="D146" s="195">
        <v>195</v>
      </c>
      <c r="E146" s="195">
        <v>1077</v>
      </c>
      <c r="F146" s="195">
        <v>1773</v>
      </c>
      <c r="G146" s="195">
        <v>1728</v>
      </c>
      <c r="H146" s="195">
        <v>1361</v>
      </c>
      <c r="I146" s="212">
        <f t="shared" si="80"/>
        <v>-0.2123842592592593</v>
      </c>
      <c r="J146" s="196">
        <f t="shared" si="77"/>
        <v>5.9794871794871796</v>
      </c>
      <c r="K146" s="195">
        <f t="shared" si="78"/>
        <v>-367</v>
      </c>
      <c r="L146" s="195">
        <f t="shared" si="79"/>
        <v>1166</v>
      </c>
      <c r="M146" s="196">
        <f t="shared" si="76"/>
        <v>2.9812919004585845E-4</v>
      </c>
    </row>
    <row r="147" spans="2:13" x14ac:dyDescent="0.25">
      <c r="B147" s="199" t="s">
        <v>147</v>
      </c>
      <c r="C147" s="200">
        <f t="shared" ref="C147" si="81">C139-SUM(C140:C146)</f>
        <v>18000</v>
      </c>
      <c r="D147" s="200">
        <f t="shared" ref="D147:E147" si="82">D139-SUM(D140:D146)</f>
        <v>22790</v>
      </c>
      <c r="E147" s="200">
        <f t="shared" si="82"/>
        <v>54471</v>
      </c>
      <c r="F147" s="200">
        <f t="shared" ref="F147:H147" si="83">F139-SUM(F140:F146)</f>
        <v>58900</v>
      </c>
      <c r="G147" s="200">
        <f t="shared" si="83"/>
        <v>64138</v>
      </c>
      <c r="H147" s="200">
        <f t="shared" si="83"/>
        <v>62014</v>
      </c>
      <c r="I147" s="213">
        <f t="shared" si="80"/>
        <v>-3.3116093423555482E-2</v>
      </c>
      <c r="J147" s="201">
        <f t="shared" si="77"/>
        <v>1.7211057481351468</v>
      </c>
      <c r="K147" s="200">
        <f>H147-G147</f>
        <v>-2124</v>
      </c>
      <c r="L147" s="200">
        <f t="shared" si="79"/>
        <v>39224</v>
      </c>
      <c r="M147" s="201">
        <f t="shared" si="76"/>
        <v>1.3584264211244574E-2</v>
      </c>
    </row>
    <row r="148" spans="2:13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5"/>
      <c r="L148" s="184"/>
      <c r="M148" s="184"/>
    </row>
    <row r="149" spans="2:13" x14ac:dyDescent="0.25">
      <c r="B149" s="187" t="s">
        <v>70</v>
      </c>
      <c r="C149" s="209">
        <v>34442</v>
      </c>
      <c r="D149" s="209">
        <v>52520</v>
      </c>
      <c r="E149" s="209">
        <v>91115</v>
      </c>
      <c r="F149" s="209">
        <v>101109</v>
      </c>
      <c r="G149" s="209">
        <v>106028</v>
      </c>
      <c r="H149" s="209">
        <v>106075</v>
      </c>
      <c r="I149" s="210">
        <f>IFERROR(H149/G149-1,"-")</f>
        <v>4.4327913381381201E-4</v>
      </c>
      <c r="J149" s="210">
        <f>IFERROR(H149/D149-1,"-")</f>
        <v>1.0197067783701446</v>
      </c>
      <c r="K149" s="209">
        <f>H149-G149</f>
        <v>47</v>
      </c>
      <c r="L149" s="209">
        <f>H149-D149</f>
        <v>53555</v>
      </c>
      <c r="M149" s="210">
        <f t="shared" ref="M149:M161" si="84">H149/H$9</f>
        <v>2.3235895543067181E-2</v>
      </c>
    </row>
    <row r="150" spans="2:13" x14ac:dyDescent="0.25">
      <c r="B150" s="190" t="s">
        <v>99</v>
      </c>
      <c r="C150" s="191">
        <v>16212</v>
      </c>
      <c r="D150" s="191">
        <v>32680</v>
      </c>
      <c r="E150" s="191">
        <v>49587</v>
      </c>
      <c r="F150" s="191">
        <v>52055</v>
      </c>
      <c r="G150" s="191">
        <v>48038</v>
      </c>
      <c r="H150" s="191">
        <v>47076</v>
      </c>
      <c r="I150" s="211">
        <f>IFERROR(H150/G150-1,"-")</f>
        <v>-2.002581289812233E-2</v>
      </c>
      <c r="J150" s="192">
        <f t="shared" ref="J150:J161" si="85">IFERROR(H150/D150-1,"-")</f>
        <v>0.44051407588739289</v>
      </c>
      <c r="K150" s="191">
        <f t="shared" ref="K150:K160" si="86">H150-G150</f>
        <v>-962</v>
      </c>
      <c r="L150" s="191">
        <f t="shared" ref="L150:L161" si="87">H150-D150</f>
        <v>14396</v>
      </c>
      <c r="M150" s="192">
        <f t="shared" si="84"/>
        <v>1.0312071822629561E-2</v>
      </c>
    </row>
    <row r="151" spans="2:13" x14ac:dyDescent="0.25">
      <c r="B151" s="194" t="s">
        <v>105</v>
      </c>
      <c r="C151" s="195">
        <v>9463</v>
      </c>
      <c r="D151" s="195">
        <v>26134</v>
      </c>
      <c r="E151" s="195">
        <v>35869</v>
      </c>
      <c r="F151" s="195">
        <v>38509</v>
      </c>
      <c r="G151" s="195">
        <v>32273</v>
      </c>
      <c r="H151" s="195">
        <v>29513</v>
      </c>
      <c r="I151" s="212">
        <f>IFERROR(H151/G151-1,"-")</f>
        <v>-8.5520404052923493E-2</v>
      </c>
      <c r="J151" s="196">
        <f t="shared" si="85"/>
        <v>0.12929517104155508</v>
      </c>
      <c r="K151" s="195">
        <f t="shared" si="86"/>
        <v>-2760</v>
      </c>
      <c r="L151" s="195">
        <f t="shared" si="87"/>
        <v>3379</v>
      </c>
      <c r="M151" s="196">
        <f t="shared" si="84"/>
        <v>6.4648690564463041E-3</v>
      </c>
    </row>
    <row r="152" spans="2:13" x14ac:dyDescent="0.25">
      <c r="B152" s="194" t="s">
        <v>102</v>
      </c>
      <c r="C152" s="195">
        <v>6749</v>
      </c>
      <c r="D152" s="195">
        <v>6546</v>
      </c>
      <c r="E152" s="195">
        <v>13718</v>
      </c>
      <c r="F152" s="195">
        <v>13546</v>
      </c>
      <c r="G152" s="195">
        <v>15765</v>
      </c>
      <c r="H152" s="195">
        <v>17563</v>
      </c>
      <c r="I152" s="212">
        <f>IFERROR(H152/G152-1,"-")</f>
        <v>0.11405011100539175</v>
      </c>
      <c r="J152" s="196">
        <f t="shared" si="85"/>
        <v>1.6830125267338834</v>
      </c>
      <c r="K152" s="195">
        <f t="shared" si="86"/>
        <v>1798</v>
      </c>
      <c r="L152" s="195">
        <f t="shared" si="87"/>
        <v>11017</v>
      </c>
      <c r="M152" s="196">
        <f t="shared" si="84"/>
        <v>3.8472027661832562E-3</v>
      </c>
    </row>
    <row r="153" spans="2:13" x14ac:dyDescent="0.25">
      <c r="B153" s="190" t="s">
        <v>109</v>
      </c>
      <c r="C153" s="191">
        <v>18230</v>
      </c>
      <c r="D153" s="191">
        <v>19840</v>
      </c>
      <c r="E153" s="191">
        <v>41528</v>
      </c>
      <c r="F153" s="191">
        <v>49054</v>
      </c>
      <c r="G153" s="191">
        <v>57990</v>
      </c>
      <c r="H153" s="191">
        <v>58999</v>
      </c>
      <c r="I153" s="211">
        <f>IFERROR(H153/G153-1,"-")</f>
        <v>1.7399551646835709E-2</v>
      </c>
      <c r="J153" s="192">
        <f t="shared" si="85"/>
        <v>1.9737399193548386</v>
      </c>
      <c r="K153" s="191">
        <f t="shared" si="86"/>
        <v>1009</v>
      </c>
      <c r="L153" s="191">
        <f t="shared" si="87"/>
        <v>39159</v>
      </c>
      <c r="M153" s="192">
        <f t="shared" si="84"/>
        <v>1.2923823720437622E-2</v>
      </c>
    </row>
    <row r="154" spans="2:13" x14ac:dyDescent="0.25">
      <c r="B154" s="194" t="s">
        <v>112</v>
      </c>
      <c r="C154" s="195">
        <v>5108</v>
      </c>
      <c r="D154" s="195">
        <v>2326</v>
      </c>
      <c r="E154" s="195">
        <v>14964</v>
      </c>
      <c r="F154" s="195">
        <v>14917</v>
      </c>
      <c r="G154" s="195">
        <v>16509</v>
      </c>
      <c r="H154" s="195">
        <v>14822</v>
      </c>
      <c r="I154" s="212">
        <f t="shared" ref="I154:I161" si="88">IFERROR(H154/G154-1,"-")</f>
        <v>-0.10218668605003334</v>
      </c>
      <c r="J154" s="196">
        <f t="shared" si="85"/>
        <v>5.3723129836629404</v>
      </c>
      <c r="K154" s="195">
        <f t="shared" si="86"/>
        <v>-1687</v>
      </c>
      <c r="L154" s="195">
        <f t="shared" si="87"/>
        <v>12496</v>
      </c>
      <c r="M154" s="196">
        <f t="shared" si="84"/>
        <v>3.2467824062158072E-3</v>
      </c>
    </row>
    <row r="155" spans="2:13" x14ac:dyDescent="0.25">
      <c r="B155" s="194" t="s">
        <v>115</v>
      </c>
      <c r="C155" s="195">
        <v>4515</v>
      </c>
      <c r="D155" s="195">
        <v>4643</v>
      </c>
      <c r="E155" s="195">
        <v>8567</v>
      </c>
      <c r="F155" s="195">
        <v>9517</v>
      </c>
      <c r="G155" s="195">
        <v>9914</v>
      </c>
      <c r="H155" s="195">
        <v>9919</v>
      </c>
      <c r="I155" s="212">
        <f t="shared" si="88"/>
        <v>5.043373007866947E-4</v>
      </c>
      <c r="J155" s="196">
        <f t="shared" si="85"/>
        <v>1.1363342666379497</v>
      </c>
      <c r="K155" s="195">
        <f t="shared" si="86"/>
        <v>5</v>
      </c>
      <c r="L155" s="195">
        <f t="shared" si="87"/>
        <v>5276</v>
      </c>
      <c r="M155" s="196">
        <f t="shared" si="84"/>
        <v>2.1727725467045335E-3</v>
      </c>
    </row>
    <row r="156" spans="2:13" x14ac:dyDescent="0.25">
      <c r="B156" s="194" t="s">
        <v>118</v>
      </c>
      <c r="C156" s="195">
        <v>2035</v>
      </c>
      <c r="D156" s="195">
        <v>4243</v>
      </c>
      <c r="E156" s="195">
        <v>5043</v>
      </c>
      <c r="F156" s="195">
        <v>8079</v>
      </c>
      <c r="G156" s="195">
        <v>10323</v>
      </c>
      <c r="H156" s="195">
        <v>14463</v>
      </c>
      <c r="I156" s="212">
        <f t="shared" si="88"/>
        <v>0.40104620749782049</v>
      </c>
      <c r="J156" s="196">
        <f t="shared" si="85"/>
        <v>2.4086731086495403</v>
      </c>
      <c r="K156" s="195">
        <f t="shared" si="86"/>
        <v>4140</v>
      </c>
      <c r="L156" s="195">
        <f t="shared" si="87"/>
        <v>10220</v>
      </c>
      <c r="M156" s="196">
        <f t="shared" si="84"/>
        <v>3.1681428917217126E-3</v>
      </c>
    </row>
    <row r="157" spans="2:13" x14ac:dyDescent="0.25">
      <c r="B157" s="194" t="s">
        <v>125</v>
      </c>
      <c r="C157" s="195">
        <v>561</v>
      </c>
      <c r="D157" s="195">
        <v>604</v>
      </c>
      <c r="E157" s="195">
        <v>1305</v>
      </c>
      <c r="F157" s="195">
        <v>1530</v>
      </c>
      <c r="G157" s="195">
        <v>2288</v>
      </c>
      <c r="H157" s="195">
        <v>2011</v>
      </c>
      <c r="I157" s="212">
        <f t="shared" si="88"/>
        <v>-0.12106643356643354</v>
      </c>
      <c r="J157" s="196">
        <f t="shared" si="85"/>
        <v>2.3294701986754967</v>
      </c>
      <c r="K157" s="195">
        <f t="shared" si="86"/>
        <v>-277</v>
      </c>
      <c r="L157" s="195">
        <f t="shared" si="87"/>
        <v>1407</v>
      </c>
      <c r="M157" s="196">
        <f t="shared" si="84"/>
        <v>4.4051271211037571E-4</v>
      </c>
    </row>
    <row r="158" spans="2:13" x14ac:dyDescent="0.25">
      <c r="B158" s="194" t="s">
        <v>121</v>
      </c>
      <c r="C158" s="195">
        <v>1130</v>
      </c>
      <c r="D158" s="195">
        <v>1231</v>
      </c>
      <c r="E158" s="195">
        <v>2560</v>
      </c>
      <c r="F158" s="195">
        <v>2571</v>
      </c>
      <c r="G158" s="195">
        <v>2957</v>
      </c>
      <c r="H158" s="195">
        <v>2204</v>
      </c>
      <c r="I158" s="212">
        <f t="shared" si="88"/>
        <v>-0.25464998309097053</v>
      </c>
      <c r="J158" s="196">
        <f t="shared" si="85"/>
        <v>0.79041429731925272</v>
      </c>
      <c r="K158" s="195">
        <f t="shared" si="86"/>
        <v>-753</v>
      </c>
      <c r="L158" s="195">
        <f t="shared" si="87"/>
        <v>973</v>
      </c>
      <c r="M158" s="196">
        <f t="shared" si="84"/>
        <v>4.82789665584917E-4</v>
      </c>
    </row>
    <row r="159" spans="2:13" x14ac:dyDescent="0.25">
      <c r="B159" s="194" t="s">
        <v>130</v>
      </c>
      <c r="C159" s="195">
        <v>340</v>
      </c>
      <c r="D159" s="195">
        <v>120</v>
      </c>
      <c r="E159" s="195">
        <v>325</v>
      </c>
      <c r="F159" s="195">
        <v>447</v>
      </c>
      <c r="G159" s="195">
        <v>322</v>
      </c>
      <c r="H159" s="195">
        <v>333</v>
      </c>
      <c r="I159" s="212">
        <f t="shared" si="88"/>
        <v>3.4161490683229712E-2</v>
      </c>
      <c r="J159" s="196">
        <f t="shared" si="85"/>
        <v>1.7749999999999999</v>
      </c>
      <c r="K159" s="195">
        <f t="shared" si="86"/>
        <v>11</v>
      </c>
      <c r="L159" s="195">
        <f t="shared" si="87"/>
        <v>213</v>
      </c>
      <c r="M159" s="196">
        <f t="shared" si="84"/>
        <v>7.2944173611514228E-5</v>
      </c>
    </row>
    <row r="160" spans="2:13" x14ac:dyDescent="0.25">
      <c r="B160" s="194" t="s">
        <v>133</v>
      </c>
      <c r="C160" s="195">
        <v>426</v>
      </c>
      <c r="D160" s="195">
        <v>138</v>
      </c>
      <c r="E160" s="195">
        <v>457</v>
      </c>
      <c r="F160" s="195">
        <v>624</v>
      </c>
      <c r="G160" s="195">
        <v>554</v>
      </c>
      <c r="H160" s="195">
        <v>431</v>
      </c>
      <c r="I160" s="212">
        <f t="shared" si="88"/>
        <v>-0.22202166064981954</v>
      </c>
      <c r="J160" s="196">
        <f t="shared" si="85"/>
        <v>2.1231884057971016</v>
      </c>
      <c r="K160" s="195">
        <f t="shared" si="86"/>
        <v>-123</v>
      </c>
      <c r="L160" s="195">
        <f t="shared" si="87"/>
        <v>293</v>
      </c>
      <c r="M160" s="196">
        <f t="shared" si="84"/>
        <v>9.4411227707395285E-5</v>
      </c>
    </row>
    <row r="161" spans="2:13" x14ac:dyDescent="0.25">
      <c r="B161" s="199" t="s">
        <v>147</v>
      </c>
      <c r="C161" s="200">
        <f t="shared" ref="C161" si="89">C153-SUM(C154:C160)</f>
        <v>4115</v>
      </c>
      <c r="D161" s="200">
        <f t="shared" ref="D161:E161" si="90">D153-SUM(D154:D160)</f>
        <v>6535</v>
      </c>
      <c r="E161" s="200">
        <f t="shared" si="90"/>
        <v>8307</v>
      </c>
      <c r="F161" s="200">
        <f t="shared" ref="F161:H161" si="91">F153-SUM(F154:F160)</f>
        <v>11369</v>
      </c>
      <c r="G161" s="200">
        <f t="shared" si="91"/>
        <v>15123</v>
      </c>
      <c r="H161" s="200">
        <f t="shared" si="91"/>
        <v>14816</v>
      </c>
      <c r="I161" s="213">
        <f t="shared" si="88"/>
        <v>-2.0300204985783221E-2</v>
      </c>
      <c r="J161" s="201">
        <f t="shared" si="85"/>
        <v>1.2671767406273911</v>
      </c>
      <c r="K161" s="200">
        <f>H161-G161</f>
        <v>-307</v>
      </c>
      <c r="L161" s="200">
        <f t="shared" si="87"/>
        <v>8281</v>
      </c>
      <c r="M161" s="201">
        <f t="shared" si="84"/>
        <v>3.2454680967813655E-3</v>
      </c>
    </row>
    <row r="162" spans="2:13" x14ac:dyDescent="0.25">
      <c r="C162" s="103"/>
      <c r="D162" s="103"/>
      <c r="E162" s="103"/>
      <c r="F162" s="103"/>
      <c r="G162" s="103"/>
      <c r="H162" s="103"/>
      <c r="I162" s="103"/>
    </row>
    <row r="163" spans="2:13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E6484-CAA2-4494-9727-F960E3E6E242}">
  <sheetPr>
    <tabColor theme="7" tint="0.79998168889431442"/>
    <pageSetUpPr fitToPage="1"/>
  </sheetPr>
  <dimension ref="A1:W163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271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45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265</v>
      </c>
      <c r="P7" s="205" t="s">
        <v>266</v>
      </c>
      <c r="Q7" s="205" t="s">
        <v>267</v>
      </c>
      <c r="R7" s="205" t="s">
        <v>268</v>
      </c>
      <c r="S7" s="205" t="s">
        <v>269</v>
      </c>
      <c r="T7" s="205" t="s">
        <v>270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47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98</v>
      </c>
      <c r="B9" s="187" t="s">
        <v>70</v>
      </c>
      <c r="C9" s="209">
        <f t="shared" ref="C9:H9" si="0">C10+C13</f>
        <v>1075029</v>
      </c>
      <c r="D9" s="209">
        <f t="shared" si="0"/>
        <v>1335956</v>
      </c>
      <c r="E9" s="209">
        <f t="shared" si="0"/>
        <v>3116022</v>
      </c>
      <c r="F9" s="209">
        <f t="shared" si="0"/>
        <v>3408188</v>
      </c>
      <c r="G9" s="209">
        <f t="shared" si="0"/>
        <v>3585143</v>
      </c>
      <c r="H9" s="209">
        <f t="shared" si="0"/>
        <v>3509018</v>
      </c>
      <c r="I9" s="210">
        <f>IFERROR(H9/G9-1,"-")</f>
        <v>-2.123346265406989E-2</v>
      </c>
      <c r="J9" s="209">
        <f t="shared" ref="J9:J21" si="1">H9-G9</f>
        <v>-76125</v>
      </c>
      <c r="K9" s="210">
        <f t="shared" ref="K9:K21" si="2">H9/H$9</f>
        <v>1</v>
      </c>
      <c r="N9" s="187" t="s">
        <v>70</v>
      </c>
      <c r="O9" s="209">
        <f t="shared" ref="O9:T9" si="3">O10+O13</f>
        <v>179799</v>
      </c>
      <c r="P9" s="209">
        <f t="shared" si="3"/>
        <v>158744</v>
      </c>
      <c r="Q9" s="209">
        <f t="shared" si="3"/>
        <v>618226</v>
      </c>
      <c r="R9" s="209">
        <f t="shared" si="3"/>
        <v>671817</v>
      </c>
      <c r="S9" s="209">
        <f t="shared" si="3"/>
        <v>719190</v>
      </c>
      <c r="T9" s="209">
        <f t="shared" si="3"/>
        <v>735655</v>
      </c>
      <c r="U9" s="210">
        <f>IFERROR(T9/S9-1,"-")</f>
        <v>2.2893811093035232E-2</v>
      </c>
      <c r="V9" s="209">
        <f>T9-S9</f>
        <v>16465</v>
      </c>
      <c r="W9" s="210">
        <f t="shared" ref="W9:W21" si="4">T9/T$9</f>
        <v>1</v>
      </c>
    </row>
    <row r="10" spans="1:23" x14ac:dyDescent="0.25">
      <c r="A10" s="193" t="s">
        <v>105</v>
      </c>
      <c r="B10" s="190" t="s">
        <v>99</v>
      </c>
      <c r="C10" s="191">
        <v>333970</v>
      </c>
      <c r="D10" s="191">
        <v>567343</v>
      </c>
      <c r="E10" s="191">
        <v>743562</v>
      </c>
      <c r="F10" s="191">
        <v>769598</v>
      </c>
      <c r="G10" s="191">
        <v>767914</v>
      </c>
      <c r="H10" s="191">
        <v>766537</v>
      </c>
      <c r="I10" s="211">
        <f>IFERROR(H10/G10-1,"-")</f>
        <v>-1.7931695476316456E-3</v>
      </c>
      <c r="J10" s="190">
        <f t="shared" si="1"/>
        <v>-1377</v>
      </c>
      <c r="K10" s="192">
        <f t="shared" si="2"/>
        <v>0.21844772526102743</v>
      </c>
      <c r="N10" s="190" t="s">
        <v>99</v>
      </c>
      <c r="O10" s="191">
        <v>20245</v>
      </c>
      <c r="P10" s="191">
        <v>30068</v>
      </c>
      <c r="Q10" s="191">
        <v>72608</v>
      </c>
      <c r="R10" s="191">
        <v>70476</v>
      </c>
      <c r="S10" s="191">
        <v>71063</v>
      </c>
      <c r="T10" s="191">
        <v>69827</v>
      </c>
      <c r="U10" s="211">
        <f>IFERROR(T10/S10-1,"-")</f>
        <v>-1.7393017463377514E-2</v>
      </c>
      <c r="V10" s="190">
        <f t="shared" ref="V10:V20" si="5">T10-S10</f>
        <v>-1236</v>
      </c>
      <c r="W10" s="192">
        <f t="shared" si="4"/>
        <v>9.4918134179744582E-2</v>
      </c>
    </row>
    <row r="11" spans="1:23" x14ac:dyDescent="0.25">
      <c r="A11" s="193" t="s">
        <v>102</v>
      </c>
      <c r="B11" s="194" t="s">
        <v>105</v>
      </c>
      <c r="C11" s="195">
        <v>127521</v>
      </c>
      <c r="D11" s="195">
        <v>281358</v>
      </c>
      <c r="E11" s="195">
        <v>291583</v>
      </c>
      <c r="F11" s="195">
        <v>299896</v>
      </c>
      <c r="G11" s="195">
        <v>296650</v>
      </c>
      <c r="H11" s="195">
        <v>297879</v>
      </c>
      <c r="I11" s="212">
        <f>IFERROR(H11/G11-1,"-")</f>
        <v>4.1429293780550491E-3</v>
      </c>
      <c r="J11" s="194">
        <f t="shared" si="1"/>
        <v>1229</v>
      </c>
      <c r="K11" s="196">
        <f t="shared" si="2"/>
        <v>8.4889561695038321E-2</v>
      </c>
      <c r="N11" s="194" t="s">
        <v>105</v>
      </c>
      <c r="O11" s="195">
        <v>3458</v>
      </c>
      <c r="P11" s="195">
        <v>6859</v>
      </c>
      <c r="Q11" s="195">
        <v>16810</v>
      </c>
      <c r="R11" s="195">
        <v>25570</v>
      </c>
      <c r="S11" s="195">
        <v>28518</v>
      </c>
      <c r="T11" s="195">
        <v>26647</v>
      </c>
      <c r="U11" s="212">
        <f>IFERROR(T11/S11-1,"-")</f>
        <v>-6.5607686373518437E-2</v>
      </c>
      <c r="V11" s="194">
        <f t="shared" si="5"/>
        <v>-1871</v>
      </c>
      <c r="W11" s="196">
        <f>T11/T$9</f>
        <v>3.622214217262168E-2</v>
      </c>
    </row>
    <row r="12" spans="1:23" x14ac:dyDescent="0.25">
      <c r="A12" s="1"/>
      <c r="B12" s="194" t="s">
        <v>102</v>
      </c>
      <c r="C12" s="195">
        <v>206449</v>
      </c>
      <c r="D12" s="195">
        <v>285985</v>
      </c>
      <c r="E12" s="195">
        <v>451979</v>
      </c>
      <c r="F12" s="195">
        <v>469702</v>
      </c>
      <c r="G12" s="195">
        <v>471264</v>
      </c>
      <c r="H12" s="195">
        <v>468658</v>
      </c>
      <c r="I12" s="212">
        <f>IFERROR(H12/G12-1,"-")</f>
        <v>-5.5298091939973704E-3</v>
      </c>
      <c r="J12" s="194">
        <f t="shared" si="1"/>
        <v>-2606</v>
      </c>
      <c r="K12" s="196">
        <f t="shared" si="2"/>
        <v>0.13355816356598912</v>
      </c>
      <c r="N12" s="194" t="s">
        <v>102</v>
      </c>
      <c r="O12" s="195">
        <v>16787</v>
      </c>
      <c r="P12" s="195">
        <v>23209</v>
      </c>
      <c r="Q12" s="195">
        <v>55798</v>
      </c>
      <c r="R12" s="195">
        <v>44906</v>
      </c>
      <c r="S12" s="195">
        <v>42545</v>
      </c>
      <c r="T12" s="195">
        <v>43180</v>
      </c>
      <c r="U12" s="212">
        <f>IFERROR(T12/S12-1,"-")</f>
        <v>1.4925373134328401E-2</v>
      </c>
      <c r="V12" s="194">
        <f t="shared" si="5"/>
        <v>635</v>
      </c>
      <c r="W12" s="196">
        <f t="shared" si="4"/>
        <v>5.8695992007122902E-2</v>
      </c>
    </row>
    <row r="13" spans="1:23" s="74" customFormat="1" x14ac:dyDescent="0.25">
      <c r="B13" s="190" t="s">
        <v>109</v>
      </c>
      <c r="C13" s="191">
        <v>741059</v>
      </c>
      <c r="D13" s="191">
        <v>768613</v>
      </c>
      <c r="E13" s="191">
        <v>2372460</v>
      </c>
      <c r="F13" s="191">
        <v>2638590</v>
      </c>
      <c r="G13" s="191">
        <v>2817229</v>
      </c>
      <c r="H13" s="191">
        <v>2742481</v>
      </c>
      <c r="I13" s="211">
        <f>IFERROR(H13/G13-1,"-")</f>
        <v>-2.6532454408214612E-2</v>
      </c>
      <c r="J13" s="190">
        <f t="shared" si="1"/>
        <v>-74748</v>
      </c>
      <c r="K13" s="192">
        <f t="shared" si="2"/>
        <v>0.7815522747389726</v>
      </c>
      <c r="N13" s="190" t="s">
        <v>109</v>
      </c>
      <c r="O13" s="191">
        <v>159554</v>
      </c>
      <c r="P13" s="191">
        <v>128676</v>
      </c>
      <c r="Q13" s="191">
        <v>545618</v>
      </c>
      <c r="R13" s="191">
        <v>601341</v>
      </c>
      <c r="S13" s="191">
        <v>648127</v>
      </c>
      <c r="T13" s="191">
        <v>665828</v>
      </c>
      <c r="U13" s="211">
        <f>IFERROR(T13/S13-1,"-")</f>
        <v>2.7311005404804911E-2</v>
      </c>
      <c r="V13" s="190">
        <f t="shared" si="5"/>
        <v>17701</v>
      </c>
      <c r="W13" s="192">
        <f t="shared" si="4"/>
        <v>0.9050818658202554</v>
      </c>
    </row>
    <row r="14" spans="1:23" s="74" customFormat="1" x14ac:dyDescent="0.25">
      <c r="B14" s="194" t="s">
        <v>112</v>
      </c>
      <c r="C14" s="195">
        <v>277618</v>
      </c>
      <c r="D14" s="195">
        <v>197547</v>
      </c>
      <c r="E14" s="195">
        <v>1099359</v>
      </c>
      <c r="F14" s="195">
        <v>1222793</v>
      </c>
      <c r="G14" s="195">
        <v>1292045</v>
      </c>
      <c r="H14" s="195">
        <v>1266830</v>
      </c>
      <c r="I14" s="212">
        <f t="shared" ref="I14:I21" si="6">IFERROR(H14/G14-1,"-")</f>
        <v>-1.9515574147959236E-2</v>
      </c>
      <c r="J14" s="194">
        <f t="shared" si="1"/>
        <v>-25215</v>
      </c>
      <c r="K14" s="196">
        <f t="shared" si="2"/>
        <v>0.36102123158102922</v>
      </c>
      <c r="N14" s="194" t="s">
        <v>112</v>
      </c>
      <c r="O14" s="195">
        <v>75666</v>
      </c>
      <c r="P14" s="195">
        <v>46628</v>
      </c>
      <c r="Q14" s="195">
        <v>285701</v>
      </c>
      <c r="R14" s="195">
        <v>314515</v>
      </c>
      <c r="S14" s="195">
        <v>348529</v>
      </c>
      <c r="T14" s="195">
        <v>349567</v>
      </c>
      <c r="U14" s="212">
        <f t="shared" ref="U14:U21" si="7">IFERROR(T14/S14-1,"-")</f>
        <v>2.9782313666868454E-3</v>
      </c>
      <c r="V14" s="194">
        <f t="shared" si="5"/>
        <v>1038</v>
      </c>
      <c r="W14" s="196">
        <f t="shared" si="4"/>
        <v>0.47517790268536203</v>
      </c>
    </row>
    <row r="15" spans="1:23" x14ac:dyDescent="0.25">
      <c r="A15" s="1"/>
      <c r="B15" s="194" t="s">
        <v>115</v>
      </c>
      <c r="C15" s="195">
        <v>104762</v>
      </c>
      <c r="D15" s="195">
        <v>124987</v>
      </c>
      <c r="E15" s="195">
        <v>264032</v>
      </c>
      <c r="F15" s="195">
        <v>302210</v>
      </c>
      <c r="G15" s="195">
        <v>312157</v>
      </c>
      <c r="H15" s="195">
        <v>303418</v>
      </c>
      <c r="I15" s="212">
        <f t="shared" si="6"/>
        <v>-2.7995527891413574E-2</v>
      </c>
      <c r="J15" s="194">
        <f t="shared" si="1"/>
        <v>-8739</v>
      </c>
      <c r="K15" s="196">
        <f t="shared" si="2"/>
        <v>8.6468065994531801E-2</v>
      </c>
      <c r="N15" s="194" t="s">
        <v>115</v>
      </c>
      <c r="O15" s="195">
        <v>9493</v>
      </c>
      <c r="P15" s="195">
        <v>7681</v>
      </c>
      <c r="Q15" s="195">
        <v>20857</v>
      </c>
      <c r="R15" s="195">
        <v>26333</v>
      </c>
      <c r="S15" s="195">
        <v>24747</v>
      </c>
      <c r="T15" s="195">
        <v>26587</v>
      </c>
      <c r="U15" s="212">
        <f t="shared" si="7"/>
        <v>7.4352446761223545E-2</v>
      </c>
      <c r="V15" s="194">
        <f t="shared" si="5"/>
        <v>1840</v>
      </c>
      <c r="W15" s="196">
        <f t="shared" si="4"/>
        <v>3.6140582202255134E-2</v>
      </c>
    </row>
    <row r="16" spans="1:23" x14ac:dyDescent="0.25">
      <c r="A16" s="1"/>
      <c r="B16" s="194" t="s">
        <v>118</v>
      </c>
      <c r="C16" s="195">
        <v>44136</v>
      </c>
      <c r="D16" s="195">
        <v>79602</v>
      </c>
      <c r="E16" s="195">
        <v>138916</v>
      </c>
      <c r="F16" s="195">
        <v>152119</v>
      </c>
      <c r="G16" s="195">
        <v>166406</v>
      </c>
      <c r="H16" s="195">
        <v>156481</v>
      </c>
      <c r="I16" s="212">
        <f t="shared" si="6"/>
        <v>-5.9643282093193806E-2</v>
      </c>
      <c r="J16" s="194">
        <f t="shared" si="1"/>
        <v>-9925</v>
      </c>
      <c r="K16" s="196">
        <f t="shared" si="2"/>
        <v>4.4593957625751704E-2</v>
      </c>
      <c r="N16" s="194" t="s">
        <v>118</v>
      </c>
      <c r="O16" s="195">
        <v>5450</v>
      </c>
      <c r="P16" s="195">
        <v>7014</v>
      </c>
      <c r="Q16" s="195">
        <v>14615</v>
      </c>
      <c r="R16" s="195">
        <v>16785</v>
      </c>
      <c r="S16" s="195">
        <v>16665</v>
      </c>
      <c r="T16" s="195">
        <v>18274</v>
      </c>
      <c r="U16" s="212">
        <f t="shared" si="7"/>
        <v>9.6549654965496501E-2</v>
      </c>
      <c r="V16" s="194">
        <f t="shared" si="5"/>
        <v>1609</v>
      </c>
      <c r="W16" s="196">
        <f t="shared" si="4"/>
        <v>2.4840448307970449E-2</v>
      </c>
    </row>
    <row r="17" spans="1:23" x14ac:dyDescent="0.25">
      <c r="A17" s="1"/>
      <c r="B17" s="194" t="s">
        <v>125</v>
      </c>
      <c r="C17" s="195">
        <v>25581</v>
      </c>
      <c r="D17" s="195">
        <v>45324</v>
      </c>
      <c r="E17" s="195">
        <v>105135</v>
      </c>
      <c r="F17" s="195">
        <v>98401</v>
      </c>
      <c r="G17" s="195">
        <v>107519</v>
      </c>
      <c r="H17" s="195">
        <v>99351</v>
      </c>
      <c r="I17" s="212">
        <f t="shared" si="6"/>
        <v>-7.5967968452087531E-2</v>
      </c>
      <c r="J17" s="194">
        <f t="shared" si="1"/>
        <v>-8168</v>
      </c>
      <c r="K17" s="196">
        <f t="shared" si="2"/>
        <v>2.8313049405845166E-2</v>
      </c>
      <c r="N17" s="194" t="s">
        <v>125</v>
      </c>
      <c r="O17" s="195">
        <v>6157</v>
      </c>
      <c r="P17" s="195">
        <v>9819</v>
      </c>
      <c r="Q17" s="195">
        <v>26212</v>
      </c>
      <c r="R17" s="195">
        <v>24743</v>
      </c>
      <c r="S17" s="195">
        <v>27021</v>
      </c>
      <c r="T17" s="195">
        <v>24322</v>
      </c>
      <c r="U17" s="212">
        <f t="shared" si="7"/>
        <v>-9.9885274416194769E-2</v>
      </c>
      <c r="V17" s="194">
        <f t="shared" si="5"/>
        <v>-2699</v>
      </c>
      <c r="W17" s="196">
        <f t="shared" si="4"/>
        <v>3.3061693320918094E-2</v>
      </c>
    </row>
    <row r="18" spans="1:23" x14ac:dyDescent="0.25">
      <c r="A18" s="1"/>
      <c r="B18" s="194" t="s">
        <v>121</v>
      </c>
      <c r="C18" s="195">
        <v>45154</v>
      </c>
      <c r="D18" s="195">
        <v>55095</v>
      </c>
      <c r="E18" s="195">
        <v>107508</v>
      </c>
      <c r="F18" s="195">
        <v>110571</v>
      </c>
      <c r="G18" s="195">
        <v>115704</v>
      </c>
      <c r="H18" s="195">
        <v>106311</v>
      </c>
      <c r="I18" s="212">
        <f t="shared" si="6"/>
        <v>-8.1181290188757527E-2</v>
      </c>
      <c r="J18" s="194">
        <f t="shared" si="1"/>
        <v>-9393</v>
      </c>
      <c r="K18" s="196">
        <f t="shared" si="2"/>
        <v>3.0296510305732258E-2</v>
      </c>
      <c r="N18" s="194" t="s">
        <v>121</v>
      </c>
      <c r="O18" s="195">
        <v>11013</v>
      </c>
      <c r="P18" s="195">
        <v>11202</v>
      </c>
      <c r="Q18" s="195">
        <v>24904</v>
      </c>
      <c r="R18" s="195">
        <v>29443</v>
      </c>
      <c r="S18" s="195">
        <v>29628</v>
      </c>
      <c r="T18" s="195">
        <v>26512</v>
      </c>
      <c r="U18" s="212">
        <f t="shared" si="7"/>
        <v>-0.10517078439314165</v>
      </c>
      <c r="V18" s="194">
        <f t="shared" si="5"/>
        <v>-3116</v>
      </c>
      <c r="W18" s="196">
        <f t="shared" si="4"/>
        <v>3.6038632239296951E-2</v>
      </c>
    </row>
    <row r="19" spans="1:23" x14ac:dyDescent="0.25">
      <c r="A19" s="193" t="s">
        <v>146</v>
      </c>
      <c r="B19" s="194" t="s">
        <v>130</v>
      </c>
      <c r="C19" s="195">
        <v>18138</v>
      </c>
      <c r="D19" s="195">
        <v>5121</v>
      </c>
      <c r="E19" s="195">
        <v>28971</v>
      </c>
      <c r="F19" s="195">
        <v>34286</v>
      </c>
      <c r="G19" s="195">
        <v>31543</v>
      </c>
      <c r="H19" s="195">
        <v>29986</v>
      </c>
      <c r="I19" s="212">
        <f t="shared" si="6"/>
        <v>-4.9361189487366453E-2</v>
      </c>
      <c r="J19" s="194">
        <f t="shared" si="1"/>
        <v>-1557</v>
      </c>
      <c r="K19" s="196">
        <f t="shared" si="2"/>
        <v>8.5454107103468836E-3</v>
      </c>
      <c r="N19" s="194" t="s">
        <v>130</v>
      </c>
      <c r="O19" s="195">
        <v>3340</v>
      </c>
      <c r="P19" s="195">
        <v>1568</v>
      </c>
      <c r="Q19" s="195">
        <v>6392</v>
      </c>
      <c r="R19" s="195">
        <v>7185</v>
      </c>
      <c r="S19" s="195">
        <v>6190</v>
      </c>
      <c r="T19" s="195">
        <v>7423</v>
      </c>
      <c r="U19" s="212">
        <f t="shared" si="7"/>
        <v>0.19919224555735049</v>
      </c>
      <c r="V19" s="194">
        <f t="shared" si="5"/>
        <v>1233</v>
      </c>
      <c r="W19" s="196">
        <f t="shared" si="4"/>
        <v>1.0090327667180947E-2</v>
      </c>
    </row>
    <row r="20" spans="1:23" x14ac:dyDescent="0.25">
      <c r="A20" s="198" t="s">
        <v>147</v>
      </c>
      <c r="B20" s="194" t="s">
        <v>133</v>
      </c>
      <c r="C20" s="195">
        <v>24693</v>
      </c>
      <c r="D20" s="195">
        <v>3815</v>
      </c>
      <c r="E20" s="195">
        <v>20777</v>
      </c>
      <c r="F20" s="195">
        <v>30679</v>
      </c>
      <c r="G20" s="195">
        <v>28530</v>
      </c>
      <c r="H20" s="195">
        <v>24141</v>
      </c>
      <c r="I20" s="212">
        <f t="shared" si="6"/>
        <v>-0.15383806519453203</v>
      </c>
      <c r="J20" s="194">
        <f t="shared" si="1"/>
        <v>-4389</v>
      </c>
      <c r="K20" s="196">
        <f t="shared" si="2"/>
        <v>6.8797025264618191E-3</v>
      </c>
      <c r="N20" s="194" t="s">
        <v>133</v>
      </c>
      <c r="O20" s="195">
        <v>4839</v>
      </c>
      <c r="P20" s="195">
        <v>1087</v>
      </c>
      <c r="Q20" s="195">
        <v>4756</v>
      </c>
      <c r="R20" s="195">
        <v>7018</v>
      </c>
      <c r="S20" s="195">
        <v>6079</v>
      </c>
      <c r="T20" s="195">
        <v>5391</v>
      </c>
      <c r="U20" s="212">
        <f t="shared" si="7"/>
        <v>-0.11317650929429179</v>
      </c>
      <c r="V20" s="194">
        <f t="shared" si="5"/>
        <v>-688</v>
      </c>
      <c r="W20" s="196">
        <f t="shared" si="4"/>
        <v>7.3281633374339874E-3</v>
      </c>
    </row>
    <row r="21" spans="1:23" x14ac:dyDescent="0.25">
      <c r="B21" s="199" t="s">
        <v>147</v>
      </c>
      <c r="C21" s="200">
        <f t="shared" ref="C21" si="8">C13-SUM(C14:C20)</f>
        <v>200977</v>
      </c>
      <c r="D21" s="200">
        <f t="shared" ref="D21:H21" si="9">D13-SUM(D14:D20)</f>
        <v>257122</v>
      </c>
      <c r="E21" s="200">
        <f t="shared" si="9"/>
        <v>607762</v>
      </c>
      <c r="F21" s="200">
        <f t="shared" si="9"/>
        <v>687531</v>
      </c>
      <c r="G21" s="200">
        <f t="shared" si="9"/>
        <v>763325</v>
      </c>
      <c r="H21" s="200">
        <f t="shared" si="9"/>
        <v>755963</v>
      </c>
      <c r="I21" s="213">
        <f t="shared" si="6"/>
        <v>-9.6446467756198251E-3</v>
      </c>
      <c r="J21" s="199">
        <f t="shared" si="1"/>
        <v>-7362</v>
      </c>
      <c r="K21" s="201">
        <f t="shared" si="2"/>
        <v>0.21543434658927368</v>
      </c>
      <c r="N21" s="199" t="s">
        <v>147</v>
      </c>
      <c r="O21" s="200">
        <f t="shared" ref="O21:T21" si="10">O13-SUM(O14:O20)</f>
        <v>43596</v>
      </c>
      <c r="P21" s="200">
        <f t="shared" si="10"/>
        <v>43677</v>
      </c>
      <c r="Q21" s="200">
        <f t="shared" si="10"/>
        <v>162181</v>
      </c>
      <c r="R21" s="200">
        <f t="shared" si="10"/>
        <v>175319</v>
      </c>
      <c r="S21" s="200">
        <f t="shared" si="10"/>
        <v>189268</v>
      </c>
      <c r="T21" s="200">
        <f t="shared" si="10"/>
        <v>207752</v>
      </c>
      <c r="U21" s="213">
        <f t="shared" si="7"/>
        <v>9.7660460299680896E-2</v>
      </c>
      <c r="V21" s="199">
        <f>T21-S21</f>
        <v>18484</v>
      </c>
      <c r="W21" s="201">
        <f t="shared" si="4"/>
        <v>0.28240411605983784</v>
      </c>
    </row>
    <row r="22" spans="1:23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70</v>
      </c>
      <c r="C23" s="209">
        <f t="shared" ref="C23:H23" si="11">C24+C27</f>
        <v>375814</v>
      </c>
      <c r="D23" s="209">
        <f t="shared" si="11"/>
        <v>547654</v>
      </c>
      <c r="E23" s="209">
        <f t="shared" si="11"/>
        <v>1242545</v>
      </c>
      <c r="F23" s="209">
        <f t="shared" si="11"/>
        <v>1288547</v>
      </c>
      <c r="G23" s="209">
        <f t="shared" si="11"/>
        <v>1320475</v>
      </c>
      <c r="H23" s="209">
        <f t="shared" si="11"/>
        <v>1231678</v>
      </c>
      <c r="I23" s="210">
        <f>IFERROR(H23/G23-1,"-")</f>
        <v>-6.7246256082091671E-2</v>
      </c>
      <c r="J23" s="209">
        <f>H23-G23</f>
        <v>-88797</v>
      </c>
      <c r="K23" s="210">
        <f t="shared" ref="K23:K35" si="12">H23/H$9</f>
        <v>0.35100361411654202</v>
      </c>
    </row>
    <row r="24" spans="1:23" x14ac:dyDescent="0.25">
      <c r="B24" s="190" t="s">
        <v>99</v>
      </c>
      <c r="C24" s="191">
        <v>74004</v>
      </c>
      <c r="D24" s="191">
        <v>186632</v>
      </c>
      <c r="E24" s="191">
        <v>154516</v>
      </c>
      <c r="F24" s="191">
        <v>127253</v>
      </c>
      <c r="G24" s="191">
        <v>113009</v>
      </c>
      <c r="H24" s="191">
        <v>98046</v>
      </c>
      <c r="I24" s="211">
        <f>IFERROR(H24/G24-1,"-")</f>
        <v>-0.13240538364201082</v>
      </c>
      <c r="J24" s="190">
        <f t="shared" ref="J24:J34" si="13">H24-G24</f>
        <v>-14963</v>
      </c>
      <c r="K24" s="192">
        <f t="shared" si="12"/>
        <v>2.7941150487116338E-2</v>
      </c>
    </row>
    <row r="25" spans="1:23" x14ac:dyDescent="0.25">
      <c r="B25" s="194" t="s">
        <v>105</v>
      </c>
      <c r="C25" s="195">
        <v>37421</v>
      </c>
      <c r="D25" s="195">
        <v>89266</v>
      </c>
      <c r="E25" s="195">
        <v>61778</v>
      </c>
      <c r="F25" s="195">
        <v>50205</v>
      </c>
      <c r="G25" s="195">
        <v>39596</v>
      </c>
      <c r="H25" s="195">
        <v>45144</v>
      </c>
      <c r="I25" s="212">
        <f>IFERROR(H25/G25-1,"-")</f>
        <v>0.1401151631477926</v>
      </c>
      <c r="J25" s="194">
        <f t="shared" si="13"/>
        <v>5548</v>
      </c>
      <c r="K25" s="196">
        <f t="shared" si="12"/>
        <v>1.2865137767888338E-2</v>
      </c>
    </row>
    <row r="26" spans="1:23" x14ac:dyDescent="0.25">
      <c r="B26" s="194" t="s">
        <v>102</v>
      </c>
      <c r="C26" s="195">
        <v>36583</v>
      </c>
      <c r="D26" s="195">
        <v>97366</v>
      </c>
      <c r="E26" s="195">
        <v>92738</v>
      </c>
      <c r="F26" s="195">
        <v>77048</v>
      </c>
      <c r="G26" s="195">
        <v>73413</v>
      </c>
      <c r="H26" s="195">
        <v>52902</v>
      </c>
      <c r="I26" s="212">
        <f>IFERROR(H26/G26-1,"-")</f>
        <v>-0.27939193330881451</v>
      </c>
      <c r="J26" s="194">
        <f t="shared" si="13"/>
        <v>-20511</v>
      </c>
      <c r="K26" s="196">
        <f t="shared" si="12"/>
        <v>1.5076012719228E-2</v>
      </c>
    </row>
    <row r="27" spans="1:23" x14ac:dyDescent="0.25">
      <c r="B27" s="190" t="s">
        <v>109</v>
      </c>
      <c r="C27" s="191">
        <v>301810</v>
      </c>
      <c r="D27" s="191">
        <v>361022</v>
      </c>
      <c r="E27" s="191">
        <v>1088029</v>
      </c>
      <c r="F27" s="191">
        <v>1161294</v>
      </c>
      <c r="G27" s="191">
        <v>1207466</v>
      </c>
      <c r="H27" s="191">
        <v>1133632</v>
      </c>
      <c r="I27" s="211">
        <f>IFERROR(H27/G27-1,"-")</f>
        <v>-6.1147891534834131E-2</v>
      </c>
      <c r="J27" s="190">
        <f t="shared" si="13"/>
        <v>-73834</v>
      </c>
      <c r="K27" s="192">
        <f t="shared" si="12"/>
        <v>0.32306246362942564</v>
      </c>
    </row>
    <row r="28" spans="1:23" x14ac:dyDescent="0.25">
      <c r="B28" s="194" t="s">
        <v>112</v>
      </c>
      <c r="C28" s="195">
        <v>124154</v>
      </c>
      <c r="D28" s="195">
        <v>103377</v>
      </c>
      <c r="E28" s="195">
        <v>552012</v>
      </c>
      <c r="F28" s="195">
        <v>596874</v>
      </c>
      <c r="G28" s="195">
        <v>619587</v>
      </c>
      <c r="H28" s="195">
        <v>587567</v>
      </c>
      <c r="I28" s="212">
        <f t="shared" ref="I28:I35" si="14">IFERROR(H28/G28-1,"-")</f>
        <v>-5.1679586563307511E-2</v>
      </c>
      <c r="J28" s="194">
        <f t="shared" si="13"/>
        <v>-32020</v>
      </c>
      <c r="K28" s="196">
        <f t="shared" si="12"/>
        <v>0.16744485209252274</v>
      </c>
    </row>
    <row r="29" spans="1:23" x14ac:dyDescent="0.25">
      <c r="B29" s="194" t="s">
        <v>115</v>
      </c>
      <c r="C29" s="195">
        <v>39687</v>
      </c>
      <c r="D29" s="195">
        <v>65858</v>
      </c>
      <c r="E29" s="195">
        <v>125486</v>
      </c>
      <c r="F29" s="195">
        <v>136586</v>
      </c>
      <c r="G29" s="195">
        <v>136714</v>
      </c>
      <c r="H29" s="195">
        <v>126333</v>
      </c>
      <c r="I29" s="212">
        <f t="shared" si="14"/>
        <v>-7.5932238102900951E-2</v>
      </c>
      <c r="J29" s="194">
        <f t="shared" si="13"/>
        <v>-10381</v>
      </c>
      <c r="K29" s="196">
        <f t="shared" si="12"/>
        <v>3.6002380153079862E-2</v>
      </c>
    </row>
    <row r="30" spans="1:23" x14ac:dyDescent="0.25">
      <c r="B30" s="194" t="s">
        <v>118</v>
      </c>
      <c r="C30" s="195">
        <v>15068</v>
      </c>
      <c r="D30" s="195">
        <v>27894</v>
      </c>
      <c r="E30" s="195">
        <v>45049</v>
      </c>
      <c r="F30" s="195">
        <v>40730</v>
      </c>
      <c r="G30" s="195">
        <v>36577</v>
      </c>
      <c r="H30" s="195">
        <v>34388</v>
      </c>
      <c r="I30" s="212">
        <f t="shared" si="14"/>
        <v>-5.9846351532383713E-2</v>
      </c>
      <c r="J30" s="194">
        <f t="shared" si="13"/>
        <v>-2189</v>
      </c>
      <c r="K30" s="196">
        <f t="shared" si="12"/>
        <v>9.7998927335225978E-3</v>
      </c>
    </row>
    <row r="31" spans="1:23" x14ac:dyDescent="0.25">
      <c r="B31" s="194" t="s">
        <v>125</v>
      </c>
      <c r="C31" s="195">
        <v>12723</v>
      </c>
      <c r="D31" s="195">
        <v>25455</v>
      </c>
      <c r="E31" s="195">
        <v>56055</v>
      </c>
      <c r="F31" s="195">
        <v>49378</v>
      </c>
      <c r="G31" s="195">
        <v>52155</v>
      </c>
      <c r="H31" s="195">
        <v>48241</v>
      </c>
      <c r="I31" s="212">
        <f t="shared" si="14"/>
        <v>-7.5045537340619362E-2</v>
      </c>
      <c r="J31" s="194">
        <f t="shared" si="13"/>
        <v>-3914</v>
      </c>
      <c r="K31" s="196">
        <f t="shared" si="12"/>
        <v>1.3747720872335223E-2</v>
      </c>
    </row>
    <row r="32" spans="1:23" x14ac:dyDescent="0.25">
      <c r="B32" s="194" t="s">
        <v>121</v>
      </c>
      <c r="C32" s="195">
        <v>22341</v>
      </c>
      <c r="D32" s="195">
        <v>31934</v>
      </c>
      <c r="E32" s="195">
        <v>64497</v>
      </c>
      <c r="F32" s="195">
        <v>60977</v>
      </c>
      <c r="G32" s="195">
        <v>62640</v>
      </c>
      <c r="H32" s="195">
        <v>58503</v>
      </c>
      <c r="I32" s="212">
        <f t="shared" si="14"/>
        <v>-6.6044061302682033E-2</v>
      </c>
      <c r="J32" s="194">
        <f t="shared" si="13"/>
        <v>-4137</v>
      </c>
      <c r="K32" s="196">
        <f t="shared" si="12"/>
        <v>1.6672185779611277E-2</v>
      </c>
    </row>
    <row r="33" spans="2:11" x14ac:dyDescent="0.25">
      <c r="B33" s="194" t="s">
        <v>130</v>
      </c>
      <c r="C33" s="195">
        <v>9543</v>
      </c>
      <c r="D33" s="195">
        <v>2177</v>
      </c>
      <c r="E33" s="195">
        <v>15151</v>
      </c>
      <c r="F33" s="195">
        <v>16332</v>
      </c>
      <c r="G33" s="195">
        <v>16171</v>
      </c>
      <c r="H33" s="195">
        <v>14326</v>
      </c>
      <c r="I33" s="212">
        <f t="shared" si="14"/>
        <v>-0.11409312967658158</v>
      </c>
      <c r="J33" s="194">
        <f t="shared" si="13"/>
        <v>-1845</v>
      </c>
      <c r="K33" s="196">
        <f t="shared" si="12"/>
        <v>4.082623685600929E-3</v>
      </c>
    </row>
    <row r="34" spans="2:11" x14ac:dyDescent="0.25">
      <c r="B34" s="194" t="s">
        <v>133</v>
      </c>
      <c r="C34" s="195">
        <v>11268</v>
      </c>
      <c r="D34" s="195">
        <v>1356</v>
      </c>
      <c r="E34" s="195">
        <v>9915</v>
      </c>
      <c r="F34" s="195">
        <v>14999</v>
      </c>
      <c r="G34" s="195">
        <v>13867</v>
      </c>
      <c r="H34" s="195">
        <v>11581</v>
      </c>
      <c r="I34" s="212">
        <f t="shared" si="14"/>
        <v>-0.1648518064469604</v>
      </c>
      <c r="J34" s="194">
        <f t="shared" si="13"/>
        <v>-2286</v>
      </c>
      <c r="K34" s="196">
        <f t="shared" si="12"/>
        <v>3.3003535462058048E-3</v>
      </c>
    </row>
    <row r="35" spans="2:11" x14ac:dyDescent="0.25">
      <c r="B35" s="199" t="s">
        <v>147</v>
      </c>
      <c r="C35" s="200">
        <f t="shared" ref="C35" si="15">C27-SUM(C28:C34)</f>
        <v>67026</v>
      </c>
      <c r="D35" s="200">
        <f t="shared" ref="D35:H35" si="16">D27-SUM(D28:D34)</f>
        <v>102971</v>
      </c>
      <c r="E35" s="200">
        <f t="shared" si="16"/>
        <v>219864</v>
      </c>
      <c r="F35" s="200">
        <f t="shared" si="16"/>
        <v>245418</v>
      </c>
      <c r="G35" s="200">
        <f t="shared" si="16"/>
        <v>269755</v>
      </c>
      <c r="H35" s="200">
        <f t="shared" si="16"/>
        <v>252693</v>
      </c>
      <c r="I35" s="213">
        <f t="shared" si="14"/>
        <v>-6.3249986098496747E-2</v>
      </c>
      <c r="J35" s="199">
        <f>H35-G35</f>
        <v>-17062</v>
      </c>
      <c r="K35" s="201">
        <f t="shared" si="12"/>
        <v>7.2012454766547218E-2</v>
      </c>
    </row>
    <row r="36" spans="2:11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70</v>
      </c>
      <c r="C37" s="209">
        <f t="shared" ref="C37:H37" si="17">C38+C41</f>
        <v>179799</v>
      </c>
      <c r="D37" s="209">
        <f t="shared" si="17"/>
        <v>158744</v>
      </c>
      <c r="E37" s="209">
        <f t="shared" si="17"/>
        <v>618226</v>
      </c>
      <c r="F37" s="209">
        <f t="shared" si="17"/>
        <v>671817</v>
      </c>
      <c r="G37" s="209">
        <f t="shared" si="17"/>
        <v>719190</v>
      </c>
      <c r="H37" s="209">
        <f t="shared" si="17"/>
        <v>735655</v>
      </c>
      <c r="I37" s="210">
        <f>IFERROR(H37/G37-1,"-")</f>
        <v>2.2893811093035232E-2</v>
      </c>
      <c r="J37" s="209">
        <f>H37-G37</f>
        <v>16465</v>
      </c>
      <c r="K37" s="210">
        <f t="shared" ref="K37:K49" si="18">H37/H$9</f>
        <v>0.20964697245782155</v>
      </c>
    </row>
    <row r="38" spans="2:11" x14ac:dyDescent="0.25">
      <c r="B38" s="190" t="s">
        <v>99</v>
      </c>
      <c r="C38" s="191">
        <v>20245</v>
      </c>
      <c r="D38" s="191">
        <v>30068</v>
      </c>
      <c r="E38" s="191">
        <v>72608</v>
      </c>
      <c r="F38" s="191">
        <v>70476</v>
      </c>
      <c r="G38" s="191">
        <v>71063</v>
      </c>
      <c r="H38" s="191">
        <v>69827</v>
      </c>
      <c r="I38" s="211">
        <f>IFERROR(H38/G38-1,"-")</f>
        <v>-1.7393017463377514E-2</v>
      </c>
      <c r="J38" s="190">
        <f t="shared" ref="J38:J48" si="19">H38-G38</f>
        <v>-1236</v>
      </c>
      <c r="K38" s="192">
        <f t="shared" si="18"/>
        <v>1.9899299462128719E-2</v>
      </c>
    </row>
    <row r="39" spans="2:11" x14ac:dyDescent="0.25">
      <c r="B39" s="194" t="s">
        <v>105</v>
      </c>
      <c r="C39" s="195">
        <v>3458</v>
      </c>
      <c r="D39" s="195">
        <v>6859</v>
      </c>
      <c r="E39" s="195">
        <v>16810</v>
      </c>
      <c r="F39" s="195">
        <v>25570</v>
      </c>
      <c r="G39" s="195">
        <v>28518</v>
      </c>
      <c r="H39" s="195">
        <v>26647</v>
      </c>
      <c r="I39" s="212">
        <f>IFERROR(H39/G39-1,"-")</f>
        <v>-6.5607686373518437E-2</v>
      </c>
      <c r="J39" s="194">
        <f t="shared" si="19"/>
        <v>-1871</v>
      </c>
      <c r="K39" s="196">
        <f t="shared" si="18"/>
        <v>7.5938624424269126E-3</v>
      </c>
    </row>
    <row r="40" spans="2:11" x14ac:dyDescent="0.25">
      <c r="B40" s="194" t="s">
        <v>102</v>
      </c>
      <c r="C40" s="195">
        <v>16787</v>
      </c>
      <c r="D40" s="195">
        <v>23209</v>
      </c>
      <c r="E40" s="195">
        <v>55798</v>
      </c>
      <c r="F40" s="195">
        <v>44906</v>
      </c>
      <c r="G40" s="195">
        <v>42545</v>
      </c>
      <c r="H40" s="195">
        <v>43180</v>
      </c>
      <c r="I40" s="212">
        <f>IFERROR(H40/G40-1,"-")</f>
        <v>1.4925373134328401E-2</v>
      </c>
      <c r="J40" s="194">
        <f t="shared" si="19"/>
        <v>635</v>
      </c>
      <c r="K40" s="196">
        <f t="shared" si="18"/>
        <v>1.2305437019701809E-2</v>
      </c>
    </row>
    <row r="41" spans="2:11" x14ac:dyDescent="0.25">
      <c r="B41" s="190" t="s">
        <v>109</v>
      </c>
      <c r="C41" s="191">
        <v>159554</v>
      </c>
      <c r="D41" s="191">
        <v>128676</v>
      </c>
      <c r="E41" s="191">
        <v>545618</v>
      </c>
      <c r="F41" s="191">
        <v>601341</v>
      </c>
      <c r="G41" s="191">
        <v>648127</v>
      </c>
      <c r="H41" s="191">
        <v>665828</v>
      </c>
      <c r="I41" s="211">
        <f>IFERROR(H41/G41-1,"-")</f>
        <v>2.7311005404804911E-2</v>
      </c>
      <c r="J41" s="190">
        <f t="shared" si="19"/>
        <v>17701</v>
      </c>
      <c r="K41" s="192">
        <f t="shared" si="18"/>
        <v>0.18974767299569281</v>
      </c>
    </row>
    <row r="42" spans="2:11" x14ac:dyDescent="0.25">
      <c r="B42" s="194" t="s">
        <v>112</v>
      </c>
      <c r="C42" s="195">
        <v>75666</v>
      </c>
      <c r="D42" s="195">
        <v>46628</v>
      </c>
      <c r="E42" s="195">
        <v>285701</v>
      </c>
      <c r="F42" s="195">
        <v>314515</v>
      </c>
      <c r="G42" s="195">
        <v>348529</v>
      </c>
      <c r="H42" s="195">
        <v>349567</v>
      </c>
      <c r="I42" s="212">
        <f t="shared" ref="I42:I49" si="20">IFERROR(H42/G42-1,"-")</f>
        <v>2.9782313666868454E-3</v>
      </c>
      <c r="J42" s="194">
        <f t="shared" si="19"/>
        <v>1038</v>
      </c>
      <c r="K42" s="196">
        <f t="shared" si="18"/>
        <v>9.9619608676843496E-2</v>
      </c>
    </row>
    <row r="43" spans="2:11" x14ac:dyDescent="0.25">
      <c r="B43" s="194" t="s">
        <v>115</v>
      </c>
      <c r="C43" s="195">
        <v>9493</v>
      </c>
      <c r="D43" s="195">
        <v>7681</v>
      </c>
      <c r="E43" s="195">
        <v>20857</v>
      </c>
      <c r="F43" s="195">
        <v>26333</v>
      </c>
      <c r="G43" s="195">
        <v>24747</v>
      </c>
      <c r="H43" s="195">
        <v>26587</v>
      </c>
      <c r="I43" s="212">
        <f t="shared" si="20"/>
        <v>7.4352446761223545E-2</v>
      </c>
      <c r="J43" s="194">
        <f t="shared" si="19"/>
        <v>1840</v>
      </c>
      <c r="K43" s="196">
        <f t="shared" si="18"/>
        <v>7.5767636415658172E-3</v>
      </c>
    </row>
    <row r="44" spans="2:11" x14ac:dyDescent="0.25">
      <c r="B44" s="194" t="s">
        <v>118</v>
      </c>
      <c r="C44" s="195">
        <v>5450</v>
      </c>
      <c r="D44" s="195">
        <v>7014</v>
      </c>
      <c r="E44" s="195">
        <v>14615</v>
      </c>
      <c r="F44" s="195">
        <v>16785</v>
      </c>
      <c r="G44" s="195">
        <v>16665</v>
      </c>
      <c r="H44" s="195">
        <v>18274</v>
      </c>
      <c r="I44" s="212">
        <f t="shared" si="20"/>
        <v>9.6549654965496501E-2</v>
      </c>
      <c r="J44" s="194">
        <f t="shared" si="19"/>
        <v>1609</v>
      </c>
      <c r="K44" s="196">
        <f t="shared" si="18"/>
        <v>5.2077247822610202E-3</v>
      </c>
    </row>
    <row r="45" spans="2:11" x14ac:dyDescent="0.25">
      <c r="B45" s="194" t="s">
        <v>125</v>
      </c>
      <c r="C45" s="195">
        <v>6157</v>
      </c>
      <c r="D45" s="195">
        <v>9819</v>
      </c>
      <c r="E45" s="195">
        <v>26212</v>
      </c>
      <c r="F45" s="195">
        <v>24743</v>
      </c>
      <c r="G45" s="195">
        <v>27021</v>
      </c>
      <c r="H45" s="195">
        <v>24322</v>
      </c>
      <c r="I45" s="212">
        <f t="shared" si="20"/>
        <v>-9.9885274416194769E-2</v>
      </c>
      <c r="J45" s="194">
        <f t="shared" si="19"/>
        <v>-2699</v>
      </c>
      <c r="K45" s="196">
        <f t="shared" si="18"/>
        <v>6.9312839090594578E-3</v>
      </c>
    </row>
    <row r="46" spans="2:11" x14ac:dyDescent="0.25">
      <c r="B46" s="194" t="s">
        <v>121</v>
      </c>
      <c r="C46" s="195">
        <v>11013</v>
      </c>
      <c r="D46" s="195">
        <v>11202</v>
      </c>
      <c r="E46" s="195">
        <v>24904</v>
      </c>
      <c r="F46" s="195">
        <v>29443</v>
      </c>
      <c r="G46" s="195">
        <v>29628</v>
      </c>
      <c r="H46" s="195">
        <v>26512</v>
      </c>
      <c r="I46" s="212">
        <f t="shared" si="20"/>
        <v>-0.10517078439314165</v>
      </c>
      <c r="J46" s="194">
        <f t="shared" si="19"/>
        <v>-3116</v>
      </c>
      <c r="K46" s="196">
        <f t="shared" si="18"/>
        <v>7.5553901404894477E-3</v>
      </c>
    </row>
    <row r="47" spans="2:11" x14ac:dyDescent="0.25">
      <c r="B47" s="194" t="s">
        <v>130</v>
      </c>
      <c r="C47" s="195">
        <v>3340</v>
      </c>
      <c r="D47" s="195">
        <v>1568</v>
      </c>
      <c r="E47" s="195">
        <v>6392</v>
      </c>
      <c r="F47" s="195">
        <v>7185</v>
      </c>
      <c r="G47" s="195">
        <v>6190</v>
      </c>
      <c r="H47" s="195">
        <v>7423</v>
      </c>
      <c r="I47" s="212">
        <f t="shared" si="20"/>
        <v>0.19919224555735049</v>
      </c>
      <c r="J47" s="194">
        <f t="shared" si="19"/>
        <v>1233</v>
      </c>
      <c r="K47" s="196">
        <f t="shared" si="18"/>
        <v>2.1154066465318786E-3</v>
      </c>
    </row>
    <row r="48" spans="2:11" x14ac:dyDescent="0.25">
      <c r="B48" s="194" t="s">
        <v>133</v>
      </c>
      <c r="C48" s="195">
        <v>4839</v>
      </c>
      <c r="D48" s="195">
        <v>1087</v>
      </c>
      <c r="E48" s="195">
        <v>4756</v>
      </c>
      <c r="F48" s="195">
        <v>7018</v>
      </c>
      <c r="G48" s="195">
        <v>6079</v>
      </c>
      <c r="H48" s="195">
        <v>5391</v>
      </c>
      <c r="I48" s="212">
        <f t="shared" si="20"/>
        <v>-0.11317650929429179</v>
      </c>
      <c r="J48" s="194">
        <f t="shared" si="19"/>
        <v>-688</v>
      </c>
      <c r="K48" s="196">
        <f t="shared" si="18"/>
        <v>1.5363272573694407E-3</v>
      </c>
    </row>
    <row r="49" spans="2:11" x14ac:dyDescent="0.25">
      <c r="B49" s="199" t="s">
        <v>147</v>
      </c>
      <c r="C49" s="200">
        <f t="shared" ref="C49" si="21">C41-SUM(C42:C48)</f>
        <v>43596</v>
      </c>
      <c r="D49" s="200">
        <f t="shared" ref="D49:H49" si="22">D41-SUM(D42:D48)</f>
        <v>43677</v>
      </c>
      <c r="E49" s="200">
        <f t="shared" si="22"/>
        <v>162181</v>
      </c>
      <c r="F49" s="200">
        <f t="shared" si="22"/>
        <v>175319</v>
      </c>
      <c r="G49" s="200">
        <f t="shared" si="22"/>
        <v>189268</v>
      </c>
      <c r="H49" s="200">
        <f t="shared" si="22"/>
        <v>207752</v>
      </c>
      <c r="I49" s="213">
        <f t="shared" si="20"/>
        <v>9.7660460299680896E-2</v>
      </c>
      <c r="J49" s="199">
        <f>H49-G49</f>
        <v>18484</v>
      </c>
      <c r="K49" s="201">
        <f t="shared" si="18"/>
        <v>5.9205167941572261E-2</v>
      </c>
    </row>
    <row r="50" spans="2:11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70</v>
      </c>
      <c r="C51" s="209">
        <f t="shared" ref="C51:H51" si="23">C52+C55</f>
        <v>9750</v>
      </c>
      <c r="D51" s="209">
        <f t="shared" si="23"/>
        <v>14685</v>
      </c>
      <c r="E51" s="209">
        <f t="shared" si="23"/>
        <v>29058</v>
      </c>
      <c r="F51" s="209">
        <f t="shared" si="23"/>
        <v>40794</v>
      </c>
      <c r="G51" s="209">
        <f t="shared" si="23"/>
        <v>35457</v>
      </c>
      <c r="H51" s="209">
        <f t="shared" si="23"/>
        <v>35550</v>
      </c>
      <c r="I51" s="210">
        <f>IFERROR(H51/G51-1,"-")</f>
        <v>2.6228953380149633E-3</v>
      </c>
      <c r="J51" s="209">
        <f>H51-G51</f>
        <v>93</v>
      </c>
      <c r="K51" s="210">
        <f t="shared" ref="K51:K63" si="24">H51/H$9</f>
        <v>1.013103951019915E-2</v>
      </c>
    </row>
    <row r="52" spans="2:11" x14ac:dyDescent="0.25">
      <c r="B52" s="190" t="s">
        <v>99</v>
      </c>
      <c r="C52" s="191">
        <v>1894</v>
      </c>
      <c r="D52" s="191">
        <v>4565</v>
      </c>
      <c r="E52" s="191">
        <v>4856</v>
      </c>
      <c r="F52" s="191">
        <v>17330</v>
      </c>
      <c r="G52" s="191">
        <v>9653</v>
      </c>
      <c r="H52" s="191">
        <v>8049</v>
      </c>
      <c r="I52" s="211">
        <f>IFERROR(H52/G52-1,"-")</f>
        <v>-0.16616595876929452</v>
      </c>
      <c r="J52" s="190">
        <f t="shared" ref="J52:J62" si="25">H52-G52</f>
        <v>-1604</v>
      </c>
      <c r="K52" s="192">
        <f t="shared" si="24"/>
        <v>2.2938041355159765E-3</v>
      </c>
    </row>
    <row r="53" spans="2:11" x14ac:dyDescent="0.25">
      <c r="B53" s="194" t="s">
        <v>105</v>
      </c>
      <c r="C53" s="195">
        <v>1421</v>
      </c>
      <c r="D53" s="195">
        <v>2335</v>
      </c>
      <c r="E53" s="195">
        <v>2591</v>
      </c>
      <c r="F53" s="195">
        <v>12810</v>
      </c>
      <c r="G53" s="195">
        <v>6601</v>
      </c>
      <c r="H53" s="195">
        <v>4692</v>
      </c>
      <c r="I53" s="212">
        <f>IFERROR(H53/G53-1,"-")</f>
        <v>-0.28919860627177696</v>
      </c>
      <c r="J53" s="194">
        <f t="shared" si="25"/>
        <v>-1909</v>
      </c>
      <c r="K53" s="196">
        <f t="shared" si="24"/>
        <v>1.3371262273376768E-3</v>
      </c>
    </row>
    <row r="54" spans="2:11" x14ac:dyDescent="0.25">
      <c r="B54" s="194" t="s">
        <v>102</v>
      </c>
      <c r="C54" s="195">
        <v>473</v>
      </c>
      <c r="D54" s="195">
        <v>2230</v>
      </c>
      <c r="E54" s="195">
        <v>2265</v>
      </c>
      <c r="F54" s="195">
        <v>4520</v>
      </c>
      <c r="G54" s="195">
        <v>3052</v>
      </c>
      <c r="H54" s="195">
        <v>3357</v>
      </c>
      <c r="I54" s="212">
        <f>IFERROR(H54/G54-1,"-")</f>
        <v>9.9934469200524179E-2</v>
      </c>
      <c r="J54" s="194">
        <f t="shared" si="25"/>
        <v>305</v>
      </c>
      <c r="K54" s="196">
        <f t="shared" si="24"/>
        <v>9.5667790817829945E-4</v>
      </c>
    </row>
    <row r="55" spans="2:11" x14ac:dyDescent="0.25">
      <c r="B55" s="190" t="s">
        <v>109</v>
      </c>
      <c r="C55" s="191">
        <v>7856</v>
      </c>
      <c r="D55" s="191">
        <v>10120</v>
      </c>
      <c r="E55" s="191">
        <v>24202</v>
      </c>
      <c r="F55" s="191">
        <v>23464</v>
      </c>
      <c r="G55" s="191">
        <v>25804</v>
      </c>
      <c r="H55" s="191">
        <v>27501</v>
      </c>
      <c r="I55" s="211">
        <f>IFERROR(H55/G55-1,"-")</f>
        <v>6.5764997674779169E-2</v>
      </c>
      <c r="J55" s="190">
        <f t="shared" si="25"/>
        <v>1697</v>
      </c>
      <c r="K55" s="192">
        <f t="shared" si="24"/>
        <v>7.8372353746831731E-3</v>
      </c>
    </row>
    <row r="56" spans="2:11" x14ac:dyDescent="0.25">
      <c r="B56" s="194" t="s">
        <v>112</v>
      </c>
      <c r="C56" s="195">
        <v>2355</v>
      </c>
      <c r="D56" s="195">
        <v>1798</v>
      </c>
      <c r="E56" s="195">
        <v>8555</v>
      </c>
      <c r="F56" s="195">
        <v>7448</v>
      </c>
      <c r="G56" s="195">
        <v>9085</v>
      </c>
      <c r="H56" s="195">
        <v>9913</v>
      </c>
      <c r="I56" s="212">
        <f t="shared" ref="I56:I63" si="26">IFERROR(H56/G56-1,"-")</f>
        <v>9.1139240506329156E-2</v>
      </c>
      <c r="J56" s="194">
        <f t="shared" si="25"/>
        <v>828</v>
      </c>
      <c r="K56" s="196">
        <f t="shared" si="24"/>
        <v>2.8250068822673466E-3</v>
      </c>
    </row>
    <row r="57" spans="2:11" x14ac:dyDescent="0.25">
      <c r="B57" s="194" t="s">
        <v>115</v>
      </c>
      <c r="C57" s="195">
        <v>2284</v>
      </c>
      <c r="D57" s="195">
        <v>3145</v>
      </c>
      <c r="E57" s="195">
        <v>5239</v>
      </c>
      <c r="F57" s="195">
        <v>4103</v>
      </c>
      <c r="G57" s="195">
        <v>4942</v>
      </c>
      <c r="H57" s="195">
        <v>5240</v>
      </c>
      <c r="I57" s="212">
        <f t="shared" si="26"/>
        <v>6.0299473897207578E-2</v>
      </c>
      <c r="J57" s="194">
        <f t="shared" si="25"/>
        <v>298</v>
      </c>
      <c r="K57" s="196">
        <f t="shared" si="24"/>
        <v>1.49329527520235E-3</v>
      </c>
    </row>
    <row r="58" spans="2:11" x14ac:dyDescent="0.25">
      <c r="B58" s="194" t="s">
        <v>118</v>
      </c>
      <c r="C58" s="195">
        <v>448</v>
      </c>
      <c r="D58" s="195">
        <v>1383</v>
      </c>
      <c r="E58" s="195">
        <v>2127</v>
      </c>
      <c r="F58" s="195">
        <v>2370</v>
      </c>
      <c r="G58" s="195">
        <v>1950</v>
      </c>
      <c r="H58" s="195">
        <v>2184</v>
      </c>
      <c r="I58" s="212">
        <f t="shared" si="26"/>
        <v>0.12000000000000011</v>
      </c>
      <c r="J58" s="194">
        <f t="shared" si="25"/>
        <v>234</v>
      </c>
      <c r="K58" s="196">
        <f t="shared" si="24"/>
        <v>6.223963513438802E-4</v>
      </c>
    </row>
    <row r="59" spans="2:11" x14ac:dyDescent="0.25">
      <c r="B59" s="194" t="s">
        <v>125</v>
      </c>
      <c r="C59" s="195">
        <v>234</v>
      </c>
      <c r="D59" s="195">
        <v>251</v>
      </c>
      <c r="E59" s="195">
        <v>711</v>
      </c>
      <c r="F59" s="195">
        <v>574</v>
      </c>
      <c r="G59" s="195">
        <v>855</v>
      </c>
      <c r="H59" s="195">
        <v>846</v>
      </c>
      <c r="I59" s="212">
        <f t="shared" si="26"/>
        <v>-1.0526315789473717E-2</v>
      </c>
      <c r="J59" s="194">
        <f t="shared" si="25"/>
        <v>-9</v>
      </c>
      <c r="K59" s="196">
        <f t="shared" si="24"/>
        <v>2.4109309214144812E-4</v>
      </c>
    </row>
    <row r="60" spans="2:11" x14ac:dyDescent="0.25">
      <c r="B60" s="194" t="s">
        <v>121</v>
      </c>
      <c r="C60" s="195">
        <v>165</v>
      </c>
      <c r="D60" s="195">
        <v>290</v>
      </c>
      <c r="E60" s="195">
        <v>550</v>
      </c>
      <c r="F60" s="195">
        <v>522</v>
      </c>
      <c r="G60" s="195">
        <v>589</v>
      </c>
      <c r="H60" s="195">
        <v>675</v>
      </c>
      <c r="I60" s="212">
        <f t="shared" si="26"/>
        <v>0.14601018675721567</v>
      </c>
      <c r="J60" s="194">
        <f t="shared" si="25"/>
        <v>86</v>
      </c>
      <c r="K60" s="196">
        <f t="shared" si="24"/>
        <v>1.9236150968732563E-4</v>
      </c>
    </row>
    <row r="61" spans="2:11" x14ac:dyDescent="0.25">
      <c r="B61" s="194" t="s">
        <v>130</v>
      </c>
      <c r="C61" s="195">
        <v>76</v>
      </c>
      <c r="D61" s="195">
        <v>47</v>
      </c>
      <c r="E61" s="195">
        <v>70</v>
      </c>
      <c r="F61" s="195">
        <v>182</v>
      </c>
      <c r="G61" s="195">
        <v>98</v>
      </c>
      <c r="H61" s="195">
        <v>180</v>
      </c>
      <c r="I61" s="212">
        <f t="shared" si="26"/>
        <v>0.83673469387755106</v>
      </c>
      <c r="J61" s="194">
        <f t="shared" si="25"/>
        <v>82</v>
      </c>
      <c r="K61" s="196">
        <f t="shared" si="24"/>
        <v>5.1296402583286835E-5</v>
      </c>
    </row>
    <row r="62" spans="2:11" x14ac:dyDescent="0.25">
      <c r="B62" s="194" t="s">
        <v>133</v>
      </c>
      <c r="C62" s="195">
        <v>111</v>
      </c>
      <c r="D62" s="195">
        <v>42</v>
      </c>
      <c r="E62" s="195">
        <v>110</v>
      </c>
      <c r="F62" s="195">
        <v>156</v>
      </c>
      <c r="G62" s="195">
        <v>98</v>
      </c>
      <c r="H62" s="195">
        <v>435</v>
      </c>
      <c r="I62" s="212">
        <f t="shared" si="26"/>
        <v>3.4387755102040813</v>
      </c>
      <c r="J62" s="194">
        <f t="shared" si="25"/>
        <v>337</v>
      </c>
      <c r="K62" s="196">
        <f t="shared" si="24"/>
        <v>1.2396630624294318E-4</v>
      </c>
    </row>
    <row r="63" spans="2:11" x14ac:dyDescent="0.25">
      <c r="B63" s="199" t="s">
        <v>147</v>
      </c>
      <c r="C63" s="200">
        <f t="shared" ref="C63" si="27">C55-SUM(C56:C62)</f>
        <v>2183</v>
      </c>
      <c r="D63" s="200">
        <f t="shared" ref="D63:H63" si="28">D55-SUM(D56:D62)</f>
        <v>3164</v>
      </c>
      <c r="E63" s="200">
        <f t="shared" si="28"/>
        <v>6840</v>
      </c>
      <c r="F63" s="200">
        <f t="shared" si="28"/>
        <v>8109</v>
      </c>
      <c r="G63" s="200">
        <f t="shared" si="28"/>
        <v>8187</v>
      </c>
      <c r="H63" s="200">
        <f t="shared" si="28"/>
        <v>8028</v>
      </c>
      <c r="I63" s="213">
        <f t="shared" si="26"/>
        <v>-1.9421033345547789E-2</v>
      </c>
      <c r="J63" s="199">
        <f>H63-G63</f>
        <v>-159</v>
      </c>
      <c r="K63" s="201">
        <f t="shared" si="24"/>
        <v>2.287819555214593E-3</v>
      </c>
    </row>
    <row r="64" spans="2:11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70</v>
      </c>
      <c r="C65" s="209">
        <f t="shared" ref="C65:H65" si="29">C66+C69</f>
        <v>40665</v>
      </c>
      <c r="D65" s="209">
        <f t="shared" si="29"/>
        <v>44291</v>
      </c>
      <c r="E65" s="209">
        <f t="shared" si="29"/>
        <v>124085</v>
      </c>
      <c r="F65" s="209">
        <f t="shared" si="29"/>
        <v>147548</v>
      </c>
      <c r="G65" s="209">
        <f t="shared" si="29"/>
        <v>167311</v>
      </c>
      <c r="H65" s="209">
        <f t="shared" si="29"/>
        <v>127098</v>
      </c>
      <c r="I65" s="210">
        <f>IFERROR(H65/G65-1,"-")</f>
        <v>-0.24034881149476128</v>
      </c>
      <c r="J65" s="209">
        <f>H65-G65</f>
        <v>-40213</v>
      </c>
      <c r="K65" s="210">
        <f t="shared" ref="K65:K77" si="30">H65/H$9</f>
        <v>3.622038986405883E-2</v>
      </c>
    </row>
    <row r="66" spans="2:11" x14ac:dyDescent="0.25">
      <c r="B66" s="190" t="s">
        <v>99</v>
      </c>
      <c r="C66" s="191">
        <v>20003</v>
      </c>
      <c r="D66" s="191">
        <v>23633</v>
      </c>
      <c r="E66" s="191">
        <v>29429</v>
      </c>
      <c r="F66" s="191">
        <v>39443</v>
      </c>
      <c r="G66" s="191">
        <v>51353</v>
      </c>
      <c r="H66" s="191">
        <v>35167</v>
      </c>
      <c r="I66" s="211">
        <f>IFERROR(H66/G66-1,"-")</f>
        <v>-0.31519093334371895</v>
      </c>
      <c r="J66" s="190">
        <f t="shared" ref="J66:J76" si="31">H66-G66</f>
        <v>-16186</v>
      </c>
      <c r="K66" s="192">
        <f t="shared" si="30"/>
        <v>1.0021892164702489E-2</v>
      </c>
    </row>
    <row r="67" spans="2:11" x14ac:dyDescent="0.25">
      <c r="B67" s="194" t="s">
        <v>105</v>
      </c>
      <c r="C67" s="195">
        <v>7091</v>
      </c>
      <c r="D67" s="195">
        <v>20260</v>
      </c>
      <c r="E67" s="195">
        <v>22700</v>
      </c>
      <c r="F67" s="195">
        <v>28099</v>
      </c>
      <c r="G67" s="195">
        <v>31529</v>
      </c>
      <c r="H67" s="195">
        <v>11996</v>
      </c>
      <c r="I67" s="212">
        <f>IFERROR(H67/G67-1,"-")</f>
        <v>-0.61952488185480037</v>
      </c>
      <c r="J67" s="194">
        <f t="shared" si="31"/>
        <v>-19533</v>
      </c>
      <c r="K67" s="196">
        <f t="shared" si="30"/>
        <v>3.4186202521617158E-3</v>
      </c>
    </row>
    <row r="68" spans="2:11" x14ac:dyDescent="0.25">
      <c r="B68" s="194" t="s">
        <v>102</v>
      </c>
      <c r="C68" s="195">
        <v>12912</v>
      </c>
      <c r="D68" s="195">
        <v>3373</v>
      </c>
      <c r="E68" s="195">
        <v>6729</v>
      </c>
      <c r="F68" s="195">
        <v>11344</v>
      </c>
      <c r="G68" s="195">
        <v>19824</v>
      </c>
      <c r="H68" s="195">
        <v>23171</v>
      </c>
      <c r="I68" s="212">
        <f>IFERROR(H68/G68-1,"-")</f>
        <v>0.16883575464083944</v>
      </c>
      <c r="J68" s="194">
        <f t="shared" si="31"/>
        <v>3347</v>
      </c>
      <c r="K68" s="196">
        <f t="shared" si="30"/>
        <v>6.6032719125407738E-3</v>
      </c>
    </row>
    <row r="69" spans="2:11" x14ac:dyDescent="0.25">
      <c r="B69" s="190" t="s">
        <v>109</v>
      </c>
      <c r="C69" s="191">
        <v>20662</v>
      </c>
      <c r="D69" s="191">
        <v>20658</v>
      </c>
      <c r="E69" s="191">
        <v>94656</v>
      </c>
      <c r="F69" s="191">
        <v>108105</v>
      </c>
      <c r="G69" s="191">
        <v>115958</v>
      </c>
      <c r="H69" s="191">
        <v>91931</v>
      </c>
      <c r="I69" s="211">
        <f>IFERROR(H69/G69-1,"-")</f>
        <v>-0.20720433260318394</v>
      </c>
      <c r="J69" s="190">
        <f t="shared" si="31"/>
        <v>-24027</v>
      </c>
      <c r="K69" s="192">
        <f t="shared" si="30"/>
        <v>2.6198497699356345E-2</v>
      </c>
    </row>
    <row r="70" spans="2:11" x14ac:dyDescent="0.25">
      <c r="B70" s="194" t="s">
        <v>112</v>
      </c>
      <c r="C70" s="195">
        <v>7853</v>
      </c>
      <c r="D70" s="195">
        <v>5486</v>
      </c>
      <c r="E70" s="195">
        <v>44166</v>
      </c>
      <c r="F70" s="195">
        <v>39770</v>
      </c>
      <c r="G70" s="195">
        <v>39292</v>
      </c>
      <c r="H70" s="195">
        <v>40004</v>
      </c>
      <c r="I70" s="212">
        <f t="shared" ref="I70:I77" si="32">IFERROR(H70/G70-1,"-")</f>
        <v>1.8120737045709046E-2</v>
      </c>
      <c r="J70" s="194">
        <f t="shared" si="31"/>
        <v>712</v>
      </c>
      <c r="K70" s="196">
        <f t="shared" si="30"/>
        <v>1.1400340494121147E-2</v>
      </c>
    </row>
    <row r="71" spans="2:11" x14ac:dyDescent="0.25">
      <c r="B71" s="194" t="s">
        <v>115</v>
      </c>
      <c r="C71" s="195">
        <v>2468</v>
      </c>
      <c r="D71" s="195">
        <v>2729</v>
      </c>
      <c r="E71" s="195">
        <v>5830</v>
      </c>
      <c r="F71" s="195">
        <v>7118</v>
      </c>
      <c r="G71" s="195">
        <v>7568</v>
      </c>
      <c r="H71" s="195">
        <v>8306</v>
      </c>
      <c r="I71" s="212">
        <f t="shared" si="32"/>
        <v>9.751585623678638E-2</v>
      </c>
      <c r="J71" s="194">
        <f t="shared" si="31"/>
        <v>738</v>
      </c>
      <c r="K71" s="196">
        <f t="shared" si="30"/>
        <v>2.3670439992043357E-3</v>
      </c>
    </row>
    <row r="72" spans="2:11" x14ac:dyDescent="0.25">
      <c r="B72" s="194" t="s">
        <v>118</v>
      </c>
      <c r="C72" s="195">
        <v>2800</v>
      </c>
      <c r="D72" s="195">
        <v>3553</v>
      </c>
      <c r="E72" s="195">
        <v>14265</v>
      </c>
      <c r="F72" s="195">
        <v>14596</v>
      </c>
      <c r="G72" s="195">
        <v>17781</v>
      </c>
      <c r="H72" s="195">
        <v>8543</v>
      </c>
      <c r="I72" s="212">
        <f t="shared" si="32"/>
        <v>-0.51954333277093534</v>
      </c>
      <c r="J72" s="194">
        <f t="shared" si="31"/>
        <v>-9238</v>
      </c>
      <c r="K72" s="196">
        <f t="shared" si="30"/>
        <v>2.4345842626056634E-3</v>
      </c>
    </row>
    <row r="73" spans="2:11" x14ac:dyDescent="0.25">
      <c r="B73" s="194" t="s">
        <v>125</v>
      </c>
      <c r="C73" s="195">
        <v>265</v>
      </c>
      <c r="D73" s="195">
        <v>818</v>
      </c>
      <c r="E73" s="195">
        <v>1612</v>
      </c>
      <c r="F73" s="195">
        <v>2887</v>
      </c>
      <c r="G73" s="195">
        <v>3774</v>
      </c>
      <c r="H73" s="195">
        <v>2089</v>
      </c>
      <c r="I73" s="212">
        <f t="shared" si="32"/>
        <v>-0.44647588765235824</v>
      </c>
      <c r="J73" s="194">
        <f t="shared" si="31"/>
        <v>-1685</v>
      </c>
      <c r="K73" s="196">
        <f t="shared" si="30"/>
        <v>5.9532324998047884E-4</v>
      </c>
    </row>
    <row r="74" spans="2:11" x14ac:dyDescent="0.25">
      <c r="B74" s="194" t="s">
        <v>121</v>
      </c>
      <c r="C74" s="195">
        <v>831</v>
      </c>
      <c r="D74" s="195">
        <v>1017</v>
      </c>
      <c r="E74" s="195">
        <v>2323</v>
      </c>
      <c r="F74" s="195">
        <v>2141</v>
      </c>
      <c r="G74" s="195">
        <v>3327</v>
      </c>
      <c r="H74" s="195">
        <v>2383</v>
      </c>
      <c r="I74" s="212">
        <f t="shared" si="32"/>
        <v>-0.28373910429816651</v>
      </c>
      <c r="J74" s="194">
        <f t="shared" si="31"/>
        <v>-944</v>
      </c>
      <c r="K74" s="196">
        <f t="shared" si="30"/>
        <v>6.7910737419984741E-4</v>
      </c>
    </row>
    <row r="75" spans="2:11" x14ac:dyDescent="0.25">
      <c r="B75" s="194" t="s">
        <v>130</v>
      </c>
      <c r="C75" s="195">
        <v>636</v>
      </c>
      <c r="D75" s="195">
        <v>128</v>
      </c>
      <c r="E75" s="195">
        <v>1235</v>
      </c>
      <c r="F75" s="195">
        <v>3490</v>
      </c>
      <c r="G75" s="195">
        <v>1888</v>
      </c>
      <c r="H75" s="195">
        <v>902</v>
      </c>
      <c r="I75" s="212">
        <f t="shared" si="32"/>
        <v>-0.5222457627118644</v>
      </c>
      <c r="J75" s="194">
        <f t="shared" si="31"/>
        <v>-986</v>
      </c>
      <c r="K75" s="196">
        <f t="shared" si="30"/>
        <v>2.5705197294513738E-4</v>
      </c>
    </row>
    <row r="76" spans="2:11" x14ac:dyDescent="0.25">
      <c r="B76" s="194" t="s">
        <v>133</v>
      </c>
      <c r="C76" s="195">
        <v>855</v>
      </c>
      <c r="D76" s="195">
        <v>59</v>
      </c>
      <c r="E76" s="195">
        <v>331</v>
      </c>
      <c r="F76" s="195">
        <v>1010</v>
      </c>
      <c r="G76" s="195">
        <v>294</v>
      </c>
      <c r="H76" s="195">
        <v>631</v>
      </c>
      <c r="I76" s="212">
        <f t="shared" si="32"/>
        <v>1.1462585034013606</v>
      </c>
      <c r="J76" s="194">
        <f t="shared" si="31"/>
        <v>337</v>
      </c>
      <c r="K76" s="196">
        <f t="shared" si="30"/>
        <v>1.7982238905585551E-4</v>
      </c>
    </row>
    <row r="77" spans="2:11" x14ac:dyDescent="0.25">
      <c r="B77" s="199" t="s">
        <v>147</v>
      </c>
      <c r="C77" s="200">
        <f t="shared" ref="C77" si="33">C69-SUM(C70:C76)</f>
        <v>4954</v>
      </c>
      <c r="D77" s="200">
        <f t="shared" ref="D77:H77" si="34">D69-SUM(D70:D76)</f>
        <v>6868</v>
      </c>
      <c r="E77" s="200">
        <f t="shared" si="34"/>
        <v>24894</v>
      </c>
      <c r="F77" s="200">
        <f t="shared" si="34"/>
        <v>37093</v>
      </c>
      <c r="G77" s="200">
        <f t="shared" si="34"/>
        <v>42034</v>
      </c>
      <c r="H77" s="200">
        <f t="shared" si="34"/>
        <v>29073</v>
      </c>
      <c r="I77" s="213">
        <f t="shared" si="32"/>
        <v>-0.30834562497026219</v>
      </c>
      <c r="J77" s="199">
        <f>H77-G77</f>
        <v>-12961</v>
      </c>
      <c r="K77" s="201">
        <f t="shared" si="30"/>
        <v>8.2852239572438792E-3</v>
      </c>
    </row>
    <row r="78" spans="2:11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70</v>
      </c>
      <c r="C79" s="209">
        <f t="shared" ref="C79:H79" si="35">C80+C83</f>
        <v>158448</v>
      </c>
      <c r="D79" s="209">
        <f t="shared" si="35"/>
        <v>210744</v>
      </c>
      <c r="E79" s="209">
        <f t="shared" si="35"/>
        <v>474438</v>
      </c>
      <c r="F79" s="209">
        <f t="shared" si="35"/>
        <v>546108</v>
      </c>
      <c r="G79" s="209">
        <f t="shared" si="35"/>
        <v>623726</v>
      </c>
      <c r="H79" s="209">
        <f t="shared" si="35"/>
        <v>630262</v>
      </c>
      <c r="I79" s="210">
        <f>IFERROR(H79/G79-1,"-")</f>
        <v>1.0478960312701346E-2</v>
      </c>
      <c r="J79" s="209">
        <f>H79-G79</f>
        <v>6536</v>
      </c>
      <c r="K79" s="210">
        <f t="shared" ref="K79:K91" si="36">H79/H$9</f>
        <v>0.17961207380526403</v>
      </c>
    </row>
    <row r="80" spans="2:11" x14ac:dyDescent="0.25">
      <c r="B80" s="190" t="s">
        <v>99</v>
      </c>
      <c r="C80" s="191">
        <v>71318</v>
      </c>
      <c r="D80" s="191">
        <v>121665</v>
      </c>
      <c r="E80" s="191">
        <v>241565</v>
      </c>
      <c r="F80" s="191">
        <v>247252</v>
      </c>
      <c r="G80" s="191">
        <v>261668</v>
      </c>
      <c r="H80" s="191">
        <v>271194</v>
      </c>
      <c r="I80" s="211">
        <f>IFERROR(H80/G80-1,"-")</f>
        <v>3.6404910038674965E-2</v>
      </c>
      <c r="J80" s="190">
        <f t="shared" ref="J80:J90" si="37">H80-G80</f>
        <v>9526</v>
      </c>
      <c r="K80" s="192">
        <f t="shared" si="36"/>
        <v>7.7284870012066048E-2</v>
      </c>
    </row>
    <row r="81" spans="2:11" x14ac:dyDescent="0.25">
      <c r="B81" s="194" t="s">
        <v>105</v>
      </c>
      <c r="C81" s="195">
        <v>15674</v>
      </c>
      <c r="D81" s="195">
        <v>40341</v>
      </c>
      <c r="E81" s="195">
        <v>58745</v>
      </c>
      <c r="F81" s="195">
        <v>53278</v>
      </c>
      <c r="G81" s="195">
        <v>63808</v>
      </c>
      <c r="H81" s="195">
        <v>63283</v>
      </c>
      <c r="I81" s="212">
        <f>IFERROR(H81/G81-1,"-")</f>
        <v>-8.2278084252758177E-3</v>
      </c>
      <c r="J81" s="194">
        <f t="shared" si="37"/>
        <v>-525</v>
      </c>
      <c r="K81" s="196">
        <f t="shared" si="36"/>
        <v>1.8034390248211893E-2</v>
      </c>
    </row>
    <row r="82" spans="2:11" x14ac:dyDescent="0.25">
      <c r="B82" s="194" t="s">
        <v>102</v>
      </c>
      <c r="C82" s="195">
        <v>55644</v>
      </c>
      <c r="D82" s="195">
        <v>81324</v>
      </c>
      <c r="E82" s="195">
        <v>182820</v>
      </c>
      <c r="F82" s="195">
        <v>193974</v>
      </c>
      <c r="G82" s="195">
        <v>197860</v>
      </c>
      <c r="H82" s="195">
        <v>207911</v>
      </c>
      <c r="I82" s="212">
        <f>IFERROR(H82/G82-1,"-")</f>
        <v>5.0798544425351366E-2</v>
      </c>
      <c r="J82" s="194">
        <f t="shared" si="37"/>
        <v>10051</v>
      </c>
      <c r="K82" s="196">
        <f t="shared" si="36"/>
        <v>5.9250479763854162E-2</v>
      </c>
    </row>
    <row r="83" spans="2:11" x14ac:dyDescent="0.25">
      <c r="B83" s="190" t="s">
        <v>109</v>
      </c>
      <c r="C83" s="191">
        <v>87130</v>
      </c>
      <c r="D83" s="191">
        <v>89079</v>
      </c>
      <c r="E83" s="191">
        <v>232873</v>
      </c>
      <c r="F83" s="191">
        <v>298856</v>
      </c>
      <c r="G83" s="191">
        <v>362058</v>
      </c>
      <c r="H83" s="191">
        <v>359068</v>
      </c>
      <c r="I83" s="211">
        <f>IFERROR(H83/G83-1,"-")</f>
        <v>-8.258345347982865E-3</v>
      </c>
      <c r="J83" s="190">
        <f t="shared" si="37"/>
        <v>-2990</v>
      </c>
      <c r="K83" s="192">
        <f t="shared" si="36"/>
        <v>0.10232720379319798</v>
      </c>
    </row>
    <row r="84" spans="2:11" x14ac:dyDescent="0.25">
      <c r="B84" s="194" t="s">
        <v>112</v>
      </c>
      <c r="C84" s="195">
        <v>16702</v>
      </c>
      <c r="D84" s="195">
        <v>9093</v>
      </c>
      <c r="E84" s="195">
        <v>50190</v>
      </c>
      <c r="F84" s="195">
        <v>66769</v>
      </c>
      <c r="G84" s="195">
        <v>80259</v>
      </c>
      <c r="H84" s="195">
        <v>85969</v>
      </c>
      <c r="I84" s="212">
        <f t="shared" ref="I84:I91" si="38">IFERROR(H84/G84-1,"-")</f>
        <v>7.1144669133679672E-2</v>
      </c>
      <c r="J84" s="194">
        <f t="shared" si="37"/>
        <v>5710</v>
      </c>
      <c r="K84" s="196">
        <f t="shared" si="36"/>
        <v>2.4499446853792142E-2</v>
      </c>
    </row>
    <row r="85" spans="2:11" x14ac:dyDescent="0.25">
      <c r="B85" s="194" t="s">
        <v>115</v>
      </c>
      <c r="C85" s="195">
        <v>30438</v>
      </c>
      <c r="D85" s="195">
        <v>24705</v>
      </c>
      <c r="E85" s="195">
        <v>74314</v>
      </c>
      <c r="F85" s="195">
        <v>86906</v>
      </c>
      <c r="G85" s="195">
        <v>96971</v>
      </c>
      <c r="H85" s="195">
        <v>93855</v>
      </c>
      <c r="I85" s="212">
        <f t="shared" si="38"/>
        <v>-3.2133318208536599E-2</v>
      </c>
      <c r="J85" s="194">
        <f t="shared" si="37"/>
        <v>-3116</v>
      </c>
      <c r="K85" s="196">
        <f t="shared" si="36"/>
        <v>2.6746799246968812E-2</v>
      </c>
    </row>
    <row r="86" spans="2:11" x14ac:dyDescent="0.25">
      <c r="B86" s="194" t="s">
        <v>118</v>
      </c>
      <c r="C86" s="195">
        <v>6394</v>
      </c>
      <c r="D86" s="195">
        <v>12319</v>
      </c>
      <c r="E86" s="195">
        <v>21266</v>
      </c>
      <c r="F86" s="195">
        <v>31345</v>
      </c>
      <c r="G86" s="195">
        <v>45031</v>
      </c>
      <c r="H86" s="195">
        <v>40608</v>
      </c>
      <c r="I86" s="212">
        <f t="shared" si="38"/>
        <v>-9.8221225378072874E-2</v>
      </c>
      <c r="J86" s="194">
        <f t="shared" si="37"/>
        <v>-4423</v>
      </c>
      <c r="K86" s="196">
        <f t="shared" si="36"/>
        <v>1.1572468422789509E-2</v>
      </c>
    </row>
    <row r="87" spans="2:11" x14ac:dyDescent="0.25">
      <c r="B87" s="194" t="s">
        <v>125</v>
      </c>
      <c r="C87" s="195">
        <v>1378</v>
      </c>
      <c r="D87" s="195">
        <v>2482</v>
      </c>
      <c r="E87" s="195">
        <v>4404</v>
      </c>
      <c r="F87" s="195">
        <v>5923</v>
      </c>
      <c r="G87" s="195">
        <v>10603</v>
      </c>
      <c r="H87" s="195">
        <v>10699</v>
      </c>
      <c r="I87" s="212">
        <f t="shared" si="38"/>
        <v>9.0540413090633987E-3</v>
      </c>
      <c r="J87" s="194">
        <f t="shared" si="37"/>
        <v>96</v>
      </c>
      <c r="K87" s="196">
        <f t="shared" si="36"/>
        <v>3.0490011735476992E-3</v>
      </c>
    </row>
    <row r="88" spans="2:11" x14ac:dyDescent="0.25">
      <c r="B88" s="194" t="s">
        <v>121</v>
      </c>
      <c r="C88" s="195">
        <v>1711</v>
      </c>
      <c r="D88" s="195">
        <v>3157</v>
      </c>
      <c r="E88" s="195">
        <v>4021</v>
      </c>
      <c r="F88" s="195">
        <v>5226</v>
      </c>
      <c r="G88" s="195">
        <v>6583</v>
      </c>
      <c r="H88" s="195">
        <v>6936</v>
      </c>
      <c r="I88" s="212">
        <f t="shared" si="38"/>
        <v>5.3622968251556991E-2</v>
      </c>
      <c r="J88" s="194">
        <f t="shared" si="37"/>
        <v>353</v>
      </c>
      <c r="K88" s="196">
        <f t="shared" si="36"/>
        <v>1.9766213795426525E-3</v>
      </c>
    </row>
    <row r="89" spans="2:11" x14ac:dyDescent="0.25">
      <c r="B89" s="194" t="s">
        <v>130</v>
      </c>
      <c r="C89" s="195">
        <v>1700</v>
      </c>
      <c r="D89" s="195">
        <v>443</v>
      </c>
      <c r="E89" s="195">
        <v>2248</v>
      </c>
      <c r="F89" s="195">
        <v>2813</v>
      </c>
      <c r="G89" s="195">
        <v>2776</v>
      </c>
      <c r="H89" s="195">
        <v>2906</v>
      </c>
      <c r="I89" s="212">
        <f t="shared" si="38"/>
        <v>4.6829971181556296E-2</v>
      </c>
      <c r="J89" s="194">
        <f t="shared" si="37"/>
        <v>130</v>
      </c>
      <c r="K89" s="196">
        <f t="shared" si="36"/>
        <v>8.2815192170573079E-4</v>
      </c>
    </row>
    <row r="90" spans="2:11" x14ac:dyDescent="0.25">
      <c r="B90" s="194" t="s">
        <v>133</v>
      </c>
      <c r="C90" s="195">
        <v>2305</v>
      </c>
      <c r="D90" s="195">
        <v>456</v>
      </c>
      <c r="E90" s="195">
        <v>2283</v>
      </c>
      <c r="F90" s="195">
        <v>3032</v>
      </c>
      <c r="G90" s="195">
        <v>3380</v>
      </c>
      <c r="H90" s="195">
        <v>2374</v>
      </c>
      <c r="I90" s="212">
        <f t="shared" si="38"/>
        <v>-0.29763313609467457</v>
      </c>
      <c r="J90" s="194">
        <f t="shared" si="37"/>
        <v>-1006</v>
      </c>
      <c r="K90" s="196">
        <f t="shared" si="36"/>
        <v>6.7654255407068303E-4</v>
      </c>
    </row>
    <row r="91" spans="2:11" x14ac:dyDescent="0.25">
      <c r="B91" s="199" t="s">
        <v>147</v>
      </c>
      <c r="C91" s="200">
        <f t="shared" ref="C91" si="39">C83-SUM(C84:C90)</f>
        <v>26502</v>
      </c>
      <c r="D91" s="200">
        <f t="shared" ref="D91:H91" si="40">D83-SUM(D84:D90)</f>
        <v>36424</v>
      </c>
      <c r="E91" s="200">
        <f t="shared" si="40"/>
        <v>74147</v>
      </c>
      <c r="F91" s="200">
        <f t="shared" si="40"/>
        <v>96842</v>
      </c>
      <c r="G91" s="200">
        <f t="shared" si="40"/>
        <v>116455</v>
      </c>
      <c r="H91" s="200">
        <f t="shared" si="40"/>
        <v>115721</v>
      </c>
      <c r="I91" s="213">
        <f t="shared" si="38"/>
        <v>-6.3028637671203036E-3</v>
      </c>
      <c r="J91" s="199">
        <f>H91-G91</f>
        <v>-734</v>
      </c>
      <c r="K91" s="201">
        <f t="shared" si="36"/>
        <v>3.2978172240780756E-2</v>
      </c>
    </row>
    <row r="92" spans="2:11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70</v>
      </c>
      <c r="C93" s="209">
        <f t="shared" ref="C93:H93" si="41">C94+C97</f>
        <v>19059</v>
      </c>
      <c r="D93" s="209">
        <f t="shared" si="41"/>
        <v>24453</v>
      </c>
      <c r="E93" s="209">
        <f t="shared" si="41"/>
        <v>41481</v>
      </c>
      <c r="F93" s="209">
        <f t="shared" si="41"/>
        <v>48608</v>
      </c>
      <c r="G93" s="209">
        <f t="shared" si="41"/>
        <v>46696</v>
      </c>
      <c r="H93" s="209">
        <f t="shared" si="41"/>
        <v>46403</v>
      </c>
      <c r="I93" s="210">
        <f>IFERROR(H93/G93-1,"-")</f>
        <v>-6.2746273770772909E-3</v>
      </c>
      <c r="J93" s="209">
        <f>H93-G93</f>
        <v>-293</v>
      </c>
      <c r="K93" s="210">
        <f t="shared" ref="K93:K105" si="42">H93/H$9</f>
        <v>1.3223927605956995E-2</v>
      </c>
    </row>
    <row r="94" spans="2:11" x14ac:dyDescent="0.25">
      <c r="B94" s="190" t="s">
        <v>99</v>
      </c>
      <c r="C94" s="191">
        <v>12382</v>
      </c>
      <c r="D94" s="191">
        <v>16085</v>
      </c>
      <c r="E94" s="191">
        <v>27294</v>
      </c>
      <c r="F94" s="191">
        <v>32685</v>
      </c>
      <c r="G94" s="191">
        <v>29315</v>
      </c>
      <c r="H94" s="191">
        <v>29490</v>
      </c>
      <c r="I94" s="211">
        <f>IFERROR(H94/G94-1,"-")</f>
        <v>5.969640115981667E-3</v>
      </c>
      <c r="J94" s="190">
        <f t="shared" ref="J94:J104" si="43">H94-G94</f>
        <v>175</v>
      </c>
      <c r="K94" s="192">
        <f t="shared" si="42"/>
        <v>8.4040606232284928E-3</v>
      </c>
    </row>
    <row r="95" spans="2:11" x14ac:dyDescent="0.25">
      <c r="B95" s="194" t="s">
        <v>105</v>
      </c>
      <c r="C95" s="195">
        <v>6489</v>
      </c>
      <c r="D95" s="195">
        <v>8211</v>
      </c>
      <c r="E95" s="195">
        <v>12915</v>
      </c>
      <c r="F95" s="195">
        <v>10196</v>
      </c>
      <c r="G95" s="195">
        <v>9167</v>
      </c>
      <c r="H95" s="195">
        <v>10910</v>
      </c>
      <c r="I95" s="212">
        <f>IFERROR(H95/G95-1,"-")</f>
        <v>0.19013854041671219</v>
      </c>
      <c r="J95" s="194">
        <f t="shared" si="43"/>
        <v>1743</v>
      </c>
      <c r="K95" s="196">
        <f t="shared" si="42"/>
        <v>3.1091319565758851E-3</v>
      </c>
    </row>
    <row r="96" spans="2:11" x14ac:dyDescent="0.25">
      <c r="B96" s="194" t="s">
        <v>102</v>
      </c>
      <c r="C96" s="195">
        <v>5893</v>
      </c>
      <c r="D96" s="195">
        <v>7874</v>
      </c>
      <c r="E96" s="195">
        <v>14379</v>
      </c>
      <c r="F96" s="195">
        <v>22489</v>
      </c>
      <c r="G96" s="195">
        <v>20148</v>
      </c>
      <c r="H96" s="195">
        <v>18580</v>
      </c>
      <c r="I96" s="212">
        <f>IFERROR(H96/G96-1,"-")</f>
        <v>-7.7824101647806287E-2</v>
      </c>
      <c r="J96" s="194">
        <f t="shared" si="43"/>
        <v>-1568</v>
      </c>
      <c r="K96" s="196">
        <f t="shared" si="42"/>
        <v>5.2949286666526081E-3</v>
      </c>
    </row>
    <row r="97" spans="2:11" x14ac:dyDescent="0.25">
      <c r="B97" s="190" t="s">
        <v>109</v>
      </c>
      <c r="C97" s="191">
        <v>6677</v>
      </c>
      <c r="D97" s="191">
        <v>8368</v>
      </c>
      <c r="E97" s="191">
        <v>14187</v>
      </c>
      <c r="F97" s="191">
        <v>15923</v>
      </c>
      <c r="G97" s="191">
        <v>17381</v>
      </c>
      <c r="H97" s="191">
        <v>16913</v>
      </c>
      <c r="I97" s="211">
        <f>IFERROR(H97/G97-1,"-")</f>
        <v>-2.6925953627524257E-2</v>
      </c>
      <c r="J97" s="190">
        <f t="shared" si="43"/>
        <v>-468</v>
      </c>
      <c r="K97" s="192">
        <f t="shared" si="42"/>
        <v>4.8198669827285009E-3</v>
      </c>
    </row>
    <row r="98" spans="2:11" x14ac:dyDescent="0.25">
      <c r="B98" s="194" t="s">
        <v>112</v>
      </c>
      <c r="C98" s="195">
        <v>1092</v>
      </c>
      <c r="D98" s="195">
        <v>509</v>
      </c>
      <c r="E98" s="195">
        <v>1836</v>
      </c>
      <c r="F98" s="195">
        <v>2198</v>
      </c>
      <c r="G98" s="195">
        <v>2450</v>
      </c>
      <c r="H98" s="195">
        <v>2046</v>
      </c>
      <c r="I98" s="212">
        <f t="shared" ref="I98:I105" si="44">IFERROR(H98/G98-1,"-")</f>
        <v>-0.16489795918367345</v>
      </c>
      <c r="J98" s="194">
        <f t="shared" si="43"/>
        <v>-404</v>
      </c>
      <c r="K98" s="196">
        <f t="shared" si="42"/>
        <v>5.8306910936336035E-4</v>
      </c>
    </row>
    <row r="99" spans="2:11" x14ac:dyDescent="0.25">
      <c r="B99" s="194" t="s">
        <v>115</v>
      </c>
      <c r="C99" s="195">
        <v>1239</v>
      </c>
      <c r="D99" s="195">
        <v>1578</v>
      </c>
      <c r="E99" s="195">
        <v>2714</v>
      </c>
      <c r="F99" s="195">
        <v>2893</v>
      </c>
      <c r="G99" s="195">
        <v>3315</v>
      </c>
      <c r="H99" s="195">
        <v>3003</v>
      </c>
      <c r="I99" s="212">
        <f t="shared" si="44"/>
        <v>-9.4117647058823528E-2</v>
      </c>
      <c r="J99" s="194">
        <f t="shared" si="43"/>
        <v>-312</v>
      </c>
      <c r="K99" s="196">
        <f t="shared" si="42"/>
        <v>8.5579498309783534E-4</v>
      </c>
    </row>
    <row r="100" spans="2:11" x14ac:dyDescent="0.25">
      <c r="B100" s="194" t="s">
        <v>118</v>
      </c>
      <c r="C100" s="195">
        <v>1648</v>
      </c>
      <c r="D100" s="195">
        <v>2867</v>
      </c>
      <c r="E100" s="195">
        <v>2766</v>
      </c>
      <c r="F100" s="195">
        <v>3129</v>
      </c>
      <c r="G100" s="195">
        <v>3038</v>
      </c>
      <c r="H100" s="195">
        <v>3024</v>
      </c>
      <c r="I100" s="212">
        <f t="shared" si="44"/>
        <v>-4.6082949308755561E-3</v>
      </c>
      <c r="J100" s="194">
        <f t="shared" si="43"/>
        <v>-14</v>
      </c>
      <c r="K100" s="196">
        <f t="shared" si="42"/>
        <v>8.6177956339921879E-4</v>
      </c>
    </row>
    <row r="101" spans="2:11" x14ac:dyDescent="0.25">
      <c r="B101" s="194" t="s">
        <v>125</v>
      </c>
      <c r="C101" s="195">
        <v>284</v>
      </c>
      <c r="D101" s="195">
        <v>208</v>
      </c>
      <c r="E101" s="195">
        <v>958</v>
      </c>
      <c r="F101" s="195">
        <v>711</v>
      </c>
      <c r="G101" s="195">
        <v>780</v>
      </c>
      <c r="H101" s="195">
        <v>720</v>
      </c>
      <c r="I101" s="212">
        <f t="shared" si="44"/>
        <v>-7.6923076923076872E-2</v>
      </c>
      <c r="J101" s="194">
        <f t="shared" si="43"/>
        <v>-60</v>
      </c>
      <c r="K101" s="196">
        <f t="shared" si="42"/>
        <v>2.0518561033314734E-4</v>
      </c>
    </row>
    <row r="102" spans="2:11" x14ac:dyDescent="0.25">
      <c r="B102" s="194" t="s">
        <v>121</v>
      </c>
      <c r="C102" s="195">
        <v>256</v>
      </c>
      <c r="D102" s="195">
        <v>334</v>
      </c>
      <c r="E102" s="195">
        <v>560</v>
      </c>
      <c r="F102" s="195">
        <v>466</v>
      </c>
      <c r="G102" s="195">
        <v>696</v>
      </c>
      <c r="H102" s="195">
        <v>670</v>
      </c>
      <c r="I102" s="212">
        <f t="shared" si="44"/>
        <v>-3.7356321839080442E-2</v>
      </c>
      <c r="J102" s="194">
        <f t="shared" si="43"/>
        <v>-26</v>
      </c>
      <c r="K102" s="196">
        <f t="shared" si="42"/>
        <v>1.9093660961556766E-4</v>
      </c>
    </row>
    <row r="103" spans="2:11" x14ac:dyDescent="0.25">
      <c r="B103" s="194" t="s">
        <v>130</v>
      </c>
      <c r="C103" s="195">
        <v>114</v>
      </c>
      <c r="D103" s="195">
        <v>51</v>
      </c>
      <c r="E103" s="195">
        <v>236</v>
      </c>
      <c r="F103" s="195">
        <v>112</v>
      </c>
      <c r="G103" s="195">
        <v>188</v>
      </c>
      <c r="H103" s="195">
        <v>161</v>
      </c>
      <c r="I103" s="212">
        <f t="shared" si="44"/>
        <v>-0.1436170212765957</v>
      </c>
      <c r="J103" s="194">
        <f t="shared" si="43"/>
        <v>-27</v>
      </c>
      <c r="K103" s="196">
        <f t="shared" si="42"/>
        <v>4.5881782310606557E-5</v>
      </c>
    </row>
    <row r="104" spans="2:11" x14ac:dyDescent="0.25">
      <c r="B104" s="194" t="s">
        <v>133</v>
      </c>
      <c r="C104" s="195">
        <v>70</v>
      </c>
      <c r="D104" s="195">
        <v>67</v>
      </c>
      <c r="E104" s="195">
        <v>125</v>
      </c>
      <c r="F104" s="195">
        <v>206</v>
      </c>
      <c r="G104" s="195">
        <v>308</v>
      </c>
      <c r="H104" s="195">
        <v>177</v>
      </c>
      <c r="I104" s="212">
        <f t="shared" si="44"/>
        <v>-0.42532467532467533</v>
      </c>
      <c r="J104" s="194">
        <f t="shared" si="43"/>
        <v>-131</v>
      </c>
      <c r="K104" s="196">
        <f t="shared" si="42"/>
        <v>5.0441462540232055E-5</v>
      </c>
    </row>
    <row r="105" spans="2:11" x14ac:dyDescent="0.25">
      <c r="B105" s="199" t="s">
        <v>147</v>
      </c>
      <c r="C105" s="200">
        <f t="shared" ref="C105" si="45">C97-SUM(C98:C104)</f>
        <v>1974</v>
      </c>
      <c r="D105" s="200">
        <f t="shared" ref="D105:H105" si="46">D97-SUM(D98:D104)</f>
        <v>2754</v>
      </c>
      <c r="E105" s="200">
        <f t="shared" si="46"/>
        <v>4992</v>
      </c>
      <c r="F105" s="200">
        <f t="shared" si="46"/>
        <v>6208</v>
      </c>
      <c r="G105" s="200">
        <f t="shared" si="46"/>
        <v>6606</v>
      </c>
      <c r="H105" s="200">
        <f t="shared" si="46"/>
        <v>7112</v>
      </c>
      <c r="I105" s="213">
        <f t="shared" si="44"/>
        <v>7.6597033000302739E-2</v>
      </c>
      <c r="J105" s="199">
        <f>H105-G105</f>
        <v>506</v>
      </c>
      <c r="K105" s="201">
        <f t="shared" si="42"/>
        <v>2.0267778620685333E-3</v>
      </c>
    </row>
    <row r="106" spans="2:11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70</v>
      </c>
      <c r="C107" s="209">
        <f t="shared" ref="C107:H107" si="47">C108+C111</f>
        <v>50483</v>
      </c>
      <c r="D107" s="209">
        <f t="shared" si="47"/>
        <v>73838</v>
      </c>
      <c r="E107" s="209">
        <f t="shared" si="47"/>
        <v>142029</v>
      </c>
      <c r="F107" s="209">
        <f t="shared" si="47"/>
        <v>186898</v>
      </c>
      <c r="G107" s="209">
        <f t="shared" si="47"/>
        <v>175551</v>
      </c>
      <c r="H107" s="209">
        <f t="shared" si="47"/>
        <v>184313</v>
      </c>
      <c r="I107" s="210">
        <f>IFERROR(H107/G107-1,"-")</f>
        <v>4.9911421752083518E-2</v>
      </c>
      <c r="J107" s="209">
        <f>H107-G107</f>
        <v>8762</v>
      </c>
      <c r="K107" s="210">
        <f t="shared" ref="K107:K119" si="48">H107/H$9</f>
        <v>5.2525521385185257E-2</v>
      </c>
    </row>
    <row r="108" spans="2:11" x14ac:dyDescent="0.25">
      <c r="B108" s="190" t="s">
        <v>99</v>
      </c>
      <c r="C108" s="191">
        <v>24639</v>
      </c>
      <c r="D108" s="191">
        <v>34632</v>
      </c>
      <c r="E108" s="191">
        <v>35155</v>
      </c>
      <c r="F108" s="191">
        <v>42777</v>
      </c>
      <c r="G108" s="191">
        <v>38573</v>
      </c>
      <c r="H108" s="191">
        <v>41587</v>
      </c>
      <c r="I108" s="211">
        <f>IFERROR(H108/G108-1,"-")</f>
        <v>7.8137557358774368E-2</v>
      </c>
      <c r="J108" s="190">
        <f t="shared" ref="J108:J118" si="49">H108-G108</f>
        <v>3014</v>
      </c>
      <c r="K108" s="192">
        <f t="shared" si="48"/>
        <v>1.185146385683972E-2</v>
      </c>
    </row>
    <row r="109" spans="2:11" x14ac:dyDescent="0.25">
      <c r="B109" s="194" t="s">
        <v>105</v>
      </c>
      <c r="C109" s="195">
        <v>1147</v>
      </c>
      <c r="D109" s="195">
        <v>17889</v>
      </c>
      <c r="E109" s="195">
        <v>9838</v>
      </c>
      <c r="F109" s="195">
        <v>13530</v>
      </c>
      <c r="G109" s="195">
        <v>11111</v>
      </c>
      <c r="H109" s="195">
        <v>14821</v>
      </c>
      <c r="I109" s="212">
        <f>IFERROR(H109/G109-1,"-")</f>
        <v>0.33390333903339031</v>
      </c>
      <c r="J109" s="194">
        <f t="shared" si="49"/>
        <v>3710</v>
      </c>
      <c r="K109" s="196">
        <f t="shared" si="48"/>
        <v>4.2236887927049674E-3</v>
      </c>
    </row>
    <row r="110" spans="2:11" x14ac:dyDescent="0.25">
      <c r="B110" s="194" t="s">
        <v>102</v>
      </c>
      <c r="C110" s="195">
        <v>23492</v>
      </c>
      <c r="D110" s="195">
        <v>16743</v>
      </c>
      <c r="E110" s="195">
        <v>25317</v>
      </c>
      <c r="F110" s="195">
        <v>29247</v>
      </c>
      <c r="G110" s="195">
        <v>27462</v>
      </c>
      <c r="H110" s="195">
        <v>26766</v>
      </c>
      <c r="I110" s="212">
        <f>IFERROR(H110/G110-1,"-")</f>
        <v>-2.5344111863666141E-2</v>
      </c>
      <c r="J110" s="194">
        <f t="shared" si="49"/>
        <v>-696</v>
      </c>
      <c r="K110" s="196">
        <f t="shared" si="48"/>
        <v>7.627775064134752E-3</v>
      </c>
    </row>
    <row r="111" spans="2:11" x14ac:dyDescent="0.25">
      <c r="B111" s="190" t="s">
        <v>109</v>
      </c>
      <c r="C111" s="191">
        <v>25844</v>
      </c>
      <c r="D111" s="191">
        <v>39206</v>
      </c>
      <c r="E111" s="191">
        <v>106874</v>
      </c>
      <c r="F111" s="191">
        <v>144121</v>
      </c>
      <c r="G111" s="191">
        <v>136978</v>
      </c>
      <c r="H111" s="191">
        <v>142726</v>
      </c>
      <c r="I111" s="211">
        <f>IFERROR(H111/G111-1,"-")</f>
        <v>4.1962942954343108E-2</v>
      </c>
      <c r="J111" s="190">
        <f t="shared" si="49"/>
        <v>5748</v>
      </c>
      <c r="K111" s="192">
        <f t="shared" si="48"/>
        <v>4.0674057528345541E-2</v>
      </c>
    </row>
    <row r="112" spans="2:11" x14ac:dyDescent="0.25">
      <c r="B112" s="194" t="s">
        <v>112</v>
      </c>
      <c r="C112" s="195">
        <v>12927</v>
      </c>
      <c r="D112" s="195">
        <v>14924</v>
      </c>
      <c r="E112" s="195">
        <v>65016</v>
      </c>
      <c r="F112" s="195">
        <v>96402</v>
      </c>
      <c r="G112" s="195">
        <v>85963</v>
      </c>
      <c r="H112" s="195">
        <v>87643</v>
      </c>
      <c r="I112" s="212">
        <f t="shared" ref="I112:I119" si="50">IFERROR(H112/G112-1,"-")</f>
        <v>1.9543291881390923E-2</v>
      </c>
      <c r="J112" s="194">
        <f t="shared" si="49"/>
        <v>1680</v>
      </c>
      <c r="K112" s="196">
        <f t="shared" si="48"/>
        <v>2.4976503397816711E-2</v>
      </c>
    </row>
    <row r="113" spans="2:11" x14ac:dyDescent="0.25">
      <c r="B113" s="194" t="s">
        <v>115</v>
      </c>
      <c r="C113" s="195">
        <v>1947</v>
      </c>
      <c r="D113" s="195">
        <v>5414</v>
      </c>
      <c r="E113" s="195">
        <v>4475</v>
      </c>
      <c r="F113" s="195">
        <v>5824</v>
      </c>
      <c r="G113" s="195">
        <v>5696</v>
      </c>
      <c r="H113" s="195">
        <v>6480</v>
      </c>
      <c r="I113" s="212">
        <f t="shared" si="50"/>
        <v>0.13764044943820219</v>
      </c>
      <c r="J113" s="194">
        <f t="shared" si="49"/>
        <v>784</v>
      </c>
      <c r="K113" s="196">
        <f t="shared" si="48"/>
        <v>1.8466704929983261E-3</v>
      </c>
    </row>
    <row r="114" spans="2:11" x14ac:dyDescent="0.25">
      <c r="B114" s="194" t="s">
        <v>118</v>
      </c>
      <c r="C114" s="195">
        <v>1655</v>
      </c>
      <c r="D114" s="195">
        <v>4920</v>
      </c>
      <c r="E114" s="195">
        <v>7171</v>
      </c>
      <c r="F114" s="195">
        <v>10604</v>
      </c>
      <c r="G114" s="195">
        <v>10822</v>
      </c>
      <c r="H114" s="195">
        <v>12023</v>
      </c>
      <c r="I114" s="212">
        <f t="shared" si="50"/>
        <v>0.11097763814452044</v>
      </c>
      <c r="J114" s="194">
        <f t="shared" si="49"/>
        <v>1201</v>
      </c>
      <c r="K114" s="196">
        <f t="shared" si="48"/>
        <v>3.4263147125492091E-3</v>
      </c>
    </row>
    <row r="115" spans="2:11" x14ac:dyDescent="0.25">
      <c r="B115" s="194" t="s">
        <v>125</v>
      </c>
      <c r="C115" s="195">
        <v>939</v>
      </c>
      <c r="D115" s="195">
        <v>2650</v>
      </c>
      <c r="E115" s="195">
        <v>4742</v>
      </c>
      <c r="F115" s="195">
        <v>4787</v>
      </c>
      <c r="G115" s="195">
        <v>4724</v>
      </c>
      <c r="H115" s="195">
        <v>5054</v>
      </c>
      <c r="I115" s="212">
        <f t="shared" si="50"/>
        <v>6.9856054191363315E-2</v>
      </c>
      <c r="J115" s="194">
        <f t="shared" si="49"/>
        <v>330</v>
      </c>
      <c r="K115" s="196">
        <f t="shared" si="48"/>
        <v>1.4402889925329537E-3</v>
      </c>
    </row>
    <row r="116" spans="2:11" x14ac:dyDescent="0.25">
      <c r="B116" s="194" t="s">
        <v>121</v>
      </c>
      <c r="C116" s="195">
        <v>2434</v>
      </c>
      <c r="D116" s="195">
        <v>3166</v>
      </c>
      <c r="E116" s="195">
        <v>3767</v>
      </c>
      <c r="F116" s="195">
        <v>4010</v>
      </c>
      <c r="G116" s="195">
        <v>3847</v>
      </c>
      <c r="H116" s="195">
        <v>3672</v>
      </c>
      <c r="I116" s="212">
        <f t="shared" si="50"/>
        <v>-4.5489992201715568E-2</v>
      </c>
      <c r="J116" s="194">
        <f t="shared" si="49"/>
        <v>-175</v>
      </c>
      <c r="K116" s="196">
        <f t="shared" si="48"/>
        <v>1.0464466126990514E-3</v>
      </c>
    </row>
    <row r="117" spans="2:11" x14ac:dyDescent="0.25">
      <c r="B117" s="194" t="s">
        <v>130</v>
      </c>
      <c r="C117" s="195">
        <v>223</v>
      </c>
      <c r="D117" s="195">
        <v>112</v>
      </c>
      <c r="E117" s="195">
        <v>839</v>
      </c>
      <c r="F117" s="195">
        <v>884</v>
      </c>
      <c r="G117" s="195">
        <v>877</v>
      </c>
      <c r="H117" s="195">
        <v>907</v>
      </c>
      <c r="I117" s="212">
        <f t="shared" si="50"/>
        <v>3.4207525655644222E-2</v>
      </c>
      <c r="J117" s="194">
        <f t="shared" si="49"/>
        <v>30</v>
      </c>
      <c r="K117" s="196">
        <f t="shared" si="48"/>
        <v>2.5847687301689532E-4</v>
      </c>
    </row>
    <row r="118" spans="2:11" x14ac:dyDescent="0.25">
      <c r="B118" s="194" t="s">
        <v>133</v>
      </c>
      <c r="C118" s="195">
        <v>542</v>
      </c>
      <c r="D118" s="195">
        <v>82</v>
      </c>
      <c r="E118" s="195">
        <v>689</v>
      </c>
      <c r="F118" s="195">
        <v>435</v>
      </c>
      <c r="G118" s="195">
        <v>1083</v>
      </c>
      <c r="H118" s="195">
        <v>727</v>
      </c>
      <c r="I118" s="212">
        <f t="shared" si="50"/>
        <v>-0.32871652816251151</v>
      </c>
      <c r="J118" s="194">
        <f t="shared" si="49"/>
        <v>-356</v>
      </c>
      <c r="K118" s="196">
        <f t="shared" si="48"/>
        <v>2.071804704336085E-4</v>
      </c>
    </row>
    <row r="119" spans="2:11" x14ac:dyDescent="0.25">
      <c r="B119" s="199" t="s">
        <v>147</v>
      </c>
      <c r="C119" s="200">
        <f t="shared" ref="C119" si="51">C111-SUM(C112:C118)</f>
        <v>5177</v>
      </c>
      <c r="D119" s="200">
        <f t="shared" ref="D119:H119" si="52">D111-SUM(D112:D118)</f>
        <v>7938</v>
      </c>
      <c r="E119" s="200">
        <f t="shared" si="52"/>
        <v>20175</v>
      </c>
      <c r="F119" s="200">
        <f t="shared" si="52"/>
        <v>21175</v>
      </c>
      <c r="G119" s="200">
        <f t="shared" si="52"/>
        <v>23966</v>
      </c>
      <c r="H119" s="200">
        <f t="shared" si="52"/>
        <v>26220</v>
      </c>
      <c r="I119" s="213">
        <f t="shared" si="50"/>
        <v>9.4049904030710119E-2</v>
      </c>
      <c r="J119" s="199">
        <f>H119-G119</f>
        <v>2254</v>
      </c>
      <c r="K119" s="201">
        <f t="shared" si="48"/>
        <v>7.4721759762987824E-3</v>
      </c>
    </row>
    <row r="120" spans="2:11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70</v>
      </c>
      <c r="C121" s="209">
        <f t="shared" ref="C121:H121" si="53">C122+C125</f>
        <v>76350</v>
      </c>
      <c r="D121" s="209">
        <f t="shared" si="53"/>
        <v>123320</v>
      </c>
      <c r="E121" s="209">
        <f t="shared" si="53"/>
        <v>179915</v>
      </c>
      <c r="F121" s="209">
        <f t="shared" si="53"/>
        <v>194865</v>
      </c>
      <c r="G121" s="209">
        <f t="shared" si="53"/>
        <v>201157</v>
      </c>
      <c r="H121" s="209">
        <f t="shared" si="53"/>
        <v>227882</v>
      </c>
      <c r="I121" s="210">
        <f>IFERROR(H121/G121-1,"-")</f>
        <v>0.13285642557803112</v>
      </c>
      <c r="J121" s="209">
        <f>H121-G121</f>
        <v>26725</v>
      </c>
      <c r="K121" s="210">
        <f t="shared" ref="K121:K133" si="54">H121/H$9</f>
        <v>6.4941815630469829E-2</v>
      </c>
    </row>
    <row r="122" spans="2:11" x14ac:dyDescent="0.25">
      <c r="B122" s="190" t="s">
        <v>99</v>
      </c>
      <c r="C122" s="191">
        <v>43048</v>
      </c>
      <c r="D122" s="191">
        <v>81482</v>
      </c>
      <c r="E122" s="191">
        <v>110405</v>
      </c>
      <c r="F122" s="191">
        <v>122286</v>
      </c>
      <c r="G122" s="191">
        <v>128586</v>
      </c>
      <c r="H122" s="191">
        <v>148985</v>
      </c>
      <c r="I122" s="211">
        <f>IFERROR(H122/G122-1,"-")</f>
        <v>0.15864090958580257</v>
      </c>
      <c r="J122" s="190">
        <f t="shared" ref="J122:J132" si="55">H122-G122</f>
        <v>20399</v>
      </c>
      <c r="K122" s="192">
        <f t="shared" si="54"/>
        <v>4.2457747438172162E-2</v>
      </c>
    </row>
    <row r="123" spans="2:11" x14ac:dyDescent="0.25">
      <c r="B123" s="194" t="s">
        <v>105</v>
      </c>
      <c r="C123" s="195">
        <v>19485</v>
      </c>
      <c r="D123" s="195">
        <v>41503</v>
      </c>
      <c r="E123" s="195">
        <v>57305</v>
      </c>
      <c r="F123" s="195">
        <v>55716</v>
      </c>
      <c r="G123" s="195">
        <v>62457</v>
      </c>
      <c r="H123" s="195">
        <v>78684</v>
      </c>
      <c r="I123" s="212">
        <f>IFERROR(H123/G123-1,"-")</f>
        <v>0.2598107497958595</v>
      </c>
      <c r="J123" s="194">
        <f t="shared" si="55"/>
        <v>16227</v>
      </c>
      <c r="K123" s="196">
        <f t="shared" si="54"/>
        <v>2.2423367449240783E-2</v>
      </c>
    </row>
    <row r="124" spans="2:11" x14ac:dyDescent="0.25">
      <c r="B124" s="194" t="s">
        <v>102</v>
      </c>
      <c r="C124" s="195">
        <v>23563</v>
      </c>
      <c r="D124" s="195">
        <v>39979</v>
      </c>
      <c r="E124" s="195">
        <v>53100</v>
      </c>
      <c r="F124" s="195">
        <v>66570</v>
      </c>
      <c r="G124" s="195">
        <v>66129</v>
      </c>
      <c r="H124" s="195">
        <v>70301</v>
      </c>
      <c r="I124" s="212">
        <f>IFERROR(H124/G124-1,"-")</f>
        <v>6.3088811262834721E-2</v>
      </c>
      <c r="J124" s="194">
        <f t="shared" si="55"/>
        <v>4172</v>
      </c>
      <c r="K124" s="196">
        <f t="shared" si="54"/>
        <v>2.0034379988931376E-2</v>
      </c>
    </row>
    <row r="125" spans="2:11" x14ac:dyDescent="0.25">
      <c r="B125" s="190" t="s">
        <v>109</v>
      </c>
      <c r="C125" s="191">
        <v>33302</v>
      </c>
      <c r="D125" s="191">
        <v>41838</v>
      </c>
      <c r="E125" s="191">
        <v>69510</v>
      </c>
      <c r="F125" s="191">
        <v>72579</v>
      </c>
      <c r="G125" s="191">
        <v>72571</v>
      </c>
      <c r="H125" s="191">
        <v>78897</v>
      </c>
      <c r="I125" s="211">
        <f>IFERROR(H125/G125-1,"-")</f>
        <v>8.7169806120902305E-2</v>
      </c>
      <c r="J125" s="190">
        <f t="shared" si="55"/>
        <v>6326</v>
      </c>
      <c r="K125" s="192">
        <f t="shared" si="54"/>
        <v>2.2484068192297674E-2</v>
      </c>
    </row>
    <row r="126" spans="2:11" x14ac:dyDescent="0.25">
      <c r="B126" s="194" t="s">
        <v>112</v>
      </c>
      <c r="C126" s="195">
        <v>3167</v>
      </c>
      <c r="D126" s="195">
        <v>1935</v>
      </c>
      <c r="E126" s="195">
        <v>7687</v>
      </c>
      <c r="F126" s="195">
        <v>9446</v>
      </c>
      <c r="G126" s="195">
        <v>8418</v>
      </c>
      <c r="H126" s="195">
        <v>8188</v>
      </c>
      <c r="I126" s="212">
        <f t="shared" ref="I126:I133" si="56">IFERROR(H126/G126-1,"-")</f>
        <v>-2.732240437158473E-2</v>
      </c>
      <c r="J126" s="194">
        <f t="shared" si="55"/>
        <v>-230</v>
      </c>
      <c r="K126" s="196">
        <f t="shared" si="54"/>
        <v>2.3334163575108478E-3</v>
      </c>
    </row>
    <row r="127" spans="2:11" x14ac:dyDescent="0.25">
      <c r="B127" s="194" t="s">
        <v>115</v>
      </c>
      <c r="C127" s="195">
        <v>3337</v>
      </c>
      <c r="D127" s="195">
        <v>4426</v>
      </c>
      <c r="E127" s="195">
        <v>7498</v>
      </c>
      <c r="F127" s="195">
        <v>10075</v>
      </c>
      <c r="G127" s="195">
        <v>9604</v>
      </c>
      <c r="H127" s="195">
        <v>10743</v>
      </c>
      <c r="I127" s="212">
        <f t="shared" si="56"/>
        <v>0.11859641815910038</v>
      </c>
      <c r="J127" s="194">
        <f t="shared" si="55"/>
        <v>1139</v>
      </c>
      <c r="K127" s="196">
        <f t="shared" si="54"/>
        <v>3.0615402941791691E-3</v>
      </c>
    </row>
    <row r="128" spans="2:11" x14ac:dyDescent="0.25">
      <c r="B128" s="194" t="s">
        <v>118</v>
      </c>
      <c r="C128" s="195">
        <v>2423</v>
      </c>
      <c r="D128" s="195">
        <v>5516</v>
      </c>
      <c r="E128" s="195">
        <v>6537</v>
      </c>
      <c r="F128" s="195">
        <v>7047</v>
      </c>
      <c r="G128" s="195">
        <v>6923</v>
      </c>
      <c r="H128" s="195">
        <v>7567</v>
      </c>
      <c r="I128" s="212">
        <f t="shared" si="56"/>
        <v>9.3023255813953432E-2</v>
      </c>
      <c r="J128" s="194">
        <f t="shared" si="55"/>
        <v>644</v>
      </c>
      <c r="K128" s="196">
        <f t="shared" si="54"/>
        <v>2.1564437685985083E-3</v>
      </c>
    </row>
    <row r="129" spans="2:11" x14ac:dyDescent="0.25">
      <c r="B129" s="194" t="s">
        <v>125</v>
      </c>
      <c r="C129" s="195">
        <v>624</v>
      </c>
      <c r="D129" s="195">
        <v>833</v>
      </c>
      <c r="E129" s="195">
        <v>1977</v>
      </c>
      <c r="F129" s="195">
        <v>2052</v>
      </c>
      <c r="G129" s="195">
        <v>1813</v>
      </c>
      <c r="H129" s="195">
        <v>2156</v>
      </c>
      <c r="I129" s="212">
        <f t="shared" si="56"/>
        <v>0.18918918918918926</v>
      </c>
      <c r="J129" s="194">
        <f t="shared" si="55"/>
        <v>343</v>
      </c>
      <c r="K129" s="196">
        <f t="shared" si="54"/>
        <v>6.1441691094203568E-4</v>
      </c>
    </row>
    <row r="130" spans="2:11" x14ac:dyDescent="0.25">
      <c r="B130" s="194" t="s">
        <v>121</v>
      </c>
      <c r="C130" s="195">
        <v>625</v>
      </c>
      <c r="D130" s="195">
        <v>755</v>
      </c>
      <c r="E130" s="195">
        <v>1373</v>
      </c>
      <c r="F130" s="195">
        <v>1433</v>
      </c>
      <c r="G130" s="195">
        <v>1546</v>
      </c>
      <c r="H130" s="195">
        <v>1916</v>
      </c>
      <c r="I130" s="212">
        <f t="shared" si="56"/>
        <v>0.239327296248383</v>
      </c>
      <c r="J130" s="194">
        <f t="shared" si="55"/>
        <v>370</v>
      </c>
      <c r="K130" s="196">
        <f t="shared" si="54"/>
        <v>5.4602170749765318E-4</v>
      </c>
    </row>
    <row r="131" spans="2:11" x14ac:dyDescent="0.25">
      <c r="B131" s="194" t="s">
        <v>130</v>
      </c>
      <c r="C131" s="195">
        <v>652</v>
      </c>
      <c r="D131" s="195">
        <v>207</v>
      </c>
      <c r="E131" s="195">
        <v>785</v>
      </c>
      <c r="F131" s="195">
        <v>976</v>
      </c>
      <c r="G131" s="195">
        <v>1058</v>
      </c>
      <c r="H131" s="195">
        <v>814</v>
      </c>
      <c r="I131" s="212">
        <f t="shared" si="56"/>
        <v>-0.23062381852551983</v>
      </c>
      <c r="J131" s="194">
        <f t="shared" si="55"/>
        <v>-244</v>
      </c>
      <c r="K131" s="196">
        <f t="shared" si="54"/>
        <v>2.3197373168219713E-4</v>
      </c>
    </row>
    <row r="132" spans="2:11" x14ac:dyDescent="0.25">
      <c r="B132" s="194" t="s">
        <v>133</v>
      </c>
      <c r="C132" s="195">
        <v>1030</v>
      </c>
      <c r="D132" s="195">
        <v>358</v>
      </c>
      <c r="E132" s="195">
        <v>1266</v>
      </c>
      <c r="F132" s="195">
        <v>1806</v>
      </c>
      <c r="G132" s="195">
        <v>1655</v>
      </c>
      <c r="H132" s="195">
        <v>1540</v>
      </c>
      <c r="I132" s="212">
        <f t="shared" si="56"/>
        <v>-6.9486404833836835E-2</v>
      </c>
      <c r="J132" s="194">
        <f t="shared" si="55"/>
        <v>-115</v>
      </c>
      <c r="K132" s="196">
        <f t="shared" si="54"/>
        <v>4.3886922210145402E-4</v>
      </c>
    </row>
    <row r="133" spans="2:11" x14ac:dyDescent="0.25">
      <c r="B133" s="199" t="s">
        <v>147</v>
      </c>
      <c r="C133" s="200">
        <f t="shared" ref="C133" si="57">C125-SUM(C126:C132)</f>
        <v>21444</v>
      </c>
      <c r="D133" s="200">
        <f t="shared" ref="D133:H133" si="58">D125-SUM(D126:D132)</f>
        <v>27808</v>
      </c>
      <c r="E133" s="200">
        <f t="shared" si="58"/>
        <v>42387</v>
      </c>
      <c r="F133" s="200">
        <f t="shared" si="58"/>
        <v>39744</v>
      </c>
      <c r="G133" s="200">
        <f t="shared" si="58"/>
        <v>41554</v>
      </c>
      <c r="H133" s="200">
        <f t="shared" si="58"/>
        <v>45973</v>
      </c>
      <c r="I133" s="213">
        <f t="shared" si="56"/>
        <v>0.10634355296722342</v>
      </c>
      <c r="J133" s="199">
        <f>H133-G133</f>
        <v>4419</v>
      </c>
      <c r="K133" s="201">
        <f t="shared" si="54"/>
        <v>1.3101386199785809E-2</v>
      </c>
    </row>
    <row r="134" spans="2:11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70</v>
      </c>
      <c r="C135" s="209">
        <f t="shared" ref="C135:H135" si="59">C136+C139</f>
        <v>61204</v>
      </c>
      <c r="D135" s="209">
        <f t="shared" si="59"/>
        <v>84437</v>
      </c>
      <c r="E135" s="209">
        <f t="shared" si="59"/>
        <v>175993</v>
      </c>
      <c r="F135" s="209">
        <f t="shared" si="59"/>
        <v>189498</v>
      </c>
      <c r="G135" s="209">
        <f t="shared" si="59"/>
        <v>198882</v>
      </c>
      <c r="H135" s="209">
        <f t="shared" si="59"/>
        <v>194593</v>
      </c>
      <c r="I135" s="210">
        <f>IFERROR(H135/G135-1,"-")</f>
        <v>-2.1565551432507712E-2</v>
      </c>
      <c r="J135" s="209">
        <f>H135-G135</f>
        <v>-4289</v>
      </c>
      <c r="K135" s="210">
        <f t="shared" ref="K135:K147" si="60">H135/H$9</f>
        <v>5.5455115932719637E-2</v>
      </c>
    </row>
    <row r="136" spans="2:11" x14ac:dyDescent="0.25">
      <c r="B136" s="190" t="s">
        <v>99</v>
      </c>
      <c r="C136" s="191">
        <v>15140</v>
      </c>
      <c r="D136" s="191">
        <v>35081</v>
      </c>
      <c r="E136" s="191">
        <v>19155</v>
      </c>
      <c r="F136" s="191">
        <v>20702</v>
      </c>
      <c r="G136" s="191">
        <v>19404</v>
      </c>
      <c r="H136" s="191">
        <v>21066</v>
      </c>
      <c r="I136" s="211">
        <f>IFERROR(H136/G136-1,"-")</f>
        <v>8.5652442795300043E-2</v>
      </c>
      <c r="J136" s="190">
        <f t="shared" ref="J136:J146" si="61">H136-G136</f>
        <v>1662</v>
      </c>
      <c r="K136" s="192">
        <f t="shared" si="60"/>
        <v>6.0033889823306692E-3</v>
      </c>
    </row>
    <row r="137" spans="2:11" x14ac:dyDescent="0.25">
      <c r="B137" s="194" t="s">
        <v>105</v>
      </c>
      <c r="C137" s="195">
        <v>10601</v>
      </c>
      <c r="D137" s="195">
        <v>27598</v>
      </c>
      <c r="E137" s="195">
        <v>13341</v>
      </c>
      <c r="F137" s="195">
        <v>13432</v>
      </c>
      <c r="G137" s="195">
        <v>12529</v>
      </c>
      <c r="H137" s="195">
        <v>13414</v>
      </c>
      <c r="I137" s="212">
        <f>IFERROR(H137/G137-1,"-")</f>
        <v>7.0636124191874927E-2</v>
      </c>
      <c r="J137" s="194">
        <f t="shared" si="61"/>
        <v>885</v>
      </c>
      <c r="K137" s="196">
        <f t="shared" si="60"/>
        <v>3.8227219125122757E-3</v>
      </c>
    </row>
    <row r="138" spans="2:11" x14ac:dyDescent="0.25">
      <c r="B138" s="194" t="s">
        <v>102</v>
      </c>
      <c r="C138" s="195">
        <v>4539</v>
      </c>
      <c r="D138" s="195">
        <v>7483</v>
      </c>
      <c r="E138" s="195">
        <v>5814</v>
      </c>
      <c r="F138" s="195">
        <v>7270</v>
      </c>
      <c r="G138" s="195">
        <v>6875</v>
      </c>
      <c r="H138" s="195">
        <v>7652</v>
      </c>
      <c r="I138" s="212">
        <f>IFERROR(H138/G138-1,"-")</f>
        <v>0.11301818181818191</v>
      </c>
      <c r="J138" s="194">
        <f t="shared" si="61"/>
        <v>777</v>
      </c>
      <c r="K138" s="196">
        <f t="shared" si="60"/>
        <v>2.1806670698183935E-3</v>
      </c>
    </row>
    <row r="139" spans="2:11" x14ac:dyDescent="0.25">
      <c r="B139" s="190" t="s">
        <v>109</v>
      </c>
      <c r="C139" s="191">
        <v>46064</v>
      </c>
      <c r="D139" s="191">
        <v>49356</v>
      </c>
      <c r="E139" s="191">
        <v>156838</v>
      </c>
      <c r="F139" s="191">
        <v>168796</v>
      </c>
      <c r="G139" s="191">
        <v>179478</v>
      </c>
      <c r="H139" s="191">
        <v>173527</v>
      </c>
      <c r="I139" s="211">
        <f>IFERROR(H139/G139-1,"-")</f>
        <v>-3.3157267185950356E-2</v>
      </c>
      <c r="J139" s="190">
        <f t="shared" si="61"/>
        <v>-5951</v>
      </c>
      <c r="K139" s="192">
        <f t="shared" si="60"/>
        <v>4.945172695038897E-2</v>
      </c>
    </row>
    <row r="140" spans="2:11" x14ac:dyDescent="0.25">
      <c r="B140" s="194" t="s">
        <v>112</v>
      </c>
      <c r="C140" s="195">
        <v>16430</v>
      </c>
      <c r="D140" s="195">
        <v>11406</v>
      </c>
      <c r="E140" s="195">
        <v>69295</v>
      </c>
      <c r="F140" s="195">
        <v>74658</v>
      </c>
      <c r="G140" s="195">
        <v>82176</v>
      </c>
      <c r="H140" s="195">
        <v>81430</v>
      </c>
      <c r="I140" s="212">
        <f t="shared" ref="I140:I147" si="62">IFERROR(H140/G140-1,"-")</f>
        <v>-9.078076323987494E-3</v>
      </c>
      <c r="J140" s="194">
        <f t="shared" si="61"/>
        <v>-746</v>
      </c>
      <c r="K140" s="196">
        <f t="shared" si="60"/>
        <v>2.3205922568650259E-2</v>
      </c>
    </row>
    <row r="141" spans="2:11" x14ac:dyDescent="0.25">
      <c r="B141" s="194" t="s">
        <v>115</v>
      </c>
      <c r="C141" s="195">
        <v>3774</v>
      </c>
      <c r="D141" s="195">
        <v>4973</v>
      </c>
      <c r="E141" s="195">
        <v>10229</v>
      </c>
      <c r="F141" s="195">
        <v>14581</v>
      </c>
      <c r="G141" s="195">
        <v>15040</v>
      </c>
      <c r="H141" s="195">
        <v>15042</v>
      </c>
      <c r="I141" s="212">
        <f t="shared" si="62"/>
        <v>1.3297872340434225E-4</v>
      </c>
      <c r="J141" s="194">
        <f t="shared" si="61"/>
        <v>2</v>
      </c>
      <c r="K141" s="196">
        <f t="shared" si="60"/>
        <v>4.28666937587667E-3</v>
      </c>
    </row>
    <row r="142" spans="2:11" x14ac:dyDescent="0.25">
      <c r="B142" s="194" t="s">
        <v>118</v>
      </c>
      <c r="C142" s="195">
        <v>4896</v>
      </c>
      <c r="D142" s="195">
        <v>9654</v>
      </c>
      <c r="E142" s="195">
        <v>20164</v>
      </c>
      <c r="F142" s="195">
        <v>18188</v>
      </c>
      <c r="G142" s="195">
        <v>18331</v>
      </c>
      <c r="H142" s="195">
        <v>16618</v>
      </c>
      <c r="I142" s="212">
        <f t="shared" si="62"/>
        <v>-9.3448257050897432E-2</v>
      </c>
      <c r="J142" s="194">
        <f t="shared" si="61"/>
        <v>-1713</v>
      </c>
      <c r="K142" s="196">
        <f t="shared" si="60"/>
        <v>4.7357978784947812E-3</v>
      </c>
    </row>
    <row r="143" spans="2:11" x14ac:dyDescent="0.25">
      <c r="B143" s="194" t="s">
        <v>125</v>
      </c>
      <c r="C143" s="195">
        <v>581</v>
      </c>
      <c r="D143" s="195">
        <v>2175</v>
      </c>
      <c r="E143" s="195">
        <v>7219</v>
      </c>
      <c r="F143" s="195">
        <v>6236</v>
      </c>
      <c r="G143" s="195">
        <v>4335</v>
      </c>
      <c r="H143" s="195">
        <v>3722</v>
      </c>
      <c r="I143" s="212">
        <f t="shared" si="62"/>
        <v>-0.14140715109573243</v>
      </c>
      <c r="J143" s="194">
        <f t="shared" si="61"/>
        <v>-613</v>
      </c>
      <c r="K143" s="196">
        <f t="shared" si="60"/>
        <v>1.060695613416631E-3</v>
      </c>
    </row>
    <row r="144" spans="2:11" x14ac:dyDescent="0.25">
      <c r="B144" s="194" t="s">
        <v>121</v>
      </c>
      <c r="C144" s="195">
        <v>1428</v>
      </c>
      <c r="D144" s="195">
        <v>1986</v>
      </c>
      <c r="E144" s="195">
        <v>2964</v>
      </c>
      <c r="F144" s="195">
        <v>3948</v>
      </c>
      <c r="G144" s="195">
        <v>4054</v>
      </c>
      <c r="H144" s="195">
        <v>2995</v>
      </c>
      <c r="I144" s="212">
        <f t="shared" si="62"/>
        <v>-0.26122348297977305</v>
      </c>
      <c r="J144" s="194">
        <f t="shared" si="61"/>
        <v>-1059</v>
      </c>
      <c r="K144" s="196">
        <f t="shared" si="60"/>
        <v>8.5351514298302256E-4</v>
      </c>
    </row>
    <row r="145" spans="2:11" x14ac:dyDescent="0.25">
      <c r="B145" s="194" t="s">
        <v>130</v>
      </c>
      <c r="C145" s="195">
        <v>1583</v>
      </c>
      <c r="D145" s="195">
        <v>272</v>
      </c>
      <c r="E145" s="195">
        <v>1712</v>
      </c>
      <c r="F145" s="195">
        <v>2023</v>
      </c>
      <c r="G145" s="195">
        <v>1998</v>
      </c>
      <c r="H145" s="195">
        <v>2134</v>
      </c>
      <c r="I145" s="212">
        <f t="shared" si="62"/>
        <v>6.8068068068068088E-2</v>
      </c>
      <c r="J145" s="194">
        <f t="shared" si="61"/>
        <v>136</v>
      </c>
      <c r="K145" s="196">
        <f t="shared" si="60"/>
        <v>6.0814735062630053E-4</v>
      </c>
    </row>
    <row r="146" spans="2:11" x14ac:dyDescent="0.25">
      <c r="B146" s="194" t="s">
        <v>133</v>
      </c>
      <c r="C146" s="195">
        <v>3337</v>
      </c>
      <c r="D146" s="195">
        <v>170</v>
      </c>
      <c r="E146" s="195">
        <v>847</v>
      </c>
      <c r="F146" s="195">
        <v>1418</v>
      </c>
      <c r="G146" s="195">
        <v>1336</v>
      </c>
      <c r="H146" s="195">
        <v>983</v>
      </c>
      <c r="I146" s="212">
        <f t="shared" si="62"/>
        <v>-0.2642215568862275</v>
      </c>
      <c r="J146" s="194">
        <f t="shared" si="61"/>
        <v>-353</v>
      </c>
      <c r="K146" s="196">
        <f t="shared" si="60"/>
        <v>2.8013535410761643E-4</v>
      </c>
    </row>
    <row r="147" spans="2:11" x14ac:dyDescent="0.25">
      <c r="B147" s="199" t="s">
        <v>147</v>
      </c>
      <c r="C147" s="200">
        <f t="shared" ref="C147" si="63">C139-SUM(C140:C146)</f>
        <v>14035</v>
      </c>
      <c r="D147" s="200">
        <f t="shared" ref="D147:H147" si="64">D139-SUM(D140:D146)</f>
        <v>18720</v>
      </c>
      <c r="E147" s="200">
        <f t="shared" si="64"/>
        <v>44408</v>
      </c>
      <c r="F147" s="200">
        <f t="shared" si="64"/>
        <v>47744</v>
      </c>
      <c r="G147" s="200">
        <f t="shared" si="64"/>
        <v>52208</v>
      </c>
      <c r="H147" s="200">
        <f t="shared" si="64"/>
        <v>50603</v>
      </c>
      <c r="I147" s="213">
        <f t="shared" si="62"/>
        <v>-3.0742414955562403E-2</v>
      </c>
      <c r="J147" s="199">
        <f>H147-G147</f>
        <v>-1605</v>
      </c>
      <c r="K147" s="201">
        <f t="shared" si="60"/>
        <v>1.4420843666233687E-2</v>
      </c>
    </row>
    <row r="148" spans="2:11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70</v>
      </c>
      <c r="C149" s="209">
        <f t="shared" ref="C149:H149" si="65">C150+C153</f>
        <v>33173</v>
      </c>
      <c r="D149" s="209">
        <f t="shared" si="65"/>
        <v>51865</v>
      </c>
      <c r="E149" s="209">
        <f t="shared" si="65"/>
        <v>88252</v>
      </c>
      <c r="F149" s="209">
        <f t="shared" si="65"/>
        <v>93505</v>
      </c>
      <c r="G149" s="209">
        <f t="shared" si="65"/>
        <v>96698</v>
      </c>
      <c r="H149" s="209">
        <f t="shared" si="65"/>
        <v>95584</v>
      </c>
      <c r="I149" s="210">
        <f>IFERROR(H149/G149-1,"-")</f>
        <v>-1.1520403731204332E-2</v>
      </c>
      <c r="J149" s="209">
        <f>H149-G149</f>
        <v>-1114</v>
      </c>
      <c r="K149" s="210">
        <f t="shared" ref="K149:K161" si="66">H149/H$9</f>
        <v>2.7239529691782716E-2</v>
      </c>
    </row>
    <row r="150" spans="2:11" x14ac:dyDescent="0.25">
      <c r="B150" s="190" t="s">
        <v>99</v>
      </c>
      <c r="C150" s="191">
        <v>15912</v>
      </c>
      <c r="D150" s="191">
        <v>32508</v>
      </c>
      <c r="E150" s="191">
        <v>48579</v>
      </c>
      <c r="F150" s="191">
        <v>49394</v>
      </c>
      <c r="G150" s="191">
        <v>45290</v>
      </c>
      <c r="H150" s="191">
        <v>43126</v>
      </c>
      <c r="I150" s="211">
        <f>IFERROR(H150/G150-1,"-")</f>
        <v>-4.7780967100905292E-2</v>
      </c>
      <c r="J150" s="190">
        <f t="shared" ref="J150:J160" si="67">H150-G150</f>
        <v>-2164</v>
      </c>
      <c r="K150" s="192">
        <f t="shared" si="66"/>
        <v>1.2290048098926823E-2</v>
      </c>
    </row>
    <row r="151" spans="2:11" x14ac:dyDescent="0.25">
      <c r="B151" s="194" t="s">
        <v>105</v>
      </c>
      <c r="C151" s="195">
        <v>9256</v>
      </c>
      <c r="D151" s="195">
        <v>26104</v>
      </c>
      <c r="E151" s="195">
        <v>35560</v>
      </c>
      <c r="F151" s="195">
        <v>37060</v>
      </c>
      <c r="G151" s="195">
        <v>31334</v>
      </c>
      <c r="H151" s="195">
        <v>28288</v>
      </c>
      <c r="I151" s="212">
        <f>IFERROR(H151/G151-1,"-")</f>
        <v>-9.7210697644731003E-2</v>
      </c>
      <c r="J151" s="194">
        <f t="shared" si="67"/>
        <v>-3046</v>
      </c>
      <c r="K151" s="196">
        <f t="shared" si="66"/>
        <v>8.0615146459778776E-3</v>
      </c>
    </row>
    <row r="152" spans="2:11" x14ac:dyDescent="0.25">
      <c r="B152" s="194" t="s">
        <v>102</v>
      </c>
      <c r="C152" s="195">
        <v>6656</v>
      </c>
      <c r="D152" s="195">
        <v>6404</v>
      </c>
      <c r="E152" s="195">
        <v>13019</v>
      </c>
      <c r="F152" s="195">
        <v>12334</v>
      </c>
      <c r="G152" s="195">
        <v>13956</v>
      </c>
      <c r="H152" s="195">
        <v>14838</v>
      </c>
      <c r="I152" s="212">
        <f>IFERROR(H152/G152-1,"-")</f>
        <v>6.3198624247635449E-2</v>
      </c>
      <c r="J152" s="194">
        <f t="shared" si="67"/>
        <v>882</v>
      </c>
      <c r="K152" s="196">
        <f t="shared" si="66"/>
        <v>4.2285334529489444E-3</v>
      </c>
    </row>
    <row r="153" spans="2:11" x14ac:dyDescent="0.25">
      <c r="B153" s="190" t="s">
        <v>109</v>
      </c>
      <c r="C153" s="191">
        <v>17261</v>
      </c>
      <c r="D153" s="191">
        <v>19357</v>
      </c>
      <c r="E153" s="191">
        <v>39673</v>
      </c>
      <c r="F153" s="191">
        <v>44111</v>
      </c>
      <c r="G153" s="191">
        <v>51408</v>
      </c>
      <c r="H153" s="191">
        <v>52458</v>
      </c>
      <c r="I153" s="211">
        <f>IFERROR(H153/G153-1,"-")</f>
        <v>2.0424836601307117E-2</v>
      </c>
      <c r="J153" s="190">
        <f t="shared" si="67"/>
        <v>1050</v>
      </c>
      <c r="K153" s="192">
        <f t="shared" si="66"/>
        <v>1.4949481592855893E-2</v>
      </c>
    </row>
    <row r="154" spans="2:11" x14ac:dyDescent="0.25">
      <c r="B154" s="194" t="s">
        <v>112</v>
      </c>
      <c r="C154" s="195">
        <v>5088</v>
      </c>
      <c r="D154" s="195">
        <v>2319</v>
      </c>
      <c r="E154" s="195">
        <v>14901</v>
      </c>
      <c r="F154" s="195">
        <v>14713</v>
      </c>
      <c r="G154" s="195">
        <v>16286</v>
      </c>
      <c r="H154" s="195">
        <v>14503</v>
      </c>
      <c r="I154" s="212">
        <f t="shared" ref="I154:I161" si="68">IFERROR(H154/G154-1,"-")</f>
        <v>-0.109480535429203</v>
      </c>
      <c r="J154" s="194">
        <f t="shared" si="67"/>
        <v>-1783</v>
      </c>
      <c r="K154" s="196">
        <f t="shared" si="66"/>
        <v>4.1330651481411608E-3</v>
      </c>
    </row>
    <row r="155" spans="2:11" x14ac:dyDescent="0.25">
      <c r="B155" s="194" t="s">
        <v>115</v>
      </c>
      <c r="C155" s="195">
        <v>4122</v>
      </c>
      <c r="D155" s="195">
        <v>4355</v>
      </c>
      <c r="E155" s="195">
        <v>7390</v>
      </c>
      <c r="F155" s="195">
        <v>7791</v>
      </c>
      <c r="G155" s="195">
        <v>7560</v>
      </c>
      <c r="H155" s="195">
        <v>7829</v>
      </c>
      <c r="I155" s="212">
        <f t="shared" si="68"/>
        <v>3.5582010582010604E-2</v>
      </c>
      <c r="J155" s="194">
        <f t="shared" si="67"/>
        <v>269</v>
      </c>
      <c r="K155" s="196">
        <f t="shared" si="66"/>
        <v>2.2311085323586258E-3</v>
      </c>
    </row>
    <row r="156" spans="2:11" x14ac:dyDescent="0.25">
      <c r="B156" s="194" t="s">
        <v>118</v>
      </c>
      <c r="C156" s="195">
        <v>2010</v>
      </c>
      <c r="D156" s="195">
        <v>4184</v>
      </c>
      <c r="E156" s="195">
        <v>4956</v>
      </c>
      <c r="F156" s="195">
        <v>7325</v>
      </c>
      <c r="G156" s="195">
        <v>9288</v>
      </c>
      <c r="H156" s="195">
        <v>13252</v>
      </c>
      <c r="I156" s="212">
        <f t="shared" si="68"/>
        <v>0.42678725236864778</v>
      </c>
      <c r="J156" s="194">
        <f t="shared" si="67"/>
        <v>3964</v>
      </c>
      <c r="K156" s="196">
        <f t="shared" si="66"/>
        <v>3.7765551501873175E-3</v>
      </c>
    </row>
    <row r="157" spans="2:11" x14ac:dyDescent="0.25">
      <c r="B157" s="194" t="s">
        <v>125</v>
      </c>
      <c r="C157" s="195">
        <v>539</v>
      </c>
      <c r="D157" s="195">
        <v>597</v>
      </c>
      <c r="E157" s="195">
        <v>1245</v>
      </c>
      <c r="F157" s="195">
        <v>1110</v>
      </c>
      <c r="G157" s="195">
        <v>1459</v>
      </c>
      <c r="H157" s="195">
        <v>1502</v>
      </c>
      <c r="I157" s="212">
        <f t="shared" si="68"/>
        <v>2.9472241261137677E-2</v>
      </c>
      <c r="J157" s="194">
        <f t="shared" si="67"/>
        <v>43</v>
      </c>
      <c r="K157" s="196">
        <f t="shared" si="66"/>
        <v>4.2803998155609347E-4</v>
      </c>
    </row>
    <row r="158" spans="2:11" x14ac:dyDescent="0.25">
      <c r="B158" s="194" t="s">
        <v>121</v>
      </c>
      <c r="C158" s="195">
        <v>1123</v>
      </c>
      <c r="D158" s="195">
        <v>1229</v>
      </c>
      <c r="E158" s="195">
        <v>2549</v>
      </c>
      <c r="F158" s="195">
        <v>2405</v>
      </c>
      <c r="G158" s="195">
        <v>2794</v>
      </c>
      <c r="H158" s="195">
        <v>2049</v>
      </c>
      <c r="I158" s="212">
        <f t="shared" si="68"/>
        <v>-0.2666428060128847</v>
      </c>
      <c r="J158" s="194">
        <f t="shared" si="67"/>
        <v>-745</v>
      </c>
      <c r="K158" s="196">
        <f t="shared" si="66"/>
        <v>5.8392404940641515E-4</v>
      </c>
    </row>
    <row r="159" spans="2:11" x14ac:dyDescent="0.25">
      <c r="B159" s="194" t="s">
        <v>130</v>
      </c>
      <c r="C159" s="195">
        <v>218</v>
      </c>
      <c r="D159" s="195">
        <v>116</v>
      </c>
      <c r="E159" s="195">
        <v>303</v>
      </c>
      <c r="F159" s="195">
        <v>289</v>
      </c>
      <c r="G159" s="195">
        <v>299</v>
      </c>
      <c r="H159" s="195">
        <v>233</v>
      </c>
      <c r="I159" s="212">
        <f t="shared" si="68"/>
        <v>-0.22073578595317722</v>
      </c>
      <c r="J159" s="194">
        <f t="shared" si="67"/>
        <v>-66</v>
      </c>
      <c r="K159" s="196">
        <f t="shared" si="66"/>
        <v>6.6400343343921288E-5</v>
      </c>
    </row>
    <row r="160" spans="2:11" x14ac:dyDescent="0.25">
      <c r="B160" s="194" t="s">
        <v>133</v>
      </c>
      <c r="C160" s="195">
        <v>283</v>
      </c>
      <c r="D160" s="195">
        <v>138</v>
      </c>
      <c r="E160" s="195">
        <v>455</v>
      </c>
      <c r="F160" s="195">
        <v>599</v>
      </c>
      <c r="G160" s="195">
        <v>430</v>
      </c>
      <c r="H160" s="195">
        <v>302</v>
      </c>
      <c r="I160" s="212">
        <f t="shared" si="68"/>
        <v>-0.29767441860465116</v>
      </c>
      <c r="J160" s="194">
        <f t="shared" si="67"/>
        <v>-128</v>
      </c>
      <c r="K160" s="196">
        <f t="shared" si="66"/>
        <v>8.606396433418124E-5</v>
      </c>
    </row>
    <row r="161" spans="2:11" x14ac:dyDescent="0.25">
      <c r="B161" s="199" t="s">
        <v>147</v>
      </c>
      <c r="C161" s="200">
        <f t="shared" ref="C161" si="69">C153-SUM(C154:C160)</f>
        <v>3878</v>
      </c>
      <c r="D161" s="200">
        <f t="shared" ref="D161:H161" si="70">D153-SUM(D154:D160)</f>
        <v>6419</v>
      </c>
      <c r="E161" s="200">
        <f t="shared" si="70"/>
        <v>7874</v>
      </c>
      <c r="F161" s="200">
        <f t="shared" si="70"/>
        <v>9879</v>
      </c>
      <c r="G161" s="200">
        <f t="shared" si="70"/>
        <v>13292</v>
      </c>
      <c r="H161" s="200">
        <f t="shared" si="70"/>
        <v>12788</v>
      </c>
      <c r="I161" s="213">
        <f t="shared" si="68"/>
        <v>-3.7917544387601532E-2</v>
      </c>
      <c r="J161" s="199">
        <f>H161-G161</f>
        <v>-504</v>
      </c>
      <c r="K161" s="201">
        <f t="shared" si="66"/>
        <v>3.6443244235281778E-3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130BA-6557-47CA-8FA9-CADB3FC73A24}">
  <sheetPr>
    <tabColor theme="7" tint="0.79998168889431442"/>
    <pageSetUpPr fitToPage="1"/>
  </sheetPr>
  <dimension ref="A1:W163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272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45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265</v>
      </c>
      <c r="P7" s="205" t="s">
        <v>266</v>
      </c>
      <c r="Q7" s="205" t="s">
        <v>267</v>
      </c>
      <c r="R7" s="205" t="s">
        <v>268</v>
      </c>
      <c r="S7" s="205" t="s">
        <v>269</v>
      </c>
      <c r="T7" s="205" t="s">
        <v>270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47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98</v>
      </c>
      <c r="B9" s="187" t="s">
        <v>70</v>
      </c>
      <c r="C9" s="209">
        <f t="shared" ref="C9:H9" si="0">C10+C13</f>
        <v>326656</v>
      </c>
      <c r="D9" s="209">
        <f t="shared" si="0"/>
        <v>343001</v>
      </c>
      <c r="E9" s="209">
        <f t="shared" si="0"/>
        <v>808801</v>
      </c>
      <c r="F9" s="209">
        <f t="shared" si="0"/>
        <v>912644</v>
      </c>
      <c r="G9" s="209">
        <f t="shared" si="0"/>
        <v>1003054</v>
      </c>
      <c r="H9" s="209">
        <f t="shared" si="0"/>
        <v>1056117</v>
      </c>
      <c r="I9" s="210">
        <f>IFERROR(H9/G9-1,"-")</f>
        <v>5.2901439005277773E-2</v>
      </c>
      <c r="J9" s="209">
        <f t="shared" ref="J9:J21" si="1">H9-G9</f>
        <v>53063</v>
      </c>
      <c r="K9" s="210">
        <f t="shared" ref="K9:K21" si="2">H9/H$9</f>
        <v>1</v>
      </c>
      <c r="N9" s="187" t="s">
        <v>70</v>
      </c>
      <c r="O9" s="209">
        <f t="shared" ref="O9:T9" si="3">O10+O13</f>
        <v>140135</v>
      </c>
      <c r="P9" s="209">
        <f t="shared" si="3"/>
        <v>166233</v>
      </c>
      <c r="Q9" s="209">
        <f t="shared" si="3"/>
        <v>409026</v>
      </c>
      <c r="R9" s="209">
        <f t="shared" si="3"/>
        <v>422543</v>
      </c>
      <c r="S9" s="209">
        <f t="shared" si="3"/>
        <v>439267</v>
      </c>
      <c r="T9" s="209">
        <f t="shared" si="3"/>
        <v>456477</v>
      </c>
      <c r="U9" s="210">
        <f>IFERROR(T9/S9-1,"-")</f>
        <v>3.9178904857410268E-2</v>
      </c>
      <c r="V9" s="209">
        <f>T9-S9</f>
        <v>17210</v>
      </c>
      <c r="W9" s="210">
        <f t="shared" ref="W9:W21" si="4">T9/T$9</f>
        <v>1</v>
      </c>
    </row>
    <row r="10" spans="1:23" x14ac:dyDescent="0.25">
      <c r="A10" s="193" t="s">
        <v>105</v>
      </c>
      <c r="B10" s="190" t="s">
        <v>99</v>
      </c>
      <c r="C10" s="191">
        <v>69877</v>
      </c>
      <c r="D10" s="191">
        <v>119292</v>
      </c>
      <c r="E10" s="191">
        <v>139589</v>
      </c>
      <c r="F10" s="191">
        <v>144299</v>
      </c>
      <c r="G10" s="191">
        <v>152849</v>
      </c>
      <c r="H10" s="191">
        <v>169020</v>
      </c>
      <c r="I10" s="211">
        <f>IFERROR(H10/G10-1,"-")</f>
        <v>0.10579722471197073</v>
      </c>
      <c r="J10" s="190">
        <f t="shared" si="1"/>
        <v>16171</v>
      </c>
      <c r="K10" s="192">
        <f t="shared" si="2"/>
        <v>0.16003908657847568</v>
      </c>
      <c r="N10" s="190" t="s">
        <v>99</v>
      </c>
      <c r="O10" s="191">
        <v>21721</v>
      </c>
      <c r="P10" s="191">
        <v>39821</v>
      </c>
      <c r="Q10" s="191">
        <v>37415</v>
      </c>
      <c r="R10" s="191">
        <v>34012</v>
      </c>
      <c r="S10" s="191">
        <v>29879</v>
      </c>
      <c r="T10" s="191">
        <v>34002</v>
      </c>
      <c r="U10" s="211">
        <f>IFERROR(T10/S10-1,"-")</f>
        <v>0.13798989256668559</v>
      </c>
      <c r="V10" s="190">
        <f t="shared" ref="V10:V20" si="5">T10-S10</f>
        <v>4123</v>
      </c>
      <c r="W10" s="192">
        <f t="shared" si="4"/>
        <v>7.4487871239952944E-2</v>
      </c>
    </row>
    <row r="11" spans="1:23" x14ac:dyDescent="0.25">
      <c r="A11" s="193" t="s">
        <v>102</v>
      </c>
      <c r="B11" s="194" t="s">
        <v>105</v>
      </c>
      <c r="C11" s="195">
        <v>49661</v>
      </c>
      <c r="D11" s="195">
        <v>83722</v>
      </c>
      <c r="E11" s="195">
        <v>82781</v>
      </c>
      <c r="F11" s="195">
        <v>81092</v>
      </c>
      <c r="G11" s="195">
        <v>74558</v>
      </c>
      <c r="H11" s="195">
        <v>74366</v>
      </c>
      <c r="I11" s="212">
        <f>IFERROR(H11/G11-1,"-")</f>
        <v>-2.5751763727567267E-3</v>
      </c>
      <c r="J11" s="194">
        <f t="shared" si="1"/>
        <v>-192</v>
      </c>
      <c r="K11" s="196">
        <f t="shared" si="2"/>
        <v>7.041454687312107E-2</v>
      </c>
      <c r="N11" s="194" t="s">
        <v>105</v>
      </c>
      <c r="O11" s="195">
        <v>17094</v>
      </c>
      <c r="P11" s="195">
        <v>31853</v>
      </c>
      <c r="Q11" s="195">
        <v>27660</v>
      </c>
      <c r="R11" s="195">
        <v>20787</v>
      </c>
      <c r="S11" s="195">
        <v>16933</v>
      </c>
      <c r="T11" s="195">
        <v>19408</v>
      </c>
      <c r="U11" s="212">
        <f>IFERROR(T11/S11-1,"-")</f>
        <v>0.14616429457272773</v>
      </c>
      <c r="V11" s="194">
        <f t="shared" si="5"/>
        <v>2475</v>
      </c>
      <c r="W11" s="196">
        <f>T11/T$9</f>
        <v>4.2516928563761151E-2</v>
      </c>
    </row>
    <row r="12" spans="1:23" x14ac:dyDescent="0.25">
      <c r="A12" s="1"/>
      <c r="B12" s="194" t="s">
        <v>102</v>
      </c>
      <c r="C12" s="195">
        <v>20216</v>
      </c>
      <c r="D12" s="195">
        <v>35570</v>
      </c>
      <c r="E12" s="195">
        <v>56808</v>
      </c>
      <c r="F12" s="195">
        <v>63207</v>
      </c>
      <c r="G12" s="195">
        <v>78291</v>
      </c>
      <c r="H12" s="195">
        <v>94654</v>
      </c>
      <c r="I12" s="212">
        <f>IFERROR(H12/G12-1,"-")</f>
        <v>0.20900231188770091</v>
      </c>
      <c r="J12" s="194">
        <f t="shared" si="1"/>
        <v>16363</v>
      </c>
      <c r="K12" s="196">
        <f t="shared" si="2"/>
        <v>8.9624539705354611E-2</v>
      </c>
      <c r="N12" s="194" t="s">
        <v>102</v>
      </c>
      <c r="O12" s="195">
        <v>4627</v>
      </c>
      <c r="P12" s="195">
        <v>7968</v>
      </c>
      <c r="Q12" s="195">
        <v>9755</v>
      </c>
      <c r="R12" s="195">
        <v>13225</v>
      </c>
      <c r="S12" s="195">
        <v>12946</v>
      </c>
      <c r="T12" s="195">
        <v>14594</v>
      </c>
      <c r="U12" s="212">
        <f>IFERROR(T12/S12-1,"-")</f>
        <v>0.12729800710644223</v>
      </c>
      <c r="V12" s="194">
        <f t="shared" si="5"/>
        <v>1648</v>
      </c>
      <c r="W12" s="196">
        <f t="shared" si="4"/>
        <v>3.1970942676191792E-2</v>
      </c>
    </row>
    <row r="13" spans="1:23" s="74" customFormat="1" x14ac:dyDescent="0.25">
      <c r="B13" s="190" t="s">
        <v>109</v>
      </c>
      <c r="C13" s="191">
        <v>256779</v>
      </c>
      <c r="D13" s="191">
        <v>223709</v>
      </c>
      <c r="E13" s="191">
        <v>669212</v>
      </c>
      <c r="F13" s="191">
        <v>768345</v>
      </c>
      <c r="G13" s="191">
        <v>850205</v>
      </c>
      <c r="H13" s="191">
        <v>887097</v>
      </c>
      <c r="I13" s="211">
        <f>IFERROR(H13/G13-1,"-")</f>
        <v>4.3391887838815313E-2</v>
      </c>
      <c r="J13" s="190">
        <f t="shared" si="1"/>
        <v>36892</v>
      </c>
      <c r="K13" s="192">
        <f t="shared" si="2"/>
        <v>0.83996091342152435</v>
      </c>
      <c r="N13" s="190" t="s">
        <v>109</v>
      </c>
      <c r="O13" s="191">
        <v>118414</v>
      </c>
      <c r="P13" s="191">
        <v>126412</v>
      </c>
      <c r="Q13" s="191">
        <v>371611</v>
      </c>
      <c r="R13" s="191">
        <v>388531</v>
      </c>
      <c r="S13" s="191">
        <v>409388</v>
      </c>
      <c r="T13" s="191">
        <v>422475</v>
      </c>
      <c r="U13" s="211">
        <f>IFERROR(T13/S13-1,"-")</f>
        <v>3.1967229132265684E-2</v>
      </c>
      <c r="V13" s="190">
        <f t="shared" si="5"/>
        <v>13087</v>
      </c>
      <c r="W13" s="192">
        <f t="shared" si="4"/>
        <v>0.92551212876004707</v>
      </c>
    </row>
    <row r="14" spans="1:23" s="74" customFormat="1" x14ac:dyDescent="0.25">
      <c r="B14" s="194" t="s">
        <v>112</v>
      </c>
      <c r="C14" s="195">
        <v>107238</v>
      </c>
      <c r="D14" s="195">
        <v>63768</v>
      </c>
      <c r="E14" s="195">
        <v>331767</v>
      </c>
      <c r="F14" s="195">
        <v>401834</v>
      </c>
      <c r="G14" s="195">
        <v>460786</v>
      </c>
      <c r="H14" s="195">
        <v>485840</v>
      </c>
      <c r="I14" s="212">
        <f t="shared" ref="I14:I21" si="6">IFERROR(H14/G14-1,"-")</f>
        <v>5.437231165877443E-2</v>
      </c>
      <c r="J14" s="194">
        <f t="shared" si="1"/>
        <v>25054</v>
      </c>
      <c r="K14" s="196">
        <f t="shared" si="2"/>
        <v>0.46002478892016702</v>
      </c>
      <c r="N14" s="194" t="s">
        <v>112</v>
      </c>
      <c r="O14" s="195">
        <v>47514</v>
      </c>
      <c r="P14" s="195">
        <v>36674</v>
      </c>
      <c r="Q14" s="195">
        <v>198252</v>
      </c>
      <c r="R14" s="195">
        <v>220036</v>
      </c>
      <c r="S14" s="195">
        <v>232788</v>
      </c>
      <c r="T14" s="195">
        <v>241048</v>
      </c>
      <c r="U14" s="212">
        <f t="shared" ref="U14:U21" si="7">IFERROR(T14/S14-1,"-")</f>
        <v>3.5482928673299385E-2</v>
      </c>
      <c r="V14" s="194">
        <f t="shared" si="5"/>
        <v>8260</v>
      </c>
      <c r="W14" s="196">
        <f t="shared" si="4"/>
        <v>0.52806165480407552</v>
      </c>
    </row>
    <row r="15" spans="1:23" x14ac:dyDescent="0.25">
      <c r="A15" s="1"/>
      <c r="B15" s="194" t="s">
        <v>115</v>
      </c>
      <c r="C15" s="195">
        <v>19065</v>
      </c>
      <c r="D15" s="195">
        <v>18538</v>
      </c>
      <c r="E15" s="195">
        <v>36220</v>
      </c>
      <c r="F15" s="195">
        <v>38567</v>
      </c>
      <c r="G15" s="195">
        <v>44157</v>
      </c>
      <c r="H15" s="195">
        <v>45857</v>
      </c>
      <c r="I15" s="212">
        <f t="shared" si="6"/>
        <v>3.8498992232262053E-2</v>
      </c>
      <c r="J15" s="194">
        <f t="shared" si="1"/>
        <v>1700</v>
      </c>
      <c r="K15" s="196">
        <f t="shared" si="2"/>
        <v>4.3420378613354391E-2</v>
      </c>
      <c r="N15" s="194" t="s">
        <v>115</v>
      </c>
      <c r="O15" s="195">
        <v>3928</v>
      </c>
      <c r="P15" s="195">
        <v>5613</v>
      </c>
      <c r="Q15" s="195">
        <v>8802</v>
      </c>
      <c r="R15" s="195">
        <v>9005</v>
      </c>
      <c r="S15" s="195">
        <v>9946</v>
      </c>
      <c r="T15" s="195">
        <v>11852</v>
      </c>
      <c r="U15" s="212">
        <f t="shared" si="7"/>
        <v>0.19163482807158649</v>
      </c>
      <c r="V15" s="194">
        <f t="shared" si="5"/>
        <v>1906</v>
      </c>
      <c r="W15" s="196">
        <f t="shared" si="4"/>
        <v>2.5964068288216055E-2</v>
      </c>
    </row>
    <row r="16" spans="1:23" x14ac:dyDescent="0.25">
      <c r="A16" s="1"/>
      <c r="B16" s="194" t="s">
        <v>118</v>
      </c>
      <c r="C16" s="195">
        <v>8578</v>
      </c>
      <c r="D16" s="195">
        <v>18624</v>
      </c>
      <c r="E16" s="195">
        <v>25472</v>
      </c>
      <c r="F16" s="195">
        <v>33505</v>
      </c>
      <c r="G16" s="195">
        <v>32694</v>
      </c>
      <c r="H16" s="195">
        <v>33687</v>
      </c>
      <c r="I16" s="212">
        <f t="shared" si="6"/>
        <v>3.0372545421178287E-2</v>
      </c>
      <c r="J16" s="194">
        <f t="shared" si="1"/>
        <v>993</v>
      </c>
      <c r="K16" s="196">
        <f t="shared" si="2"/>
        <v>3.1897034135422497E-2</v>
      </c>
      <c r="N16" s="194" t="s">
        <v>118</v>
      </c>
      <c r="O16" s="195">
        <v>3014</v>
      </c>
      <c r="P16" s="195">
        <v>8325</v>
      </c>
      <c r="Q16" s="195">
        <v>8019</v>
      </c>
      <c r="R16" s="195">
        <v>7889</v>
      </c>
      <c r="S16" s="195">
        <v>8088</v>
      </c>
      <c r="T16" s="195">
        <v>8712</v>
      </c>
      <c r="U16" s="212">
        <f t="shared" si="7"/>
        <v>7.71513353115727E-2</v>
      </c>
      <c r="V16" s="194">
        <f t="shared" si="5"/>
        <v>624</v>
      </c>
      <c r="W16" s="196">
        <f t="shared" si="4"/>
        <v>1.9085298930723783E-2</v>
      </c>
    </row>
    <row r="17" spans="1:23" x14ac:dyDescent="0.25">
      <c r="A17" s="1"/>
      <c r="B17" s="194" t="s">
        <v>125</v>
      </c>
      <c r="C17" s="195">
        <v>11079</v>
      </c>
      <c r="D17" s="195">
        <v>17945</v>
      </c>
      <c r="E17" s="195">
        <v>40263</v>
      </c>
      <c r="F17" s="195">
        <v>39914</v>
      </c>
      <c r="G17" s="195">
        <v>40265</v>
      </c>
      <c r="H17" s="195">
        <v>36597</v>
      </c>
      <c r="I17" s="212">
        <f t="shared" si="6"/>
        <v>-9.1096485781696268E-2</v>
      </c>
      <c r="J17" s="194">
        <f t="shared" si="1"/>
        <v>-3668</v>
      </c>
      <c r="K17" s="196">
        <f t="shared" si="2"/>
        <v>3.4652410670408675E-2</v>
      </c>
      <c r="N17" s="194" t="s">
        <v>125</v>
      </c>
      <c r="O17" s="195">
        <v>6236</v>
      </c>
      <c r="P17" s="195">
        <v>11223</v>
      </c>
      <c r="Q17" s="195">
        <v>23160</v>
      </c>
      <c r="R17" s="195">
        <v>21824</v>
      </c>
      <c r="S17" s="195">
        <v>22232</v>
      </c>
      <c r="T17" s="195">
        <v>20744</v>
      </c>
      <c r="U17" s="212">
        <f t="shared" si="7"/>
        <v>-6.6930550557754542E-2</v>
      </c>
      <c r="V17" s="194">
        <f t="shared" si="5"/>
        <v>-1488</v>
      </c>
      <c r="W17" s="196">
        <f t="shared" si="4"/>
        <v>4.544369157701264E-2</v>
      </c>
    </row>
    <row r="18" spans="1:23" x14ac:dyDescent="0.25">
      <c r="A18" s="1"/>
      <c r="B18" s="194" t="s">
        <v>121</v>
      </c>
      <c r="C18" s="195">
        <v>5816</v>
      </c>
      <c r="D18" s="195">
        <v>6372</v>
      </c>
      <c r="E18" s="195">
        <v>12329</v>
      </c>
      <c r="F18" s="195">
        <v>13020</v>
      </c>
      <c r="G18" s="195">
        <v>13645</v>
      </c>
      <c r="H18" s="195">
        <v>12578</v>
      </c>
      <c r="I18" s="212">
        <f t="shared" si="6"/>
        <v>-7.8197141810186888E-2</v>
      </c>
      <c r="J18" s="194">
        <f t="shared" si="1"/>
        <v>-1067</v>
      </c>
      <c r="K18" s="196">
        <f t="shared" si="2"/>
        <v>1.1909665311703154E-2</v>
      </c>
      <c r="N18" s="194" t="s">
        <v>121</v>
      </c>
      <c r="O18" s="195">
        <v>2573</v>
      </c>
      <c r="P18" s="195">
        <v>3512</v>
      </c>
      <c r="Q18" s="195">
        <v>6301</v>
      </c>
      <c r="R18" s="195">
        <v>6642</v>
      </c>
      <c r="S18" s="195">
        <v>7196</v>
      </c>
      <c r="T18" s="195">
        <v>6857</v>
      </c>
      <c r="U18" s="212">
        <f t="shared" si="7"/>
        <v>-4.7109505280711561E-2</v>
      </c>
      <c r="V18" s="194">
        <f t="shared" si="5"/>
        <v>-339</v>
      </c>
      <c r="W18" s="196">
        <f t="shared" si="4"/>
        <v>1.5021567351695705E-2</v>
      </c>
    </row>
    <row r="19" spans="1:23" x14ac:dyDescent="0.25">
      <c r="A19" s="193" t="s">
        <v>146</v>
      </c>
      <c r="B19" s="194" t="s">
        <v>130</v>
      </c>
      <c r="C19" s="195">
        <v>10431</v>
      </c>
      <c r="D19" s="195">
        <v>4214</v>
      </c>
      <c r="E19" s="195">
        <v>15444</v>
      </c>
      <c r="F19" s="195">
        <v>17504</v>
      </c>
      <c r="G19" s="195">
        <v>15762</v>
      </c>
      <c r="H19" s="195">
        <v>16061</v>
      </c>
      <c r="I19" s="212">
        <f t="shared" si="6"/>
        <v>1.8969673899251305E-2</v>
      </c>
      <c r="J19" s="194">
        <f t="shared" si="1"/>
        <v>299</v>
      </c>
      <c r="K19" s="196">
        <f t="shared" si="2"/>
        <v>1.5207595370588675E-2</v>
      </c>
      <c r="N19" s="194" t="s">
        <v>130</v>
      </c>
      <c r="O19" s="195">
        <v>6298</v>
      </c>
      <c r="P19" s="195">
        <v>3096</v>
      </c>
      <c r="Q19" s="195">
        <v>10092</v>
      </c>
      <c r="R19" s="195">
        <v>10634</v>
      </c>
      <c r="S19" s="195">
        <v>9878</v>
      </c>
      <c r="T19" s="195">
        <v>9202</v>
      </c>
      <c r="U19" s="212">
        <f t="shared" si="7"/>
        <v>-6.8434905851386896E-2</v>
      </c>
      <c r="V19" s="194">
        <f t="shared" si="5"/>
        <v>-676</v>
      </c>
      <c r="W19" s="196">
        <f t="shared" si="4"/>
        <v>2.0158737461033086E-2</v>
      </c>
    </row>
    <row r="20" spans="1:23" x14ac:dyDescent="0.25">
      <c r="A20" s="198" t="s">
        <v>147</v>
      </c>
      <c r="B20" s="194" t="s">
        <v>133</v>
      </c>
      <c r="C20" s="195">
        <v>16376</v>
      </c>
      <c r="D20" s="195">
        <v>3146</v>
      </c>
      <c r="E20" s="195">
        <v>13206</v>
      </c>
      <c r="F20" s="195">
        <v>17170</v>
      </c>
      <c r="G20" s="195">
        <v>19122</v>
      </c>
      <c r="H20" s="195">
        <v>14362</v>
      </c>
      <c r="I20" s="212">
        <f t="shared" si="6"/>
        <v>-0.24892793640832545</v>
      </c>
      <c r="J20" s="194">
        <f t="shared" si="1"/>
        <v>-4760</v>
      </c>
      <c r="K20" s="196">
        <f t="shared" si="2"/>
        <v>1.3598872094663754E-2</v>
      </c>
      <c r="N20" s="194" t="s">
        <v>133</v>
      </c>
      <c r="O20" s="195">
        <v>10937</v>
      </c>
      <c r="P20" s="195">
        <v>2353</v>
      </c>
      <c r="Q20" s="195">
        <v>9292</v>
      </c>
      <c r="R20" s="195">
        <v>10637</v>
      </c>
      <c r="S20" s="195">
        <v>11100</v>
      </c>
      <c r="T20" s="195">
        <v>8279</v>
      </c>
      <c r="U20" s="212">
        <f t="shared" si="7"/>
        <v>-0.2541441441441441</v>
      </c>
      <c r="V20" s="194">
        <f t="shared" si="5"/>
        <v>-2821</v>
      </c>
      <c r="W20" s="196">
        <f t="shared" si="4"/>
        <v>1.8136729780470866E-2</v>
      </c>
    </row>
    <row r="21" spans="1:23" x14ac:dyDescent="0.25">
      <c r="B21" s="199" t="s">
        <v>147</v>
      </c>
      <c r="C21" s="200">
        <f t="shared" ref="C21" si="8">C13-SUM(C14:C20)</f>
        <v>78196</v>
      </c>
      <c r="D21" s="200">
        <f t="shared" ref="D21:H21" si="9">D13-SUM(D14:D20)</f>
        <v>91102</v>
      </c>
      <c r="E21" s="200">
        <f t="shared" si="9"/>
        <v>194511</v>
      </c>
      <c r="F21" s="200">
        <f t="shared" si="9"/>
        <v>206831</v>
      </c>
      <c r="G21" s="200">
        <f t="shared" si="9"/>
        <v>223774</v>
      </c>
      <c r="H21" s="200">
        <f t="shared" si="9"/>
        <v>242115</v>
      </c>
      <c r="I21" s="213">
        <f t="shared" si="6"/>
        <v>8.1962158248947592E-2</v>
      </c>
      <c r="J21" s="199">
        <f t="shared" si="1"/>
        <v>18341</v>
      </c>
      <c r="K21" s="201">
        <f t="shared" si="2"/>
        <v>0.22925016830521619</v>
      </c>
      <c r="N21" s="199" t="s">
        <v>147</v>
      </c>
      <c r="O21" s="200">
        <f t="shared" ref="O21:T21" si="10">O13-SUM(O14:O20)</f>
        <v>37914</v>
      </c>
      <c r="P21" s="200">
        <f t="shared" si="10"/>
        <v>55616</v>
      </c>
      <c r="Q21" s="200">
        <f t="shared" si="10"/>
        <v>107693</v>
      </c>
      <c r="R21" s="200">
        <f t="shared" si="10"/>
        <v>101864</v>
      </c>
      <c r="S21" s="200">
        <f t="shared" si="10"/>
        <v>108160</v>
      </c>
      <c r="T21" s="200">
        <f t="shared" si="10"/>
        <v>115781</v>
      </c>
      <c r="U21" s="213">
        <f t="shared" si="7"/>
        <v>7.0460428994082891E-2</v>
      </c>
      <c r="V21" s="199">
        <f>T21-S21</f>
        <v>7621</v>
      </c>
      <c r="W21" s="201">
        <f t="shared" si="4"/>
        <v>0.25364038056681937</v>
      </c>
    </row>
    <row r="22" spans="1:23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70</v>
      </c>
      <c r="C23" s="209">
        <f t="shared" ref="C23:H23" si="11">C24+C27</f>
        <v>88250</v>
      </c>
      <c r="D23" s="209">
        <f t="shared" si="11"/>
        <v>97019</v>
      </c>
      <c r="E23" s="209">
        <f t="shared" si="11"/>
        <v>214850</v>
      </c>
      <c r="F23" s="209">
        <f t="shared" si="11"/>
        <v>283761</v>
      </c>
      <c r="G23" s="209">
        <f t="shared" si="11"/>
        <v>302063</v>
      </c>
      <c r="H23" s="209">
        <f t="shared" si="11"/>
        <v>318520</v>
      </c>
      <c r="I23" s="210">
        <f>IFERROR(H23/G23-1,"-")</f>
        <v>5.4482012030602878E-2</v>
      </c>
      <c r="J23" s="209">
        <f>H23-G23</f>
        <v>16457</v>
      </c>
      <c r="K23" s="210">
        <f t="shared" ref="K23:K35" si="12">H23/H$9</f>
        <v>0.30159537248240487</v>
      </c>
    </row>
    <row r="24" spans="1:23" x14ac:dyDescent="0.25">
      <c r="B24" s="190" t="s">
        <v>99</v>
      </c>
      <c r="C24" s="191">
        <v>17005</v>
      </c>
      <c r="D24" s="191">
        <v>38428</v>
      </c>
      <c r="E24" s="191">
        <v>29790</v>
      </c>
      <c r="F24" s="191">
        <v>34248</v>
      </c>
      <c r="G24" s="191">
        <v>29936</v>
      </c>
      <c r="H24" s="191">
        <v>33002</v>
      </c>
      <c r="I24" s="211">
        <f>IFERROR(H24/G24-1,"-")</f>
        <v>0.10241849278460724</v>
      </c>
      <c r="J24" s="190">
        <f t="shared" ref="J24:J34" si="13">H24-G24</f>
        <v>3066</v>
      </c>
      <c r="K24" s="192">
        <f t="shared" si="12"/>
        <v>3.124843175519379E-2</v>
      </c>
    </row>
    <row r="25" spans="1:23" x14ac:dyDescent="0.25">
      <c r="B25" s="194" t="s">
        <v>105</v>
      </c>
      <c r="C25" s="195">
        <v>14753</v>
      </c>
      <c r="D25" s="195">
        <v>28348</v>
      </c>
      <c r="E25" s="195">
        <v>16435</v>
      </c>
      <c r="F25" s="195">
        <v>18342</v>
      </c>
      <c r="G25" s="195">
        <v>15127</v>
      </c>
      <c r="H25" s="195">
        <v>16149</v>
      </c>
      <c r="I25" s="212">
        <f>IFERROR(H25/G25-1,"-")</f>
        <v>6.7561314206386003E-2</v>
      </c>
      <c r="J25" s="194">
        <f t="shared" si="13"/>
        <v>1022</v>
      </c>
      <c r="K25" s="196">
        <f t="shared" si="12"/>
        <v>1.5290919471990318E-2</v>
      </c>
    </row>
    <row r="26" spans="1:23" x14ac:dyDescent="0.25">
      <c r="B26" s="194" t="s">
        <v>102</v>
      </c>
      <c r="C26" s="195">
        <v>2252</v>
      </c>
      <c r="D26" s="195">
        <v>10080</v>
      </c>
      <c r="E26" s="195">
        <v>13355</v>
      </c>
      <c r="F26" s="195">
        <v>15906</v>
      </c>
      <c r="G26" s="195">
        <v>14809</v>
      </c>
      <c r="H26" s="195">
        <v>16853</v>
      </c>
      <c r="I26" s="212">
        <f>IFERROR(H26/G26-1,"-")</f>
        <v>0.1380241744884867</v>
      </c>
      <c r="J26" s="194">
        <f t="shared" si="13"/>
        <v>2044</v>
      </c>
      <c r="K26" s="196">
        <f t="shared" si="12"/>
        <v>1.5957512283203471E-2</v>
      </c>
    </row>
    <row r="27" spans="1:23" x14ac:dyDescent="0.25">
      <c r="B27" s="190" t="s">
        <v>109</v>
      </c>
      <c r="C27" s="191">
        <v>71245</v>
      </c>
      <c r="D27" s="191">
        <v>58591</v>
      </c>
      <c r="E27" s="191">
        <v>185060</v>
      </c>
      <c r="F27" s="191">
        <v>249513</v>
      </c>
      <c r="G27" s="191">
        <v>272127</v>
      </c>
      <c r="H27" s="191">
        <v>285518</v>
      </c>
      <c r="I27" s="211">
        <f>IFERROR(H27/G27-1,"-")</f>
        <v>4.9208641553392329E-2</v>
      </c>
      <c r="J27" s="190">
        <f t="shared" si="13"/>
        <v>13391</v>
      </c>
      <c r="K27" s="192">
        <f t="shared" si="12"/>
        <v>0.2703469407272111</v>
      </c>
    </row>
    <row r="28" spans="1:23" x14ac:dyDescent="0.25">
      <c r="B28" s="194" t="s">
        <v>112</v>
      </c>
      <c r="C28" s="195">
        <v>37804</v>
      </c>
      <c r="D28" s="195">
        <v>19681</v>
      </c>
      <c r="E28" s="195">
        <v>100421</v>
      </c>
      <c r="F28" s="195">
        <v>143657</v>
      </c>
      <c r="G28" s="195">
        <v>163574</v>
      </c>
      <c r="H28" s="195">
        <v>178066</v>
      </c>
      <c r="I28" s="212">
        <f t="shared" ref="I28:I35" si="14">IFERROR(H28/G28-1,"-")</f>
        <v>8.8595987137320087E-2</v>
      </c>
      <c r="J28" s="194">
        <f t="shared" si="13"/>
        <v>14492</v>
      </c>
      <c r="K28" s="196">
        <f t="shared" si="12"/>
        <v>0.16860442545664922</v>
      </c>
    </row>
    <row r="29" spans="1:23" x14ac:dyDescent="0.25">
      <c r="B29" s="194" t="s">
        <v>115</v>
      </c>
      <c r="C29" s="195">
        <v>6205</v>
      </c>
      <c r="D29" s="195">
        <v>6103</v>
      </c>
      <c r="E29" s="195">
        <v>10588</v>
      </c>
      <c r="F29" s="195">
        <v>11713</v>
      </c>
      <c r="G29" s="195">
        <v>13264</v>
      </c>
      <c r="H29" s="195">
        <v>12202</v>
      </c>
      <c r="I29" s="212">
        <f t="shared" si="14"/>
        <v>-8.0066344993968586E-2</v>
      </c>
      <c r="J29" s="194">
        <f t="shared" si="13"/>
        <v>-1062</v>
      </c>
      <c r="K29" s="196">
        <f t="shared" si="12"/>
        <v>1.1553644151168857E-2</v>
      </c>
    </row>
    <row r="30" spans="1:23" x14ac:dyDescent="0.25">
      <c r="B30" s="194" t="s">
        <v>118</v>
      </c>
      <c r="C30" s="195">
        <v>2700</v>
      </c>
      <c r="D30" s="195">
        <v>5380</v>
      </c>
      <c r="E30" s="195">
        <v>8627</v>
      </c>
      <c r="F30" s="195">
        <v>15488</v>
      </c>
      <c r="G30" s="195">
        <v>13632</v>
      </c>
      <c r="H30" s="195">
        <v>9826</v>
      </c>
      <c r="I30" s="212">
        <f t="shared" si="14"/>
        <v>-0.27919600938967137</v>
      </c>
      <c r="J30" s="194">
        <f t="shared" si="13"/>
        <v>-3806</v>
      </c>
      <c r="K30" s="196">
        <f t="shared" si="12"/>
        <v>9.3038934133244707E-3</v>
      </c>
    </row>
    <row r="31" spans="1:23" x14ac:dyDescent="0.25">
      <c r="B31" s="194" t="s">
        <v>125</v>
      </c>
      <c r="C31" s="195">
        <v>2616</v>
      </c>
      <c r="D31" s="195">
        <v>4015</v>
      </c>
      <c r="E31" s="195">
        <v>10032</v>
      </c>
      <c r="F31" s="195">
        <v>11229</v>
      </c>
      <c r="G31" s="195">
        <v>8871</v>
      </c>
      <c r="H31" s="195">
        <v>8148</v>
      </c>
      <c r="I31" s="212">
        <f t="shared" si="14"/>
        <v>-8.1501521812647915E-2</v>
      </c>
      <c r="J31" s="194">
        <f t="shared" si="13"/>
        <v>-723</v>
      </c>
      <c r="K31" s="196">
        <f t="shared" si="12"/>
        <v>7.7150542979613056E-3</v>
      </c>
    </row>
    <row r="32" spans="1:23" x14ac:dyDescent="0.25">
      <c r="B32" s="194" t="s">
        <v>121</v>
      </c>
      <c r="C32" s="195">
        <v>1883</v>
      </c>
      <c r="D32" s="195">
        <v>2218</v>
      </c>
      <c r="E32" s="195">
        <v>3993</v>
      </c>
      <c r="F32" s="195">
        <v>4351</v>
      </c>
      <c r="G32" s="195">
        <v>4237</v>
      </c>
      <c r="H32" s="195">
        <v>3630</v>
      </c>
      <c r="I32" s="212">
        <f t="shared" si="14"/>
        <v>-0.14326174179844231</v>
      </c>
      <c r="J32" s="194">
        <f t="shared" si="13"/>
        <v>-607</v>
      </c>
      <c r="K32" s="196">
        <f t="shared" si="12"/>
        <v>3.4371191828178127E-3</v>
      </c>
    </row>
    <row r="33" spans="2:11" x14ac:dyDescent="0.25">
      <c r="B33" s="194" t="s">
        <v>130</v>
      </c>
      <c r="C33" s="195">
        <v>1995</v>
      </c>
      <c r="D33" s="195">
        <v>500</v>
      </c>
      <c r="E33" s="195">
        <v>1916</v>
      </c>
      <c r="F33" s="195">
        <v>2732</v>
      </c>
      <c r="G33" s="195">
        <v>2220</v>
      </c>
      <c r="H33" s="195">
        <v>2482</v>
      </c>
      <c r="I33" s="212">
        <f t="shared" si="14"/>
        <v>0.11801801801801792</v>
      </c>
      <c r="J33" s="194">
        <f t="shared" si="13"/>
        <v>262</v>
      </c>
      <c r="K33" s="196">
        <f t="shared" si="12"/>
        <v>2.3501184054418212E-3</v>
      </c>
    </row>
    <row r="34" spans="2:11" x14ac:dyDescent="0.25">
      <c r="B34" s="194" t="s">
        <v>133</v>
      </c>
      <c r="C34" s="195">
        <v>1716</v>
      </c>
      <c r="D34" s="195">
        <v>304</v>
      </c>
      <c r="E34" s="195">
        <v>1145</v>
      </c>
      <c r="F34" s="195">
        <v>2224</v>
      </c>
      <c r="G34" s="195">
        <v>2374</v>
      </c>
      <c r="H34" s="195">
        <v>1556</v>
      </c>
      <c r="I34" s="212">
        <f t="shared" si="14"/>
        <v>-0.34456613310867734</v>
      </c>
      <c r="J34" s="194">
        <f t="shared" si="13"/>
        <v>-818</v>
      </c>
      <c r="K34" s="196">
        <f t="shared" si="12"/>
        <v>1.4733216111472499E-3</v>
      </c>
    </row>
    <row r="35" spans="2:11" x14ac:dyDescent="0.25">
      <c r="B35" s="199" t="s">
        <v>147</v>
      </c>
      <c r="C35" s="200">
        <f t="shared" ref="C35" si="15">C27-SUM(C28:C34)</f>
        <v>16326</v>
      </c>
      <c r="D35" s="200">
        <f t="shared" ref="D35:H35" si="16">D27-SUM(D28:D34)</f>
        <v>20390</v>
      </c>
      <c r="E35" s="200">
        <f t="shared" si="16"/>
        <v>48338</v>
      </c>
      <c r="F35" s="200">
        <f t="shared" si="16"/>
        <v>58119</v>
      </c>
      <c r="G35" s="200">
        <f t="shared" si="16"/>
        <v>63955</v>
      </c>
      <c r="H35" s="200">
        <f t="shared" si="16"/>
        <v>69608</v>
      </c>
      <c r="I35" s="213">
        <f t="shared" si="14"/>
        <v>8.8390274411695779E-2</v>
      </c>
      <c r="J35" s="199">
        <f>H35-G35</f>
        <v>5653</v>
      </c>
      <c r="K35" s="201">
        <f t="shared" si="12"/>
        <v>6.5909364208700361E-2</v>
      </c>
    </row>
    <row r="36" spans="2:11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70</v>
      </c>
      <c r="C37" s="209">
        <f t="shared" ref="C37:H37" si="17">C38+C41</f>
        <v>140135</v>
      </c>
      <c r="D37" s="209">
        <f t="shared" si="17"/>
        <v>166233</v>
      </c>
      <c r="E37" s="209">
        <f t="shared" si="17"/>
        <v>409026</v>
      </c>
      <c r="F37" s="209">
        <f t="shared" si="17"/>
        <v>422543</v>
      </c>
      <c r="G37" s="209">
        <f t="shared" si="17"/>
        <v>439267</v>
      </c>
      <c r="H37" s="209">
        <f t="shared" si="17"/>
        <v>456477</v>
      </c>
      <c r="I37" s="210">
        <f>IFERROR(H37/G37-1,"-")</f>
        <v>3.9178904857410268E-2</v>
      </c>
      <c r="J37" s="209">
        <f>H37-G37</f>
        <v>17210</v>
      </c>
      <c r="K37" s="210">
        <f t="shared" ref="K37:K49" si="18">H37/H$9</f>
        <v>0.43222199813088891</v>
      </c>
    </row>
    <row r="38" spans="2:11" x14ac:dyDescent="0.25">
      <c r="B38" s="190" t="s">
        <v>99</v>
      </c>
      <c r="C38" s="191">
        <v>21721</v>
      </c>
      <c r="D38" s="191">
        <v>39821</v>
      </c>
      <c r="E38" s="191">
        <v>37415</v>
      </c>
      <c r="F38" s="191">
        <v>34012</v>
      </c>
      <c r="G38" s="191">
        <v>29879</v>
      </c>
      <c r="H38" s="191">
        <v>34002</v>
      </c>
      <c r="I38" s="211">
        <f>IFERROR(H38/G38-1,"-")</f>
        <v>0.13798989256668559</v>
      </c>
      <c r="J38" s="190">
        <f t="shared" ref="J38:J48" si="19">H38-G38</f>
        <v>4123</v>
      </c>
      <c r="K38" s="192">
        <f t="shared" si="18"/>
        <v>3.2195296543848832E-2</v>
      </c>
    </row>
    <row r="39" spans="2:11" x14ac:dyDescent="0.25">
      <c r="B39" s="194" t="s">
        <v>105</v>
      </c>
      <c r="C39" s="195">
        <v>17094</v>
      </c>
      <c r="D39" s="195">
        <v>31853</v>
      </c>
      <c r="E39" s="195">
        <v>27660</v>
      </c>
      <c r="F39" s="195">
        <v>20787</v>
      </c>
      <c r="G39" s="195">
        <v>16933</v>
      </c>
      <c r="H39" s="195">
        <v>19408</v>
      </c>
      <c r="I39" s="212">
        <f>IFERROR(H39/G39-1,"-")</f>
        <v>0.14616429457272773</v>
      </c>
      <c r="J39" s="194">
        <f t="shared" si="19"/>
        <v>2475</v>
      </c>
      <c r="K39" s="196">
        <f t="shared" si="18"/>
        <v>1.8376751818217109E-2</v>
      </c>
    </row>
    <row r="40" spans="2:11" x14ac:dyDescent="0.25">
      <c r="B40" s="194" t="s">
        <v>102</v>
      </c>
      <c r="C40" s="195">
        <v>4627</v>
      </c>
      <c r="D40" s="195">
        <v>7968</v>
      </c>
      <c r="E40" s="195">
        <v>9755</v>
      </c>
      <c r="F40" s="195">
        <v>13225</v>
      </c>
      <c r="G40" s="195">
        <v>12946</v>
      </c>
      <c r="H40" s="195">
        <v>14594</v>
      </c>
      <c r="I40" s="212">
        <f>IFERROR(H40/G40-1,"-")</f>
        <v>0.12729800710644223</v>
      </c>
      <c r="J40" s="194">
        <f t="shared" si="19"/>
        <v>1648</v>
      </c>
      <c r="K40" s="196">
        <f t="shared" si="18"/>
        <v>1.3818544725631725E-2</v>
      </c>
    </row>
    <row r="41" spans="2:11" x14ac:dyDescent="0.25">
      <c r="B41" s="190" t="s">
        <v>109</v>
      </c>
      <c r="C41" s="191">
        <v>118414</v>
      </c>
      <c r="D41" s="191">
        <v>126412</v>
      </c>
      <c r="E41" s="191">
        <v>371611</v>
      </c>
      <c r="F41" s="191">
        <v>388531</v>
      </c>
      <c r="G41" s="191">
        <v>409388</v>
      </c>
      <c r="H41" s="191">
        <v>422475</v>
      </c>
      <c r="I41" s="211">
        <f>IFERROR(H41/G41-1,"-")</f>
        <v>3.1967229132265684E-2</v>
      </c>
      <c r="J41" s="190">
        <f t="shared" si="19"/>
        <v>13087</v>
      </c>
      <c r="K41" s="192">
        <f t="shared" si="18"/>
        <v>0.40002670158704007</v>
      </c>
    </row>
    <row r="42" spans="2:11" x14ac:dyDescent="0.25">
      <c r="B42" s="194" t="s">
        <v>112</v>
      </c>
      <c r="C42" s="195">
        <v>47514</v>
      </c>
      <c r="D42" s="195">
        <v>36674</v>
      </c>
      <c r="E42" s="195">
        <v>198252</v>
      </c>
      <c r="F42" s="195">
        <v>220036</v>
      </c>
      <c r="G42" s="195">
        <v>232788</v>
      </c>
      <c r="H42" s="195">
        <v>241048</v>
      </c>
      <c r="I42" s="212">
        <f t="shared" ref="I42:I49" si="20">IFERROR(H42/G42-1,"-")</f>
        <v>3.5482928673299385E-2</v>
      </c>
      <c r="J42" s="194">
        <f t="shared" si="19"/>
        <v>8260</v>
      </c>
      <c r="K42" s="196">
        <f t="shared" si="18"/>
        <v>0.22823986357572126</v>
      </c>
    </row>
    <row r="43" spans="2:11" x14ac:dyDescent="0.25">
      <c r="B43" s="194" t="s">
        <v>115</v>
      </c>
      <c r="C43" s="195">
        <v>3928</v>
      </c>
      <c r="D43" s="195">
        <v>5613</v>
      </c>
      <c r="E43" s="195">
        <v>8802</v>
      </c>
      <c r="F43" s="195">
        <v>9005</v>
      </c>
      <c r="G43" s="195">
        <v>9946</v>
      </c>
      <c r="H43" s="195">
        <v>11852</v>
      </c>
      <c r="I43" s="212">
        <f t="shared" si="20"/>
        <v>0.19163482807158649</v>
      </c>
      <c r="J43" s="194">
        <f t="shared" si="19"/>
        <v>1906</v>
      </c>
      <c r="K43" s="196">
        <f t="shared" si="18"/>
        <v>1.1222241475139592E-2</v>
      </c>
    </row>
    <row r="44" spans="2:11" x14ac:dyDescent="0.25">
      <c r="B44" s="194" t="s">
        <v>118</v>
      </c>
      <c r="C44" s="195">
        <v>3014</v>
      </c>
      <c r="D44" s="195">
        <v>8325</v>
      </c>
      <c r="E44" s="195">
        <v>8019</v>
      </c>
      <c r="F44" s="195">
        <v>7889</v>
      </c>
      <c r="G44" s="195">
        <v>8088</v>
      </c>
      <c r="H44" s="195">
        <v>8712</v>
      </c>
      <c r="I44" s="212">
        <f t="shared" si="20"/>
        <v>7.71513353115727E-2</v>
      </c>
      <c r="J44" s="194">
        <f t="shared" si="19"/>
        <v>624</v>
      </c>
      <c r="K44" s="196">
        <f t="shared" si="18"/>
        <v>8.2490860387627509E-3</v>
      </c>
    </row>
    <row r="45" spans="2:11" x14ac:dyDescent="0.25">
      <c r="B45" s="194" t="s">
        <v>125</v>
      </c>
      <c r="C45" s="195">
        <v>6236</v>
      </c>
      <c r="D45" s="195">
        <v>11223</v>
      </c>
      <c r="E45" s="195">
        <v>23160</v>
      </c>
      <c r="F45" s="195">
        <v>21824</v>
      </c>
      <c r="G45" s="195">
        <v>22232</v>
      </c>
      <c r="H45" s="195">
        <v>20744</v>
      </c>
      <c r="I45" s="212">
        <f t="shared" si="20"/>
        <v>-6.6930550557754542E-2</v>
      </c>
      <c r="J45" s="194">
        <f t="shared" si="19"/>
        <v>-1488</v>
      </c>
      <c r="K45" s="196">
        <f t="shared" si="18"/>
        <v>1.964176317586025E-2</v>
      </c>
    </row>
    <row r="46" spans="2:11" x14ac:dyDescent="0.25">
      <c r="B46" s="194" t="s">
        <v>121</v>
      </c>
      <c r="C46" s="195">
        <v>2573</v>
      </c>
      <c r="D46" s="195">
        <v>3512</v>
      </c>
      <c r="E46" s="195">
        <v>6301</v>
      </c>
      <c r="F46" s="195">
        <v>6642</v>
      </c>
      <c r="G46" s="195">
        <v>7196</v>
      </c>
      <c r="H46" s="195">
        <v>6857</v>
      </c>
      <c r="I46" s="212">
        <f t="shared" si="20"/>
        <v>-4.7109505280711561E-2</v>
      </c>
      <c r="J46" s="194">
        <f t="shared" si="19"/>
        <v>-339</v>
      </c>
      <c r="K46" s="196">
        <f t="shared" si="18"/>
        <v>6.4926518558076421E-3</v>
      </c>
    </row>
    <row r="47" spans="2:11" x14ac:dyDescent="0.25">
      <c r="B47" s="194" t="s">
        <v>130</v>
      </c>
      <c r="C47" s="195">
        <v>6298</v>
      </c>
      <c r="D47" s="195">
        <v>3096</v>
      </c>
      <c r="E47" s="195">
        <v>10092</v>
      </c>
      <c r="F47" s="195">
        <v>10634</v>
      </c>
      <c r="G47" s="195">
        <v>9878</v>
      </c>
      <c r="H47" s="195">
        <v>9202</v>
      </c>
      <c r="I47" s="212">
        <f t="shared" si="20"/>
        <v>-6.8434905851386896E-2</v>
      </c>
      <c r="J47" s="194">
        <f t="shared" si="19"/>
        <v>-676</v>
      </c>
      <c r="K47" s="196">
        <f t="shared" si="18"/>
        <v>8.713049785203722E-3</v>
      </c>
    </row>
    <row r="48" spans="2:11" x14ac:dyDescent="0.25">
      <c r="B48" s="194" t="s">
        <v>133</v>
      </c>
      <c r="C48" s="195">
        <v>10937</v>
      </c>
      <c r="D48" s="195">
        <v>2353</v>
      </c>
      <c r="E48" s="195">
        <v>9292</v>
      </c>
      <c r="F48" s="195">
        <v>10637</v>
      </c>
      <c r="G48" s="195">
        <v>11100</v>
      </c>
      <c r="H48" s="195">
        <v>8279</v>
      </c>
      <c r="I48" s="212">
        <f t="shared" si="20"/>
        <v>-0.2541441441441441</v>
      </c>
      <c r="J48" s="194">
        <f t="shared" si="19"/>
        <v>-2821</v>
      </c>
      <c r="K48" s="196">
        <f t="shared" si="18"/>
        <v>7.8390935852751167E-3</v>
      </c>
    </row>
    <row r="49" spans="2:11" x14ac:dyDescent="0.25">
      <c r="B49" s="199" t="s">
        <v>147</v>
      </c>
      <c r="C49" s="200">
        <f t="shared" ref="C49" si="21">C41-SUM(C42:C48)</f>
        <v>37914</v>
      </c>
      <c r="D49" s="200">
        <f t="shared" ref="D49:H49" si="22">D41-SUM(D42:D48)</f>
        <v>55616</v>
      </c>
      <c r="E49" s="200">
        <f t="shared" si="22"/>
        <v>107693</v>
      </c>
      <c r="F49" s="200">
        <f t="shared" si="22"/>
        <v>101864</v>
      </c>
      <c r="G49" s="200">
        <f t="shared" si="22"/>
        <v>108160</v>
      </c>
      <c r="H49" s="200">
        <f t="shared" si="22"/>
        <v>115781</v>
      </c>
      <c r="I49" s="213">
        <f t="shared" si="20"/>
        <v>7.0460428994082891E-2</v>
      </c>
      <c r="J49" s="199">
        <f>H49-G49</f>
        <v>7621</v>
      </c>
      <c r="K49" s="201">
        <f t="shared" si="18"/>
        <v>0.10962895209526975</v>
      </c>
    </row>
    <row r="50" spans="2:11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70</v>
      </c>
      <c r="C51" s="209">
        <f t="shared" ref="C51:H51" si="23">IFERROR(C52+C55,"nd")</f>
        <v>1878</v>
      </c>
      <c r="D51" s="209">
        <f t="shared" si="23"/>
        <v>0</v>
      </c>
      <c r="E51" s="209">
        <f t="shared" si="23"/>
        <v>0</v>
      </c>
      <c r="F51" s="209">
        <f t="shared" si="23"/>
        <v>0</v>
      </c>
      <c r="G51" s="209">
        <f t="shared" si="23"/>
        <v>0</v>
      </c>
      <c r="H51" s="209">
        <f t="shared" si="23"/>
        <v>0</v>
      </c>
      <c r="I51" s="210" t="str">
        <f>IFERROR(H51/G51-1,"-")</f>
        <v>-</v>
      </c>
      <c r="J51" s="209">
        <f>H51-G51</f>
        <v>0</v>
      </c>
      <c r="K51" s="210">
        <f t="shared" ref="K51:K63" si="24">H51/H$9</f>
        <v>0</v>
      </c>
    </row>
    <row r="52" spans="2:11" x14ac:dyDescent="0.25">
      <c r="B52" s="190" t="s">
        <v>99</v>
      </c>
      <c r="C52" s="191">
        <v>350</v>
      </c>
      <c r="D52" s="191">
        <v>0</v>
      </c>
      <c r="E52" s="191">
        <v>0</v>
      </c>
      <c r="F52" s="191">
        <v>0</v>
      </c>
      <c r="G52" s="191">
        <v>0</v>
      </c>
      <c r="H52" s="191">
        <v>0</v>
      </c>
      <c r="I52" s="211" t="str">
        <f>IFERROR(H52/G52-1,"-")</f>
        <v>-</v>
      </c>
      <c r="J52" s="190">
        <f t="shared" ref="J52:J62" si="25">H52-G52</f>
        <v>0</v>
      </c>
      <c r="K52" s="192">
        <f t="shared" si="24"/>
        <v>0</v>
      </c>
    </row>
    <row r="53" spans="2:11" x14ac:dyDescent="0.25">
      <c r="B53" s="194" t="s">
        <v>105</v>
      </c>
      <c r="C53" s="195">
        <v>171</v>
      </c>
      <c r="D53" s="195">
        <v>0</v>
      </c>
      <c r="E53" s="195">
        <v>0</v>
      </c>
      <c r="F53" s="195">
        <v>0</v>
      </c>
      <c r="G53" s="195">
        <v>0</v>
      </c>
      <c r="H53" s="195">
        <v>0</v>
      </c>
      <c r="I53" s="212" t="str">
        <f>IFERROR(H53/G53-1,"-")</f>
        <v>-</v>
      </c>
      <c r="J53" s="194">
        <f t="shared" si="25"/>
        <v>0</v>
      </c>
      <c r="K53" s="196">
        <f t="shared" si="24"/>
        <v>0</v>
      </c>
    </row>
    <row r="54" spans="2:11" x14ac:dyDescent="0.25">
      <c r="B54" s="194" t="s">
        <v>102</v>
      </c>
      <c r="C54" s="195">
        <v>179</v>
      </c>
      <c r="D54" s="195">
        <v>0</v>
      </c>
      <c r="E54" s="195">
        <v>0</v>
      </c>
      <c r="F54" s="195">
        <v>0</v>
      </c>
      <c r="G54" s="195">
        <v>0</v>
      </c>
      <c r="H54" s="195">
        <v>0</v>
      </c>
      <c r="I54" s="212" t="str">
        <f>IFERROR(H54/G54-1,"-")</f>
        <v>-</v>
      </c>
      <c r="J54" s="194">
        <f t="shared" si="25"/>
        <v>0</v>
      </c>
      <c r="K54" s="196">
        <f t="shared" si="24"/>
        <v>0</v>
      </c>
    </row>
    <row r="55" spans="2:11" x14ac:dyDescent="0.25">
      <c r="B55" s="190" t="s">
        <v>109</v>
      </c>
      <c r="C55" s="191">
        <v>1528</v>
      </c>
      <c r="D55" s="191">
        <v>0</v>
      </c>
      <c r="E55" s="191">
        <v>0</v>
      </c>
      <c r="F55" s="191">
        <v>0</v>
      </c>
      <c r="G55" s="191">
        <v>0</v>
      </c>
      <c r="H55" s="191">
        <v>0</v>
      </c>
      <c r="I55" s="211" t="str">
        <f>IFERROR(H55/G55-1,"-")</f>
        <v>-</v>
      </c>
      <c r="J55" s="190">
        <f t="shared" si="25"/>
        <v>0</v>
      </c>
      <c r="K55" s="192">
        <f t="shared" si="24"/>
        <v>0</v>
      </c>
    </row>
    <row r="56" spans="2:11" x14ac:dyDescent="0.25">
      <c r="B56" s="194" t="s">
        <v>112</v>
      </c>
      <c r="C56" s="195">
        <v>596</v>
      </c>
      <c r="D56" s="195">
        <v>0</v>
      </c>
      <c r="E56" s="195">
        <v>0</v>
      </c>
      <c r="F56" s="195">
        <v>0</v>
      </c>
      <c r="G56" s="195">
        <v>0</v>
      </c>
      <c r="H56" s="195">
        <v>0</v>
      </c>
      <c r="I56" s="212" t="str">
        <f t="shared" ref="I56:I63" si="26">IFERROR(H56/G56-1,"-")</f>
        <v>-</v>
      </c>
      <c r="J56" s="194">
        <f t="shared" si="25"/>
        <v>0</v>
      </c>
      <c r="K56" s="196">
        <f t="shared" si="24"/>
        <v>0</v>
      </c>
    </row>
    <row r="57" spans="2:11" x14ac:dyDescent="0.25">
      <c r="B57" s="194" t="s">
        <v>115</v>
      </c>
      <c r="C57" s="195">
        <v>89</v>
      </c>
      <c r="D57" s="195">
        <v>0</v>
      </c>
      <c r="E57" s="195">
        <v>0</v>
      </c>
      <c r="F57" s="195">
        <v>0</v>
      </c>
      <c r="G57" s="195">
        <v>0</v>
      </c>
      <c r="H57" s="195">
        <v>0</v>
      </c>
      <c r="I57" s="212" t="str">
        <f t="shared" si="26"/>
        <v>-</v>
      </c>
      <c r="J57" s="194">
        <f t="shared" si="25"/>
        <v>0</v>
      </c>
      <c r="K57" s="196">
        <f t="shared" si="24"/>
        <v>0</v>
      </c>
    </row>
    <row r="58" spans="2:11" x14ac:dyDescent="0.25">
      <c r="B58" s="194" t="s">
        <v>118</v>
      </c>
      <c r="C58" s="195">
        <v>56</v>
      </c>
      <c r="D58" s="195">
        <v>0</v>
      </c>
      <c r="E58" s="195">
        <v>0</v>
      </c>
      <c r="F58" s="195">
        <v>0</v>
      </c>
      <c r="G58" s="195">
        <v>0</v>
      </c>
      <c r="H58" s="195">
        <v>0</v>
      </c>
      <c r="I58" s="212" t="str">
        <f t="shared" si="26"/>
        <v>-</v>
      </c>
      <c r="J58" s="194">
        <f t="shared" si="25"/>
        <v>0</v>
      </c>
      <c r="K58" s="196">
        <f t="shared" si="24"/>
        <v>0</v>
      </c>
    </row>
    <row r="59" spans="2:11" x14ac:dyDescent="0.25">
      <c r="B59" s="194" t="s">
        <v>125</v>
      </c>
      <c r="C59" s="195">
        <v>13</v>
      </c>
      <c r="D59" s="195">
        <v>0</v>
      </c>
      <c r="E59" s="195">
        <v>0</v>
      </c>
      <c r="F59" s="195">
        <v>0</v>
      </c>
      <c r="G59" s="195">
        <v>0</v>
      </c>
      <c r="H59" s="195">
        <v>0</v>
      </c>
      <c r="I59" s="212" t="str">
        <f t="shared" si="26"/>
        <v>-</v>
      </c>
      <c r="J59" s="194">
        <f t="shared" si="25"/>
        <v>0</v>
      </c>
      <c r="K59" s="196">
        <f t="shared" si="24"/>
        <v>0</v>
      </c>
    </row>
    <row r="60" spans="2:11" x14ac:dyDescent="0.25">
      <c r="B60" s="194" t="s">
        <v>121</v>
      </c>
      <c r="C60" s="195">
        <v>52</v>
      </c>
      <c r="D60" s="195">
        <v>0</v>
      </c>
      <c r="E60" s="195">
        <v>0</v>
      </c>
      <c r="F60" s="195">
        <v>0</v>
      </c>
      <c r="G60" s="195">
        <v>0</v>
      </c>
      <c r="H60" s="195">
        <v>0</v>
      </c>
      <c r="I60" s="212" t="str">
        <f t="shared" si="26"/>
        <v>-</v>
      </c>
      <c r="J60" s="194">
        <f t="shared" si="25"/>
        <v>0</v>
      </c>
      <c r="K60" s="196">
        <f t="shared" si="24"/>
        <v>0</v>
      </c>
    </row>
    <row r="61" spans="2:11" x14ac:dyDescent="0.25">
      <c r="B61" s="194" t="s">
        <v>130</v>
      </c>
      <c r="C61" s="195">
        <v>60</v>
      </c>
      <c r="D61" s="195">
        <v>0</v>
      </c>
      <c r="E61" s="195">
        <v>0</v>
      </c>
      <c r="F61" s="195">
        <v>0</v>
      </c>
      <c r="G61" s="195">
        <v>0</v>
      </c>
      <c r="H61" s="195">
        <v>0</v>
      </c>
      <c r="I61" s="212" t="str">
        <f t="shared" si="26"/>
        <v>-</v>
      </c>
      <c r="J61" s="194">
        <f t="shared" si="25"/>
        <v>0</v>
      </c>
      <c r="K61" s="196">
        <f t="shared" si="24"/>
        <v>0</v>
      </c>
    </row>
    <row r="62" spans="2:11" x14ac:dyDescent="0.25">
      <c r="B62" s="194" t="s">
        <v>133</v>
      </c>
      <c r="C62" s="195">
        <v>96</v>
      </c>
      <c r="D62" s="195">
        <v>0</v>
      </c>
      <c r="E62" s="195">
        <v>0</v>
      </c>
      <c r="F62" s="195">
        <v>0</v>
      </c>
      <c r="G62" s="195">
        <v>0</v>
      </c>
      <c r="H62" s="195">
        <v>0</v>
      </c>
      <c r="I62" s="212" t="str">
        <f t="shared" si="26"/>
        <v>-</v>
      </c>
      <c r="J62" s="194">
        <f t="shared" si="25"/>
        <v>0</v>
      </c>
      <c r="K62" s="196">
        <f t="shared" si="24"/>
        <v>0</v>
      </c>
    </row>
    <row r="63" spans="2:11" x14ac:dyDescent="0.25">
      <c r="B63" s="199" t="s">
        <v>147</v>
      </c>
      <c r="C63" s="200">
        <f t="shared" ref="C63:H63" si="27">IFERROR(C55-SUM(C56:C62),"nd")</f>
        <v>566</v>
      </c>
      <c r="D63" s="200">
        <f t="shared" si="27"/>
        <v>0</v>
      </c>
      <c r="E63" s="200">
        <f t="shared" si="27"/>
        <v>0</v>
      </c>
      <c r="F63" s="200">
        <f t="shared" si="27"/>
        <v>0</v>
      </c>
      <c r="G63" s="200">
        <f t="shared" si="27"/>
        <v>0</v>
      </c>
      <c r="H63" s="200">
        <f t="shared" si="27"/>
        <v>0</v>
      </c>
      <c r="I63" s="213" t="str">
        <f t="shared" si="26"/>
        <v>-</v>
      </c>
      <c r="J63" s="199">
        <f>H63-G63</f>
        <v>0</v>
      </c>
      <c r="K63" s="201">
        <f t="shared" si="24"/>
        <v>0</v>
      </c>
    </row>
    <row r="64" spans="2:11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70</v>
      </c>
      <c r="C65" s="209" t="str">
        <f t="shared" ref="C65:H65" si="28">IFERROR(C66+C69,"nd")</f>
        <v>nd</v>
      </c>
      <c r="D65" s="209" t="str">
        <f t="shared" si="28"/>
        <v>nd</v>
      </c>
      <c r="E65" s="209" t="str">
        <f t="shared" si="28"/>
        <v>nd</v>
      </c>
      <c r="F65" s="209" t="str">
        <f t="shared" si="28"/>
        <v>nd</v>
      </c>
      <c r="G65" s="209" t="str">
        <f t="shared" si="28"/>
        <v>nd</v>
      </c>
      <c r="H65" s="209" t="str">
        <f t="shared" si="28"/>
        <v>nd</v>
      </c>
      <c r="I65" s="210" t="str">
        <f>IFERROR(H65/G65-1,"-")</f>
        <v>-</v>
      </c>
      <c r="J65" s="209" t="str">
        <f>IFERROR(H65-G65,"-")</f>
        <v>-</v>
      </c>
      <c r="K65" s="210" t="str">
        <f>IFERROR(H65/H$9,"-")</f>
        <v>-</v>
      </c>
    </row>
    <row r="66" spans="2:11" x14ac:dyDescent="0.25">
      <c r="B66" s="190" t="s">
        <v>99</v>
      </c>
      <c r="C66" s="191" t="s">
        <v>321</v>
      </c>
      <c r="D66" s="191" t="s">
        <v>321</v>
      </c>
      <c r="E66" s="191" t="s">
        <v>321</v>
      </c>
      <c r="F66" s="191" t="s">
        <v>321</v>
      </c>
      <c r="G66" s="191" t="s">
        <v>321</v>
      </c>
      <c r="H66" s="191" t="s">
        <v>321</v>
      </c>
      <c r="I66" s="211" t="str">
        <f>IFERROR(H66/G66-1,"-")</f>
        <v>-</v>
      </c>
      <c r="J66" s="214" t="str">
        <f t="shared" ref="J66:J77" si="29">IFERROR(H66-G66,"-")</f>
        <v>-</v>
      </c>
      <c r="K66" s="192" t="str">
        <f t="shared" ref="K66:K77" si="30">IFERROR(H66/H$9,"-")</f>
        <v>-</v>
      </c>
    </row>
    <row r="67" spans="2:11" x14ac:dyDescent="0.25">
      <c r="B67" s="194" t="s">
        <v>105</v>
      </c>
      <c r="C67" s="195" t="s">
        <v>321</v>
      </c>
      <c r="D67" s="195" t="s">
        <v>321</v>
      </c>
      <c r="E67" s="195" t="s">
        <v>321</v>
      </c>
      <c r="F67" s="195" t="s">
        <v>321</v>
      </c>
      <c r="G67" s="195" t="s">
        <v>321</v>
      </c>
      <c r="H67" s="195" t="s">
        <v>321</v>
      </c>
      <c r="I67" s="212" t="str">
        <f>IFERROR(H67/G67-1,"-")</f>
        <v>-</v>
      </c>
      <c r="J67" s="215" t="str">
        <f t="shared" si="29"/>
        <v>-</v>
      </c>
      <c r="K67" s="196" t="str">
        <f t="shared" si="30"/>
        <v>-</v>
      </c>
    </row>
    <row r="68" spans="2:11" x14ac:dyDescent="0.25">
      <c r="B68" s="194" t="s">
        <v>102</v>
      </c>
      <c r="C68" s="195" t="s">
        <v>321</v>
      </c>
      <c r="D68" s="195" t="s">
        <v>321</v>
      </c>
      <c r="E68" s="195" t="s">
        <v>321</v>
      </c>
      <c r="F68" s="195" t="s">
        <v>321</v>
      </c>
      <c r="G68" s="195" t="s">
        <v>321</v>
      </c>
      <c r="H68" s="195" t="s">
        <v>321</v>
      </c>
      <c r="I68" s="212" t="str">
        <f>IFERROR(H68/G68-1,"-")</f>
        <v>-</v>
      </c>
      <c r="J68" s="215" t="str">
        <f t="shared" si="29"/>
        <v>-</v>
      </c>
      <c r="K68" s="196" t="str">
        <f t="shared" si="30"/>
        <v>-</v>
      </c>
    </row>
    <row r="69" spans="2:11" x14ac:dyDescent="0.25">
      <c r="B69" s="190" t="s">
        <v>109</v>
      </c>
      <c r="C69" s="191" t="s">
        <v>321</v>
      </c>
      <c r="D69" s="191" t="s">
        <v>321</v>
      </c>
      <c r="E69" s="191" t="s">
        <v>321</v>
      </c>
      <c r="F69" s="191" t="s">
        <v>321</v>
      </c>
      <c r="G69" s="191" t="s">
        <v>321</v>
      </c>
      <c r="H69" s="191" t="s">
        <v>321</v>
      </c>
      <c r="I69" s="211" t="str">
        <f>IFERROR(H69/G69-1,"-")</f>
        <v>-</v>
      </c>
      <c r="J69" s="214" t="str">
        <f t="shared" si="29"/>
        <v>-</v>
      </c>
      <c r="K69" s="192" t="str">
        <f t="shared" si="30"/>
        <v>-</v>
      </c>
    </row>
    <row r="70" spans="2:11" x14ac:dyDescent="0.25">
      <c r="B70" s="194" t="s">
        <v>112</v>
      </c>
      <c r="C70" s="195" t="s">
        <v>321</v>
      </c>
      <c r="D70" s="195" t="s">
        <v>321</v>
      </c>
      <c r="E70" s="195" t="s">
        <v>321</v>
      </c>
      <c r="F70" s="195" t="s">
        <v>321</v>
      </c>
      <c r="G70" s="195" t="s">
        <v>321</v>
      </c>
      <c r="H70" s="195" t="s">
        <v>321</v>
      </c>
      <c r="I70" s="212" t="str">
        <f t="shared" ref="I70:I77" si="31">IFERROR(H70/G70-1,"-")</f>
        <v>-</v>
      </c>
      <c r="J70" s="215" t="str">
        <f t="shared" si="29"/>
        <v>-</v>
      </c>
      <c r="K70" s="196" t="str">
        <f t="shared" si="30"/>
        <v>-</v>
      </c>
    </row>
    <row r="71" spans="2:11" x14ac:dyDescent="0.25">
      <c r="B71" s="194" t="s">
        <v>115</v>
      </c>
      <c r="C71" s="195" t="s">
        <v>321</v>
      </c>
      <c r="D71" s="195" t="s">
        <v>321</v>
      </c>
      <c r="E71" s="195" t="s">
        <v>321</v>
      </c>
      <c r="F71" s="195" t="s">
        <v>321</v>
      </c>
      <c r="G71" s="195" t="s">
        <v>321</v>
      </c>
      <c r="H71" s="195" t="s">
        <v>321</v>
      </c>
      <c r="I71" s="212" t="str">
        <f t="shared" si="31"/>
        <v>-</v>
      </c>
      <c r="J71" s="215" t="str">
        <f t="shared" si="29"/>
        <v>-</v>
      </c>
      <c r="K71" s="196" t="str">
        <f t="shared" si="30"/>
        <v>-</v>
      </c>
    </row>
    <row r="72" spans="2:11" x14ac:dyDescent="0.25">
      <c r="B72" s="194" t="s">
        <v>118</v>
      </c>
      <c r="C72" s="195" t="s">
        <v>321</v>
      </c>
      <c r="D72" s="195" t="s">
        <v>321</v>
      </c>
      <c r="E72" s="195" t="s">
        <v>321</v>
      </c>
      <c r="F72" s="195" t="s">
        <v>321</v>
      </c>
      <c r="G72" s="195" t="s">
        <v>321</v>
      </c>
      <c r="H72" s="195" t="s">
        <v>321</v>
      </c>
      <c r="I72" s="212" t="str">
        <f t="shared" si="31"/>
        <v>-</v>
      </c>
      <c r="J72" s="215" t="str">
        <f t="shared" si="29"/>
        <v>-</v>
      </c>
      <c r="K72" s="196" t="str">
        <f t="shared" si="30"/>
        <v>-</v>
      </c>
    </row>
    <row r="73" spans="2:11" x14ac:dyDescent="0.25">
      <c r="B73" s="194" t="s">
        <v>125</v>
      </c>
      <c r="C73" s="195" t="s">
        <v>321</v>
      </c>
      <c r="D73" s="195" t="s">
        <v>321</v>
      </c>
      <c r="E73" s="195" t="s">
        <v>321</v>
      </c>
      <c r="F73" s="195" t="s">
        <v>321</v>
      </c>
      <c r="G73" s="195" t="s">
        <v>321</v>
      </c>
      <c r="H73" s="195" t="s">
        <v>321</v>
      </c>
      <c r="I73" s="212" t="str">
        <f t="shared" si="31"/>
        <v>-</v>
      </c>
      <c r="J73" s="215" t="str">
        <f t="shared" si="29"/>
        <v>-</v>
      </c>
      <c r="K73" s="196" t="str">
        <f t="shared" si="30"/>
        <v>-</v>
      </c>
    </row>
    <row r="74" spans="2:11" x14ac:dyDescent="0.25">
      <c r="B74" s="194" t="s">
        <v>121</v>
      </c>
      <c r="C74" s="195" t="s">
        <v>321</v>
      </c>
      <c r="D74" s="195" t="s">
        <v>321</v>
      </c>
      <c r="E74" s="195" t="s">
        <v>321</v>
      </c>
      <c r="F74" s="195" t="s">
        <v>321</v>
      </c>
      <c r="G74" s="195" t="s">
        <v>321</v>
      </c>
      <c r="H74" s="195" t="s">
        <v>321</v>
      </c>
      <c r="I74" s="212" t="str">
        <f t="shared" si="31"/>
        <v>-</v>
      </c>
      <c r="J74" s="215" t="str">
        <f t="shared" si="29"/>
        <v>-</v>
      </c>
      <c r="K74" s="196" t="str">
        <f t="shared" si="30"/>
        <v>-</v>
      </c>
    </row>
    <row r="75" spans="2:11" x14ac:dyDescent="0.25">
      <c r="B75" s="194" t="s">
        <v>130</v>
      </c>
      <c r="C75" s="195" t="s">
        <v>321</v>
      </c>
      <c r="D75" s="195" t="s">
        <v>321</v>
      </c>
      <c r="E75" s="195" t="s">
        <v>321</v>
      </c>
      <c r="F75" s="195" t="s">
        <v>321</v>
      </c>
      <c r="G75" s="195" t="s">
        <v>321</v>
      </c>
      <c r="H75" s="195" t="s">
        <v>321</v>
      </c>
      <c r="I75" s="212" t="str">
        <f t="shared" si="31"/>
        <v>-</v>
      </c>
      <c r="J75" s="215" t="str">
        <f t="shared" si="29"/>
        <v>-</v>
      </c>
      <c r="K75" s="196" t="str">
        <f t="shared" si="30"/>
        <v>-</v>
      </c>
    </row>
    <row r="76" spans="2:11" x14ac:dyDescent="0.25">
      <c r="B76" s="194" t="s">
        <v>133</v>
      </c>
      <c r="C76" s="195" t="s">
        <v>321</v>
      </c>
      <c r="D76" s="195" t="s">
        <v>321</v>
      </c>
      <c r="E76" s="195" t="s">
        <v>321</v>
      </c>
      <c r="F76" s="195" t="s">
        <v>321</v>
      </c>
      <c r="G76" s="195" t="s">
        <v>321</v>
      </c>
      <c r="H76" s="195" t="s">
        <v>321</v>
      </c>
      <c r="I76" s="212" t="str">
        <f t="shared" si="31"/>
        <v>-</v>
      </c>
      <c r="J76" s="215" t="str">
        <f t="shared" si="29"/>
        <v>-</v>
      </c>
      <c r="K76" s="196" t="str">
        <f t="shared" si="30"/>
        <v>-</v>
      </c>
    </row>
    <row r="77" spans="2:11" x14ac:dyDescent="0.25">
      <c r="B77" s="199" t="s">
        <v>147</v>
      </c>
      <c r="C77" s="200" t="str">
        <f t="shared" ref="C77:H77" si="32">IFERROR(C69-SUM(C70:C76),"nd")</f>
        <v>nd</v>
      </c>
      <c r="D77" s="200" t="str">
        <f t="shared" si="32"/>
        <v>nd</v>
      </c>
      <c r="E77" s="200" t="str">
        <f t="shared" si="32"/>
        <v>nd</v>
      </c>
      <c r="F77" s="200" t="str">
        <f t="shared" si="32"/>
        <v>nd</v>
      </c>
      <c r="G77" s="200" t="str">
        <f t="shared" si="32"/>
        <v>nd</v>
      </c>
      <c r="H77" s="200" t="str">
        <f t="shared" si="32"/>
        <v>nd</v>
      </c>
      <c r="I77" s="213" t="str">
        <f t="shared" si="31"/>
        <v>-</v>
      </c>
      <c r="J77" s="216" t="str">
        <f t="shared" si="29"/>
        <v>-</v>
      </c>
      <c r="K77" s="201" t="str">
        <f t="shared" si="30"/>
        <v>-</v>
      </c>
    </row>
    <row r="78" spans="2:11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70</v>
      </c>
      <c r="C79" s="209">
        <f t="shared" ref="C79:H79" si="33">IFERROR(C80+C83,"nd")</f>
        <v>37921</v>
      </c>
      <c r="D79" s="209">
        <f t="shared" si="33"/>
        <v>51841</v>
      </c>
      <c r="E79" s="209">
        <f t="shared" si="33"/>
        <v>112935</v>
      </c>
      <c r="F79" s="209">
        <f t="shared" si="33"/>
        <v>123146</v>
      </c>
      <c r="G79" s="209">
        <f t="shared" si="33"/>
        <v>149424</v>
      </c>
      <c r="H79" s="209">
        <f t="shared" si="33"/>
        <v>165023</v>
      </c>
      <c r="I79" s="210">
        <f>IFERROR(H79/G79-1,"-")</f>
        <v>0.10439420708855329</v>
      </c>
      <c r="J79" s="209">
        <f>IFERROR(H79-G79,"-")</f>
        <v>15599</v>
      </c>
      <c r="K79" s="210">
        <f>IFERROR(H79/H$9,"-")</f>
        <v>0.15625446801822146</v>
      </c>
    </row>
    <row r="80" spans="2:11" x14ac:dyDescent="0.25">
      <c r="B80" s="190" t="s">
        <v>99</v>
      </c>
      <c r="C80" s="191">
        <v>14468</v>
      </c>
      <c r="D80" s="191">
        <v>29694</v>
      </c>
      <c r="E80" s="191">
        <v>56214</v>
      </c>
      <c r="F80" s="191">
        <v>57185</v>
      </c>
      <c r="G80" s="191">
        <v>75127</v>
      </c>
      <c r="H80" s="191">
        <v>82270</v>
      </c>
      <c r="I80" s="211">
        <f>IFERROR(H80/G80-1,"-")</f>
        <v>9.5078999560743727E-2</v>
      </c>
      <c r="J80" s="214">
        <f t="shared" ref="J80:J91" si="34">IFERROR(H80-G80,"-")</f>
        <v>7143</v>
      </c>
      <c r="K80" s="192">
        <f t="shared" ref="K80:K91" si="35">IFERROR(H80/H$9,"-")</f>
        <v>7.7898566162650534E-2</v>
      </c>
    </row>
    <row r="81" spans="2:11" x14ac:dyDescent="0.25">
      <c r="B81" s="194" t="s">
        <v>105</v>
      </c>
      <c r="C81" s="195">
        <v>5002</v>
      </c>
      <c r="D81" s="195">
        <v>15704</v>
      </c>
      <c r="E81" s="195">
        <v>27935</v>
      </c>
      <c r="F81" s="195">
        <v>29457</v>
      </c>
      <c r="G81" s="195">
        <v>30608</v>
      </c>
      <c r="H81" s="195">
        <v>27833</v>
      </c>
      <c r="I81" s="212">
        <f>IFERROR(H81/G81-1,"-")</f>
        <v>-9.0662571876633513E-2</v>
      </c>
      <c r="J81" s="215">
        <f t="shared" si="34"/>
        <v>-2775</v>
      </c>
      <c r="K81" s="196">
        <f t="shared" si="35"/>
        <v>2.6354087662635865E-2</v>
      </c>
    </row>
    <row r="82" spans="2:11" x14ac:dyDescent="0.25">
      <c r="B82" s="194" t="s">
        <v>102</v>
      </c>
      <c r="C82" s="195">
        <v>9466</v>
      </c>
      <c r="D82" s="195">
        <v>13990</v>
      </c>
      <c r="E82" s="195">
        <v>28279</v>
      </c>
      <c r="F82" s="195">
        <v>27728</v>
      </c>
      <c r="G82" s="195">
        <v>44519</v>
      </c>
      <c r="H82" s="195">
        <v>54437</v>
      </c>
      <c r="I82" s="212">
        <f>IFERROR(H82/G82-1,"-")</f>
        <v>0.22278128439542666</v>
      </c>
      <c r="J82" s="215">
        <f t="shared" si="34"/>
        <v>9918</v>
      </c>
      <c r="K82" s="196">
        <f t="shared" si="35"/>
        <v>5.1544478500014673E-2</v>
      </c>
    </row>
    <row r="83" spans="2:11" x14ac:dyDescent="0.25">
      <c r="B83" s="190" t="s">
        <v>109</v>
      </c>
      <c r="C83" s="191">
        <v>23453</v>
      </c>
      <c r="D83" s="191">
        <v>22147</v>
      </c>
      <c r="E83" s="191">
        <v>56721</v>
      </c>
      <c r="F83" s="191">
        <v>65961</v>
      </c>
      <c r="G83" s="191">
        <v>74297</v>
      </c>
      <c r="H83" s="191">
        <v>82753</v>
      </c>
      <c r="I83" s="211">
        <f>IFERROR(H83/G83-1,"-")</f>
        <v>0.11381347833694488</v>
      </c>
      <c r="J83" s="214">
        <f t="shared" si="34"/>
        <v>8456</v>
      </c>
      <c r="K83" s="192">
        <f t="shared" si="35"/>
        <v>7.8355901855570925E-2</v>
      </c>
    </row>
    <row r="84" spans="2:11" x14ac:dyDescent="0.25">
      <c r="B84" s="194" t="s">
        <v>112</v>
      </c>
      <c r="C84" s="195">
        <v>2138</v>
      </c>
      <c r="D84" s="195">
        <v>1386</v>
      </c>
      <c r="E84" s="195">
        <v>7920</v>
      </c>
      <c r="F84" s="195">
        <v>10037</v>
      </c>
      <c r="G84" s="195">
        <v>12389</v>
      </c>
      <c r="H84" s="195">
        <v>12664</v>
      </c>
      <c r="I84" s="212">
        <f t="shared" ref="I84:I91" si="36">IFERROR(H84/G84-1,"-")</f>
        <v>2.2197110339817527E-2</v>
      </c>
      <c r="J84" s="215">
        <f t="shared" si="34"/>
        <v>275</v>
      </c>
      <c r="K84" s="196">
        <f t="shared" si="35"/>
        <v>1.1991095683527488E-2</v>
      </c>
    </row>
    <row r="85" spans="2:11" x14ac:dyDescent="0.25">
      <c r="B85" s="194" t="s">
        <v>115</v>
      </c>
      <c r="C85" s="195">
        <v>5311</v>
      </c>
      <c r="D85" s="195">
        <v>5504</v>
      </c>
      <c r="E85" s="195">
        <v>12173</v>
      </c>
      <c r="F85" s="195">
        <v>12179</v>
      </c>
      <c r="G85" s="195">
        <v>14664</v>
      </c>
      <c r="H85" s="195">
        <v>15915</v>
      </c>
      <c r="I85" s="212">
        <f t="shared" si="36"/>
        <v>8.5310965630114532E-2</v>
      </c>
      <c r="J85" s="215">
        <f t="shared" si="34"/>
        <v>1251</v>
      </c>
      <c r="K85" s="196">
        <f t="shared" si="35"/>
        <v>1.506935311144504E-2</v>
      </c>
    </row>
    <row r="86" spans="2:11" x14ac:dyDescent="0.25">
      <c r="B86" s="194" t="s">
        <v>118</v>
      </c>
      <c r="C86" s="195">
        <v>1163</v>
      </c>
      <c r="D86" s="195">
        <v>2858</v>
      </c>
      <c r="E86" s="195">
        <v>4154</v>
      </c>
      <c r="F86" s="195">
        <v>4180</v>
      </c>
      <c r="G86" s="195">
        <v>5101</v>
      </c>
      <c r="H86" s="195">
        <v>9028</v>
      </c>
      <c r="I86" s="212">
        <f t="shared" si="36"/>
        <v>0.76984904920603814</v>
      </c>
      <c r="J86" s="215">
        <f t="shared" si="34"/>
        <v>3927</v>
      </c>
      <c r="K86" s="196">
        <f t="shared" si="35"/>
        <v>8.5482953119777449E-3</v>
      </c>
    </row>
    <row r="87" spans="2:11" x14ac:dyDescent="0.25">
      <c r="B87" s="194" t="s">
        <v>125</v>
      </c>
      <c r="C87" s="195">
        <v>391</v>
      </c>
      <c r="D87" s="195">
        <v>1215</v>
      </c>
      <c r="E87" s="195">
        <v>4355</v>
      </c>
      <c r="F87" s="195">
        <v>4323</v>
      </c>
      <c r="G87" s="195">
        <v>4948</v>
      </c>
      <c r="H87" s="195">
        <v>2773</v>
      </c>
      <c r="I87" s="212">
        <f t="shared" si="36"/>
        <v>-0.43957154405820531</v>
      </c>
      <c r="J87" s="215">
        <f t="shared" si="34"/>
        <v>-2175</v>
      </c>
      <c r="K87" s="196">
        <f t="shared" si="35"/>
        <v>2.6256560589404394E-3</v>
      </c>
    </row>
    <row r="88" spans="2:11" x14ac:dyDescent="0.25">
      <c r="B88" s="194" t="s">
        <v>121</v>
      </c>
      <c r="C88" s="195">
        <v>191</v>
      </c>
      <c r="D88" s="195">
        <v>340</v>
      </c>
      <c r="E88" s="195">
        <v>662</v>
      </c>
      <c r="F88" s="195">
        <v>542</v>
      </c>
      <c r="G88" s="195">
        <v>759</v>
      </c>
      <c r="H88" s="195">
        <v>808</v>
      </c>
      <c r="I88" s="212">
        <f t="shared" si="36"/>
        <v>6.4558629776021004E-2</v>
      </c>
      <c r="J88" s="215">
        <f t="shared" si="34"/>
        <v>49</v>
      </c>
      <c r="K88" s="196">
        <f t="shared" si="35"/>
        <v>7.6506674923327623E-4</v>
      </c>
    </row>
    <row r="89" spans="2:11" x14ac:dyDescent="0.25">
      <c r="B89" s="194" t="s">
        <v>130</v>
      </c>
      <c r="C89" s="195">
        <v>1329</v>
      </c>
      <c r="D89" s="195">
        <v>506</v>
      </c>
      <c r="E89" s="195">
        <v>2876</v>
      </c>
      <c r="F89" s="195">
        <v>3502</v>
      </c>
      <c r="G89" s="195">
        <v>2730</v>
      </c>
      <c r="H89" s="195">
        <v>3060</v>
      </c>
      <c r="I89" s="212">
        <f t="shared" si="36"/>
        <v>0.12087912087912089</v>
      </c>
      <c r="J89" s="215">
        <f t="shared" si="34"/>
        <v>330</v>
      </c>
      <c r="K89" s="196">
        <f t="shared" si="35"/>
        <v>2.8974062532844372E-3</v>
      </c>
    </row>
    <row r="90" spans="2:11" x14ac:dyDescent="0.25">
      <c r="B90" s="194" t="s">
        <v>133</v>
      </c>
      <c r="C90" s="195">
        <v>2424</v>
      </c>
      <c r="D90" s="195">
        <v>446</v>
      </c>
      <c r="E90" s="195">
        <v>2290</v>
      </c>
      <c r="F90" s="195">
        <v>3780</v>
      </c>
      <c r="G90" s="195">
        <v>3496</v>
      </c>
      <c r="H90" s="195">
        <v>2401</v>
      </c>
      <c r="I90" s="212">
        <f t="shared" si="36"/>
        <v>-0.31321510297482835</v>
      </c>
      <c r="J90" s="215">
        <f t="shared" si="34"/>
        <v>-1095</v>
      </c>
      <c r="K90" s="196">
        <f t="shared" si="35"/>
        <v>2.2734223575607629E-3</v>
      </c>
    </row>
    <row r="91" spans="2:11" x14ac:dyDescent="0.25">
      <c r="B91" s="199" t="s">
        <v>147</v>
      </c>
      <c r="C91" s="200">
        <f t="shared" ref="C91:H91" si="37">IFERROR(C83-SUM(C84:C90),"nd")</f>
        <v>10506</v>
      </c>
      <c r="D91" s="200">
        <f t="shared" si="37"/>
        <v>9892</v>
      </c>
      <c r="E91" s="200">
        <f t="shared" si="37"/>
        <v>22291</v>
      </c>
      <c r="F91" s="200">
        <f t="shared" si="37"/>
        <v>27418</v>
      </c>
      <c r="G91" s="200">
        <f t="shared" si="37"/>
        <v>30210</v>
      </c>
      <c r="H91" s="200">
        <f t="shared" si="37"/>
        <v>36104</v>
      </c>
      <c r="I91" s="213">
        <f t="shared" si="36"/>
        <v>0.19510095994703747</v>
      </c>
      <c r="J91" s="216">
        <f t="shared" si="34"/>
        <v>5894</v>
      </c>
      <c r="K91" s="201">
        <f t="shared" si="35"/>
        <v>3.4185606329601742E-2</v>
      </c>
    </row>
    <row r="92" spans="2:11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70</v>
      </c>
      <c r="C93" s="209" t="str">
        <f t="shared" ref="C93:H93" si="38">IFERROR(C94+C97,"nd")</f>
        <v>nd</v>
      </c>
      <c r="D93" s="209" t="str">
        <f t="shared" si="38"/>
        <v>nd</v>
      </c>
      <c r="E93" s="209" t="str">
        <f t="shared" si="38"/>
        <v>nd</v>
      </c>
      <c r="F93" s="209" t="str">
        <f t="shared" si="38"/>
        <v>nd</v>
      </c>
      <c r="G93" s="209" t="str">
        <f t="shared" si="38"/>
        <v>nd</v>
      </c>
      <c r="H93" s="209" t="str">
        <f t="shared" si="38"/>
        <v>nd</v>
      </c>
      <c r="I93" s="210" t="str">
        <f>IFERROR(H93/G93-1,"-")</f>
        <v>-</v>
      </c>
      <c r="J93" s="209" t="str">
        <f>IFERROR(H93-G93,"-")</f>
        <v>-</v>
      </c>
      <c r="K93" s="210" t="str">
        <f>IFERROR(H93/H$9,"-")</f>
        <v>-</v>
      </c>
    </row>
    <row r="94" spans="2:11" x14ac:dyDescent="0.25">
      <c r="B94" s="190" t="s">
        <v>99</v>
      </c>
      <c r="C94" s="191" t="s">
        <v>321</v>
      </c>
      <c r="D94" s="191" t="s">
        <v>321</v>
      </c>
      <c r="E94" s="191" t="s">
        <v>321</v>
      </c>
      <c r="F94" s="191" t="s">
        <v>321</v>
      </c>
      <c r="G94" s="191" t="s">
        <v>321</v>
      </c>
      <c r="H94" s="191" t="s">
        <v>321</v>
      </c>
      <c r="I94" s="211" t="str">
        <f>IFERROR(H94/G94-1,"-")</f>
        <v>-</v>
      </c>
      <c r="J94" s="214" t="str">
        <f t="shared" ref="J94:J105" si="39">IFERROR(H94-G94,"-")</f>
        <v>-</v>
      </c>
      <c r="K94" s="192" t="str">
        <f t="shared" ref="K94:K105" si="40">IFERROR(H94/H$9,"-")</f>
        <v>-</v>
      </c>
    </row>
    <row r="95" spans="2:11" x14ac:dyDescent="0.25">
      <c r="B95" s="194" t="s">
        <v>105</v>
      </c>
      <c r="C95" s="195" t="s">
        <v>321</v>
      </c>
      <c r="D95" s="195" t="s">
        <v>321</v>
      </c>
      <c r="E95" s="195" t="s">
        <v>321</v>
      </c>
      <c r="F95" s="195" t="s">
        <v>321</v>
      </c>
      <c r="G95" s="195" t="s">
        <v>321</v>
      </c>
      <c r="H95" s="195" t="s">
        <v>321</v>
      </c>
      <c r="I95" s="212" t="str">
        <f>IFERROR(H95/G95-1,"-")</f>
        <v>-</v>
      </c>
      <c r="J95" s="215" t="str">
        <f t="shared" si="39"/>
        <v>-</v>
      </c>
      <c r="K95" s="196" t="str">
        <f t="shared" si="40"/>
        <v>-</v>
      </c>
    </row>
    <row r="96" spans="2:11" x14ac:dyDescent="0.25">
      <c r="B96" s="194" t="s">
        <v>102</v>
      </c>
      <c r="C96" s="195" t="s">
        <v>321</v>
      </c>
      <c r="D96" s="195" t="s">
        <v>321</v>
      </c>
      <c r="E96" s="195" t="s">
        <v>321</v>
      </c>
      <c r="F96" s="195" t="s">
        <v>321</v>
      </c>
      <c r="G96" s="195" t="s">
        <v>321</v>
      </c>
      <c r="H96" s="195" t="s">
        <v>321</v>
      </c>
      <c r="I96" s="212" t="str">
        <f>IFERROR(H96/G96-1,"-")</f>
        <v>-</v>
      </c>
      <c r="J96" s="215" t="str">
        <f t="shared" si="39"/>
        <v>-</v>
      </c>
      <c r="K96" s="196" t="str">
        <f t="shared" si="40"/>
        <v>-</v>
      </c>
    </row>
    <row r="97" spans="2:11" x14ac:dyDescent="0.25">
      <c r="B97" s="190" t="s">
        <v>109</v>
      </c>
      <c r="C97" s="191" t="s">
        <v>321</v>
      </c>
      <c r="D97" s="191" t="s">
        <v>321</v>
      </c>
      <c r="E97" s="191" t="s">
        <v>321</v>
      </c>
      <c r="F97" s="191" t="s">
        <v>321</v>
      </c>
      <c r="G97" s="191" t="s">
        <v>321</v>
      </c>
      <c r="H97" s="191" t="s">
        <v>321</v>
      </c>
      <c r="I97" s="211" t="str">
        <f>IFERROR(H97/G97-1,"-")</f>
        <v>-</v>
      </c>
      <c r="J97" s="214" t="str">
        <f t="shared" si="39"/>
        <v>-</v>
      </c>
      <c r="K97" s="192" t="str">
        <f t="shared" si="40"/>
        <v>-</v>
      </c>
    </row>
    <row r="98" spans="2:11" x14ac:dyDescent="0.25">
      <c r="B98" s="194" t="s">
        <v>112</v>
      </c>
      <c r="C98" s="195" t="s">
        <v>321</v>
      </c>
      <c r="D98" s="195" t="s">
        <v>321</v>
      </c>
      <c r="E98" s="195" t="s">
        <v>321</v>
      </c>
      <c r="F98" s="195" t="s">
        <v>321</v>
      </c>
      <c r="G98" s="195" t="s">
        <v>321</v>
      </c>
      <c r="H98" s="195" t="s">
        <v>321</v>
      </c>
      <c r="I98" s="212" t="str">
        <f t="shared" ref="I98:I105" si="41">IFERROR(H98/G98-1,"-")</f>
        <v>-</v>
      </c>
      <c r="J98" s="215" t="str">
        <f t="shared" si="39"/>
        <v>-</v>
      </c>
      <c r="K98" s="196" t="str">
        <f t="shared" si="40"/>
        <v>-</v>
      </c>
    </row>
    <row r="99" spans="2:11" x14ac:dyDescent="0.25">
      <c r="B99" s="194" t="s">
        <v>115</v>
      </c>
      <c r="C99" s="195" t="s">
        <v>321</v>
      </c>
      <c r="D99" s="195" t="s">
        <v>321</v>
      </c>
      <c r="E99" s="195" t="s">
        <v>321</v>
      </c>
      <c r="F99" s="195" t="s">
        <v>321</v>
      </c>
      <c r="G99" s="195" t="s">
        <v>321</v>
      </c>
      <c r="H99" s="195" t="s">
        <v>321</v>
      </c>
      <c r="I99" s="212" t="str">
        <f t="shared" si="41"/>
        <v>-</v>
      </c>
      <c r="J99" s="215" t="str">
        <f t="shared" si="39"/>
        <v>-</v>
      </c>
      <c r="K99" s="196" t="str">
        <f t="shared" si="40"/>
        <v>-</v>
      </c>
    </row>
    <row r="100" spans="2:11" x14ac:dyDescent="0.25">
      <c r="B100" s="194" t="s">
        <v>118</v>
      </c>
      <c r="C100" s="195" t="s">
        <v>321</v>
      </c>
      <c r="D100" s="195" t="s">
        <v>321</v>
      </c>
      <c r="E100" s="195" t="s">
        <v>321</v>
      </c>
      <c r="F100" s="195" t="s">
        <v>321</v>
      </c>
      <c r="G100" s="195" t="s">
        <v>321</v>
      </c>
      <c r="H100" s="195" t="s">
        <v>321</v>
      </c>
      <c r="I100" s="212" t="str">
        <f t="shared" si="41"/>
        <v>-</v>
      </c>
      <c r="J100" s="215" t="str">
        <f t="shared" si="39"/>
        <v>-</v>
      </c>
      <c r="K100" s="196" t="str">
        <f t="shared" si="40"/>
        <v>-</v>
      </c>
    </row>
    <row r="101" spans="2:11" x14ac:dyDescent="0.25">
      <c r="B101" s="194" t="s">
        <v>125</v>
      </c>
      <c r="C101" s="195" t="s">
        <v>321</v>
      </c>
      <c r="D101" s="195" t="s">
        <v>321</v>
      </c>
      <c r="E101" s="195" t="s">
        <v>321</v>
      </c>
      <c r="F101" s="195" t="s">
        <v>321</v>
      </c>
      <c r="G101" s="195" t="s">
        <v>321</v>
      </c>
      <c r="H101" s="195" t="s">
        <v>321</v>
      </c>
      <c r="I101" s="212" t="str">
        <f t="shared" si="41"/>
        <v>-</v>
      </c>
      <c r="J101" s="215" t="str">
        <f t="shared" si="39"/>
        <v>-</v>
      </c>
      <c r="K101" s="196" t="str">
        <f t="shared" si="40"/>
        <v>-</v>
      </c>
    </row>
    <row r="102" spans="2:11" x14ac:dyDescent="0.25">
      <c r="B102" s="194" t="s">
        <v>121</v>
      </c>
      <c r="C102" s="195" t="s">
        <v>321</v>
      </c>
      <c r="D102" s="195" t="s">
        <v>321</v>
      </c>
      <c r="E102" s="195" t="s">
        <v>321</v>
      </c>
      <c r="F102" s="195" t="s">
        <v>321</v>
      </c>
      <c r="G102" s="195" t="s">
        <v>321</v>
      </c>
      <c r="H102" s="195" t="s">
        <v>321</v>
      </c>
      <c r="I102" s="212" t="str">
        <f t="shared" si="41"/>
        <v>-</v>
      </c>
      <c r="J102" s="215" t="str">
        <f t="shared" si="39"/>
        <v>-</v>
      </c>
      <c r="K102" s="196" t="str">
        <f t="shared" si="40"/>
        <v>-</v>
      </c>
    </row>
    <row r="103" spans="2:11" x14ac:dyDescent="0.25">
      <c r="B103" s="194" t="s">
        <v>130</v>
      </c>
      <c r="C103" s="195" t="s">
        <v>321</v>
      </c>
      <c r="D103" s="195" t="s">
        <v>321</v>
      </c>
      <c r="E103" s="195" t="s">
        <v>321</v>
      </c>
      <c r="F103" s="195" t="s">
        <v>321</v>
      </c>
      <c r="G103" s="195" t="s">
        <v>321</v>
      </c>
      <c r="H103" s="195" t="s">
        <v>321</v>
      </c>
      <c r="I103" s="212" t="str">
        <f t="shared" si="41"/>
        <v>-</v>
      </c>
      <c r="J103" s="215" t="str">
        <f t="shared" si="39"/>
        <v>-</v>
      </c>
      <c r="K103" s="196" t="str">
        <f t="shared" si="40"/>
        <v>-</v>
      </c>
    </row>
    <row r="104" spans="2:11" x14ac:dyDescent="0.25">
      <c r="B104" s="194" t="s">
        <v>133</v>
      </c>
      <c r="C104" s="195" t="s">
        <v>321</v>
      </c>
      <c r="D104" s="195" t="s">
        <v>321</v>
      </c>
      <c r="E104" s="195" t="s">
        <v>321</v>
      </c>
      <c r="F104" s="195" t="s">
        <v>321</v>
      </c>
      <c r="G104" s="195" t="s">
        <v>321</v>
      </c>
      <c r="H104" s="195" t="s">
        <v>321</v>
      </c>
      <c r="I104" s="212" t="str">
        <f t="shared" si="41"/>
        <v>-</v>
      </c>
      <c r="J104" s="215" t="str">
        <f t="shared" si="39"/>
        <v>-</v>
      </c>
      <c r="K104" s="196" t="str">
        <f t="shared" si="40"/>
        <v>-</v>
      </c>
    </row>
    <row r="105" spans="2:11" x14ac:dyDescent="0.25">
      <c r="B105" s="199" t="s">
        <v>147</v>
      </c>
      <c r="C105" s="200" t="str">
        <f t="shared" ref="C105:H105" si="42">IFERROR(C97-SUM(C98:C104),"nd")</f>
        <v>nd</v>
      </c>
      <c r="D105" s="200" t="str">
        <f t="shared" si="42"/>
        <v>nd</v>
      </c>
      <c r="E105" s="200" t="str">
        <f t="shared" si="42"/>
        <v>nd</v>
      </c>
      <c r="F105" s="200" t="str">
        <f t="shared" si="42"/>
        <v>nd</v>
      </c>
      <c r="G105" s="200" t="str">
        <f t="shared" si="42"/>
        <v>nd</v>
      </c>
      <c r="H105" s="200" t="str">
        <f t="shared" si="42"/>
        <v>nd</v>
      </c>
      <c r="I105" s="213" t="str">
        <f t="shared" si="41"/>
        <v>-</v>
      </c>
      <c r="J105" s="216" t="str">
        <f t="shared" si="39"/>
        <v>-</v>
      </c>
      <c r="K105" s="201" t="str">
        <f t="shared" si="40"/>
        <v>-</v>
      </c>
    </row>
    <row r="106" spans="2:11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70</v>
      </c>
      <c r="C107" s="209">
        <f t="shared" ref="C107:H107" si="43">IFERROR(C108+C111,"nd")</f>
        <v>13758</v>
      </c>
      <c r="D107" s="209">
        <f t="shared" si="43"/>
        <v>7414</v>
      </c>
      <c r="E107" s="209">
        <f t="shared" si="43"/>
        <v>24115</v>
      </c>
      <c r="F107" s="209">
        <f t="shared" si="43"/>
        <v>26931</v>
      </c>
      <c r="G107" s="209">
        <f t="shared" si="43"/>
        <v>27016</v>
      </c>
      <c r="H107" s="209">
        <f t="shared" si="43"/>
        <v>28050</v>
      </c>
      <c r="I107" s="210">
        <f>IFERROR(H107/G107-1,"-")</f>
        <v>3.8273615635179059E-2</v>
      </c>
      <c r="J107" s="209">
        <f>IFERROR(H107-G107,"-")</f>
        <v>1034</v>
      </c>
      <c r="K107" s="210">
        <f>IFERROR(H107/H$9,"-")</f>
        <v>2.6559557321774008E-2</v>
      </c>
    </row>
    <row r="108" spans="2:11" x14ac:dyDescent="0.25">
      <c r="B108" s="190" t="s">
        <v>99</v>
      </c>
      <c r="C108" s="191">
        <v>2060</v>
      </c>
      <c r="D108" s="191">
        <v>4070</v>
      </c>
      <c r="E108" s="191">
        <v>6944</v>
      </c>
      <c r="F108" s="191">
        <v>6519</v>
      </c>
      <c r="G108" s="191">
        <v>5682</v>
      </c>
      <c r="H108" s="191">
        <v>5422</v>
      </c>
      <c r="I108" s="211">
        <f>IFERROR(H108/G108-1,"-")</f>
        <v>-4.5758535726856731E-2</v>
      </c>
      <c r="J108" s="214">
        <f t="shared" ref="J108:J119" si="44">IFERROR(H108-G108,"-")</f>
        <v>-260</v>
      </c>
      <c r="K108" s="192">
        <f t="shared" ref="K108:K119" si="45">IFERROR(H108/H$9,"-")</f>
        <v>5.1339008840876532E-3</v>
      </c>
    </row>
    <row r="109" spans="2:11" x14ac:dyDescent="0.25">
      <c r="B109" s="194" t="s">
        <v>105</v>
      </c>
      <c r="C109" s="195">
        <v>1452</v>
      </c>
      <c r="D109" s="195">
        <v>3344</v>
      </c>
      <c r="E109" s="195">
        <v>5103</v>
      </c>
      <c r="F109" s="195">
        <v>4738</v>
      </c>
      <c r="G109" s="195">
        <v>3576</v>
      </c>
      <c r="H109" s="195">
        <v>3147</v>
      </c>
      <c r="I109" s="212">
        <f>IFERROR(H109/G109-1,"-")</f>
        <v>-0.11996644295302017</v>
      </c>
      <c r="J109" s="215">
        <f t="shared" si="44"/>
        <v>-429</v>
      </c>
      <c r="K109" s="196">
        <f t="shared" si="45"/>
        <v>2.9797834898974262E-3</v>
      </c>
    </row>
    <row r="110" spans="2:11" x14ac:dyDescent="0.25">
      <c r="B110" s="194" t="s">
        <v>102</v>
      </c>
      <c r="C110" s="195">
        <v>608</v>
      </c>
      <c r="D110" s="195">
        <v>726</v>
      </c>
      <c r="E110" s="195">
        <v>1841</v>
      </c>
      <c r="F110" s="195">
        <v>1781</v>
      </c>
      <c r="G110" s="195">
        <v>2106</v>
      </c>
      <c r="H110" s="195">
        <v>2275</v>
      </c>
      <c r="I110" s="212">
        <f>IFERROR(H110/G110-1,"-")</f>
        <v>8.0246913580246826E-2</v>
      </c>
      <c r="J110" s="215">
        <f t="shared" si="44"/>
        <v>169</v>
      </c>
      <c r="K110" s="196">
        <f t="shared" si="45"/>
        <v>2.154117394190227E-3</v>
      </c>
    </row>
    <row r="111" spans="2:11" x14ac:dyDescent="0.25">
      <c r="B111" s="190" t="s">
        <v>109</v>
      </c>
      <c r="C111" s="191">
        <v>11698</v>
      </c>
      <c r="D111" s="191">
        <v>3344</v>
      </c>
      <c r="E111" s="191">
        <v>17171</v>
      </c>
      <c r="F111" s="191">
        <v>20412</v>
      </c>
      <c r="G111" s="191">
        <v>21334</v>
      </c>
      <c r="H111" s="191">
        <v>22628</v>
      </c>
      <c r="I111" s="211">
        <f>IFERROR(H111/G111-1,"-")</f>
        <v>6.0654354551420209E-2</v>
      </c>
      <c r="J111" s="214">
        <f t="shared" si="44"/>
        <v>1294</v>
      </c>
      <c r="K111" s="192">
        <f t="shared" si="45"/>
        <v>2.1425656437686354E-2</v>
      </c>
    </row>
    <row r="112" spans="2:11" x14ac:dyDescent="0.25">
      <c r="B112" s="194" t="s">
        <v>112</v>
      </c>
      <c r="C112" s="195">
        <v>6095</v>
      </c>
      <c r="D112" s="195">
        <v>1916</v>
      </c>
      <c r="E112" s="195">
        <v>10637</v>
      </c>
      <c r="F112" s="195">
        <v>12601</v>
      </c>
      <c r="G112" s="195">
        <v>12275</v>
      </c>
      <c r="H112" s="195">
        <v>13272</v>
      </c>
      <c r="I112" s="212">
        <f t="shared" ref="I112:I119" si="46">IFERROR(H112/G112-1,"-")</f>
        <v>8.1221995926680224E-2</v>
      </c>
      <c r="J112" s="215">
        <f t="shared" si="44"/>
        <v>997</v>
      </c>
      <c r="K112" s="196">
        <f t="shared" si="45"/>
        <v>1.2566789475029755E-2</v>
      </c>
    </row>
    <row r="113" spans="2:11" x14ac:dyDescent="0.25">
      <c r="B113" s="194" t="s">
        <v>115</v>
      </c>
      <c r="C113" s="195">
        <v>474</v>
      </c>
      <c r="D113" s="195">
        <v>160</v>
      </c>
      <c r="E113" s="195">
        <v>662</v>
      </c>
      <c r="F113" s="195">
        <v>1021</v>
      </c>
      <c r="G113" s="195">
        <v>1052</v>
      </c>
      <c r="H113" s="195">
        <v>1299</v>
      </c>
      <c r="I113" s="212">
        <f t="shared" si="46"/>
        <v>0.23479087452471492</v>
      </c>
      <c r="J113" s="215">
        <f t="shared" si="44"/>
        <v>247</v>
      </c>
      <c r="K113" s="196">
        <f t="shared" si="45"/>
        <v>1.2299773604629032E-3</v>
      </c>
    </row>
    <row r="114" spans="2:11" x14ac:dyDescent="0.25">
      <c r="B114" s="194" t="s">
        <v>118</v>
      </c>
      <c r="C114" s="195">
        <v>623</v>
      </c>
      <c r="D114" s="195">
        <v>271</v>
      </c>
      <c r="E114" s="195">
        <v>992</v>
      </c>
      <c r="F114" s="195">
        <v>1165</v>
      </c>
      <c r="G114" s="195">
        <v>1290</v>
      </c>
      <c r="H114" s="195">
        <v>1293</v>
      </c>
      <c r="I114" s="212">
        <f t="shared" si="46"/>
        <v>2.3255813953488857E-3</v>
      </c>
      <c r="J114" s="215">
        <f t="shared" si="44"/>
        <v>3</v>
      </c>
      <c r="K114" s="196">
        <f t="shared" si="45"/>
        <v>1.2242961717309729E-3</v>
      </c>
    </row>
    <row r="115" spans="2:11" x14ac:dyDescent="0.25">
      <c r="B115" s="194" t="s">
        <v>125</v>
      </c>
      <c r="C115" s="195">
        <v>167</v>
      </c>
      <c r="D115" s="195">
        <v>60</v>
      </c>
      <c r="E115" s="195">
        <v>302</v>
      </c>
      <c r="F115" s="195">
        <v>404</v>
      </c>
      <c r="G115" s="195">
        <v>463</v>
      </c>
      <c r="H115" s="195">
        <v>489</v>
      </c>
      <c r="I115" s="212">
        <f t="shared" si="46"/>
        <v>5.6155507559395357E-2</v>
      </c>
      <c r="J115" s="215">
        <f t="shared" si="44"/>
        <v>26</v>
      </c>
      <c r="K115" s="196">
        <f t="shared" si="45"/>
        <v>4.6301688165231692E-4</v>
      </c>
    </row>
    <row r="116" spans="2:11" x14ac:dyDescent="0.25">
      <c r="B116" s="194" t="s">
        <v>121</v>
      </c>
      <c r="C116" s="195">
        <v>262</v>
      </c>
      <c r="D116" s="195">
        <v>91</v>
      </c>
      <c r="E116" s="195">
        <v>337</v>
      </c>
      <c r="F116" s="195">
        <v>367</v>
      </c>
      <c r="G116" s="195">
        <v>371</v>
      </c>
      <c r="H116" s="195">
        <v>412</v>
      </c>
      <c r="I116" s="212">
        <f t="shared" si="46"/>
        <v>0.11051212938005395</v>
      </c>
      <c r="J116" s="215">
        <f t="shared" si="44"/>
        <v>41</v>
      </c>
      <c r="K116" s="196">
        <f t="shared" si="45"/>
        <v>3.901082929258785E-4</v>
      </c>
    </row>
    <row r="117" spans="2:11" x14ac:dyDescent="0.25">
      <c r="B117" s="194" t="s">
        <v>130</v>
      </c>
      <c r="C117" s="195">
        <v>180</v>
      </c>
      <c r="D117" s="195">
        <v>27</v>
      </c>
      <c r="E117" s="195">
        <v>87</v>
      </c>
      <c r="F117" s="195">
        <v>120</v>
      </c>
      <c r="G117" s="195">
        <v>87</v>
      </c>
      <c r="H117" s="195">
        <v>77</v>
      </c>
      <c r="I117" s="212">
        <f t="shared" si="46"/>
        <v>-0.11494252873563215</v>
      </c>
      <c r="J117" s="215">
        <f t="shared" si="44"/>
        <v>-10</v>
      </c>
      <c r="K117" s="196">
        <f t="shared" si="45"/>
        <v>7.290858872643845E-5</v>
      </c>
    </row>
    <row r="118" spans="2:11" x14ac:dyDescent="0.25">
      <c r="B118" s="194" t="s">
        <v>133</v>
      </c>
      <c r="C118" s="195">
        <v>383</v>
      </c>
      <c r="D118" s="195">
        <v>18</v>
      </c>
      <c r="E118" s="195">
        <v>92</v>
      </c>
      <c r="F118" s="195">
        <v>89</v>
      </c>
      <c r="G118" s="195">
        <v>100</v>
      </c>
      <c r="H118" s="195">
        <v>81</v>
      </c>
      <c r="I118" s="212">
        <f t="shared" si="46"/>
        <v>-0.18999999999999995</v>
      </c>
      <c r="J118" s="215">
        <f t="shared" si="44"/>
        <v>-19</v>
      </c>
      <c r="K118" s="196">
        <f t="shared" si="45"/>
        <v>7.6696047881058627E-5</v>
      </c>
    </row>
    <row r="119" spans="2:11" x14ac:dyDescent="0.25">
      <c r="B119" s="199" t="s">
        <v>147</v>
      </c>
      <c r="C119" s="200">
        <f t="shared" ref="C119:H119" si="47">IFERROR(C111-SUM(C112:C118),"nd")</f>
        <v>3514</v>
      </c>
      <c r="D119" s="200">
        <f t="shared" si="47"/>
        <v>801</v>
      </c>
      <c r="E119" s="200">
        <f t="shared" si="47"/>
        <v>4062</v>
      </c>
      <c r="F119" s="200">
        <f t="shared" si="47"/>
        <v>4645</v>
      </c>
      <c r="G119" s="200">
        <f t="shared" si="47"/>
        <v>5696</v>
      </c>
      <c r="H119" s="200">
        <f t="shared" si="47"/>
        <v>5705</v>
      </c>
      <c r="I119" s="213">
        <f t="shared" si="46"/>
        <v>1.5800561797751911E-3</v>
      </c>
      <c r="J119" s="216">
        <f t="shared" si="44"/>
        <v>9</v>
      </c>
      <c r="K119" s="201">
        <f t="shared" si="45"/>
        <v>5.4018636192770305E-3</v>
      </c>
    </row>
    <row r="120" spans="2:11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70</v>
      </c>
      <c r="C121" s="209" t="str">
        <f t="shared" ref="C121:H121" si="48">IFERROR(C122+C125,"nd")</f>
        <v>nd</v>
      </c>
      <c r="D121" s="209" t="str">
        <f t="shared" si="48"/>
        <v>nd</v>
      </c>
      <c r="E121" s="209" t="str">
        <f t="shared" si="48"/>
        <v>nd</v>
      </c>
      <c r="F121" s="209" t="str">
        <f t="shared" si="48"/>
        <v>nd</v>
      </c>
      <c r="G121" s="209" t="str">
        <f t="shared" si="48"/>
        <v>nd</v>
      </c>
      <c r="H121" s="209" t="str">
        <f t="shared" si="48"/>
        <v>nd</v>
      </c>
      <c r="I121" s="210" t="str">
        <f>IFERROR(H121/G121-1,"-")</f>
        <v>-</v>
      </c>
      <c r="J121" s="209" t="str">
        <f>IFERROR(H121-G121,"-")</f>
        <v>-</v>
      </c>
      <c r="K121" s="210" t="str">
        <f>IFERROR(H121/H$9,"-")</f>
        <v>-</v>
      </c>
    </row>
    <row r="122" spans="2:11" x14ac:dyDescent="0.25">
      <c r="B122" s="190" t="s">
        <v>99</v>
      </c>
      <c r="C122" s="191" t="s">
        <v>321</v>
      </c>
      <c r="D122" s="191" t="s">
        <v>321</v>
      </c>
      <c r="E122" s="191" t="s">
        <v>321</v>
      </c>
      <c r="F122" s="191" t="s">
        <v>321</v>
      </c>
      <c r="G122" s="191" t="s">
        <v>321</v>
      </c>
      <c r="H122" s="191" t="s">
        <v>321</v>
      </c>
      <c r="I122" s="211" t="str">
        <f>IFERROR(H122/G122-1,"-")</f>
        <v>-</v>
      </c>
      <c r="J122" s="214" t="str">
        <f t="shared" ref="J122:J133" si="49">IFERROR(H122-G122,"-")</f>
        <v>-</v>
      </c>
      <c r="K122" s="192" t="str">
        <f t="shared" ref="K122:K133" si="50">IFERROR(H122/H$9,"-")</f>
        <v>-</v>
      </c>
    </row>
    <row r="123" spans="2:11" x14ac:dyDescent="0.25">
      <c r="B123" s="194" t="s">
        <v>105</v>
      </c>
      <c r="C123" s="195" t="s">
        <v>321</v>
      </c>
      <c r="D123" s="195" t="s">
        <v>321</v>
      </c>
      <c r="E123" s="195" t="s">
        <v>321</v>
      </c>
      <c r="F123" s="195" t="s">
        <v>321</v>
      </c>
      <c r="G123" s="195" t="s">
        <v>321</v>
      </c>
      <c r="H123" s="195" t="s">
        <v>321</v>
      </c>
      <c r="I123" s="212" t="str">
        <f>IFERROR(H123/G123-1,"-")</f>
        <v>-</v>
      </c>
      <c r="J123" s="215" t="str">
        <f t="shared" si="49"/>
        <v>-</v>
      </c>
      <c r="K123" s="196" t="str">
        <f t="shared" si="50"/>
        <v>-</v>
      </c>
    </row>
    <row r="124" spans="2:11" x14ac:dyDescent="0.25">
      <c r="B124" s="194" t="s">
        <v>102</v>
      </c>
      <c r="C124" s="195" t="s">
        <v>321</v>
      </c>
      <c r="D124" s="195" t="s">
        <v>321</v>
      </c>
      <c r="E124" s="195" t="s">
        <v>321</v>
      </c>
      <c r="F124" s="195" t="s">
        <v>321</v>
      </c>
      <c r="G124" s="195" t="s">
        <v>321</v>
      </c>
      <c r="H124" s="195" t="s">
        <v>321</v>
      </c>
      <c r="I124" s="212" t="str">
        <f>IFERROR(H124/G124-1,"-")</f>
        <v>-</v>
      </c>
      <c r="J124" s="215" t="str">
        <f t="shared" si="49"/>
        <v>-</v>
      </c>
      <c r="K124" s="196" t="str">
        <f t="shared" si="50"/>
        <v>-</v>
      </c>
    </row>
    <row r="125" spans="2:11" x14ac:dyDescent="0.25">
      <c r="B125" s="190" t="s">
        <v>109</v>
      </c>
      <c r="C125" s="191" t="s">
        <v>321</v>
      </c>
      <c r="D125" s="191" t="s">
        <v>321</v>
      </c>
      <c r="E125" s="191" t="s">
        <v>321</v>
      </c>
      <c r="F125" s="191" t="s">
        <v>321</v>
      </c>
      <c r="G125" s="191" t="s">
        <v>321</v>
      </c>
      <c r="H125" s="191" t="s">
        <v>321</v>
      </c>
      <c r="I125" s="211" t="str">
        <f>IFERROR(H125/G125-1,"-")</f>
        <v>-</v>
      </c>
      <c r="J125" s="214" t="str">
        <f t="shared" si="49"/>
        <v>-</v>
      </c>
      <c r="K125" s="192" t="str">
        <f t="shared" si="50"/>
        <v>-</v>
      </c>
    </row>
    <row r="126" spans="2:11" x14ac:dyDescent="0.25">
      <c r="B126" s="194" t="s">
        <v>112</v>
      </c>
      <c r="C126" s="195" t="s">
        <v>321</v>
      </c>
      <c r="D126" s="195" t="s">
        <v>321</v>
      </c>
      <c r="E126" s="195" t="s">
        <v>321</v>
      </c>
      <c r="F126" s="195" t="s">
        <v>321</v>
      </c>
      <c r="G126" s="195" t="s">
        <v>321</v>
      </c>
      <c r="H126" s="195" t="s">
        <v>321</v>
      </c>
      <c r="I126" s="212" t="str">
        <f t="shared" ref="I126:I133" si="51">IFERROR(H126/G126-1,"-")</f>
        <v>-</v>
      </c>
      <c r="J126" s="215" t="str">
        <f t="shared" si="49"/>
        <v>-</v>
      </c>
      <c r="K126" s="196" t="str">
        <f t="shared" si="50"/>
        <v>-</v>
      </c>
    </row>
    <row r="127" spans="2:11" x14ac:dyDescent="0.25">
      <c r="B127" s="194" t="s">
        <v>115</v>
      </c>
      <c r="C127" s="195" t="s">
        <v>321</v>
      </c>
      <c r="D127" s="195" t="s">
        <v>321</v>
      </c>
      <c r="E127" s="195" t="s">
        <v>321</v>
      </c>
      <c r="F127" s="195" t="s">
        <v>321</v>
      </c>
      <c r="G127" s="195" t="s">
        <v>321</v>
      </c>
      <c r="H127" s="195" t="s">
        <v>321</v>
      </c>
      <c r="I127" s="212" t="str">
        <f t="shared" si="51"/>
        <v>-</v>
      </c>
      <c r="J127" s="215" t="str">
        <f t="shared" si="49"/>
        <v>-</v>
      </c>
      <c r="K127" s="196" t="str">
        <f t="shared" si="50"/>
        <v>-</v>
      </c>
    </row>
    <row r="128" spans="2:11" x14ac:dyDescent="0.25">
      <c r="B128" s="194" t="s">
        <v>118</v>
      </c>
      <c r="C128" s="195" t="s">
        <v>321</v>
      </c>
      <c r="D128" s="195" t="s">
        <v>321</v>
      </c>
      <c r="E128" s="195" t="s">
        <v>321</v>
      </c>
      <c r="F128" s="195" t="s">
        <v>321</v>
      </c>
      <c r="G128" s="195" t="s">
        <v>321</v>
      </c>
      <c r="H128" s="195" t="s">
        <v>321</v>
      </c>
      <c r="I128" s="212" t="str">
        <f t="shared" si="51"/>
        <v>-</v>
      </c>
      <c r="J128" s="215" t="str">
        <f t="shared" si="49"/>
        <v>-</v>
      </c>
      <c r="K128" s="196" t="str">
        <f t="shared" si="50"/>
        <v>-</v>
      </c>
    </row>
    <row r="129" spans="2:11" x14ac:dyDescent="0.25">
      <c r="B129" s="194" t="s">
        <v>125</v>
      </c>
      <c r="C129" s="195" t="s">
        <v>321</v>
      </c>
      <c r="D129" s="195" t="s">
        <v>321</v>
      </c>
      <c r="E129" s="195" t="s">
        <v>321</v>
      </c>
      <c r="F129" s="195" t="s">
        <v>321</v>
      </c>
      <c r="G129" s="195" t="s">
        <v>321</v>
      </c>
      <c r="H129" s="195" t="s">
        <v>321</v>
      </c>
      <c r="I129" s="212" t="str">
        <f t="shared" si="51"/>
        <v>-</v>
      </c>
      <c r="J129" s="215" t="str">
        <f t="shared" si="49"/>
        <v>-</v>
      </c>
      <c r="K129" s="196" t="str">
        <f t="shared" si="50"/>
        <v>-</v>
      </c>
    </row>
    <row r="130" spans="2:11" x14ac:dyDescent="0.25">
      <c r="B130" s="194" t="s">
        <v>121</v>
      </c>
      <c r="C130" s="195" t="s">
        <v>321</v>
      </c>
      <c r="D130" s="195" t="s">
        <v>321</v>
      </c>
      <c r="E130" s="195" t="s">
        <v>321</v>
      </c>
      <c r="F130" s="195" t="s">
        <v>321</v>
      </c>
      <c r="G130" s="195" t="s">
        <v>321</v>
      </c>
      <c r="H130" s="195" t="s">
        <v>321</v>
      </c>
      <c r="I130" s="212" t="str">
        <f t="shared" si="51"/>
        <v>-</v>
      </c>
      <c r="J130" s="215" t="str">
        <f t="shared" si="49"/>
        <v>-</v>
      </c>
      <c r="K130" s="196" t="str">
        <f t="shared" si="50"/>
        <v>-</v>
      </c>
    </row>
    <row r="131" spans="2:11" x14ac:dyDescent="0.25">
      <c r="B131" s="194" t="s">
        <v>130</v>
      </c>
      <c r="C131" s="195" t="s">
        <v>321</v>
      </c>
      <c r="D131" s="195" t="s">
        <v>321</v>
      </c>
      <c r="E131" s="195" t="s">
        <v>321</v>
      </c>
      <c r="F131" s="195" t="s">
        <v>321</v>
      </c>
      <c r="G131" s="195" t="s">
        <v>321</v>
      </c>
      <c r="H131" s="195" t="s">
        <v>321</v>
      </c>
      <c r="I131" s="212" t="str">
        <f t="shared" si="51"/>
        <v>-</v>
      </c>
      <c r="J131" s="215" t="str">
        <f t="shared" si="49"/>
        <v>-</v>
      </c>
      <c r="K131" s="196" t="str">
        <f t="shared" si="50"/>
        <v>-</v>
      </c>
    </row>
    <row r="132" spans="2:11" x14ac:dyDescent="0.25">
      <c r="B132" s="194" t="s">
        <v>133</v>
      </c>
      <c r="C132" s="195" t="s">
        <v>321</v>
      </c>
      <c r="D132" s="195" t="s">
        <v>321</v>
      </c>
      <c r="E132" s="195" t="s">
        <v>321</v>
      </c>
      <c r="F132" s="195" t="s">
        <v>321</v>
      </c>
      <c r="G132" s="195" t="s">
        <v>321</v>
      </c>
      <c r="H132" s="195" t="s">
        <v>321</v>
      </c>
      <c r="I132" s="212" t="str">
        <f t="shared" si="51"/>
        <v>-</v>
      </c>
      <c r="J132" s="215" t="str">
        <f t="shared" si="49"/>
        <v>-</v>
      </c>
      <c r="K132" s="196" t="str">
        <f t="shared" si="50"/>
        <v>-</v>
      </c>
    </row>
    <row r="133" spans="2:11" x14ac:dyDescent="0.25">
      <c r="B133" s="199" t="s">
        <v>147</v>
      </c>
      <c r="C133" s="200" t="str">
        <f t="shared" ref="C133:H133" si="52">IFERROR(C125-SUM(C126:C132),"nd")</f>
        <v>nd</v>
      </c>
      <c r="D133" s="200" t="str">
        <f t="shared" si="52"/>
        <v>nd</v>
      </c>
      <c r="E133" s="200" t="str">
        <f t="shared" si="52"/>
        <v>nd</v>
      </c>
      <c r="F133" s="200" t="str">
        <f t="shared" si="52"/>
        <v>nd</v>
      </c>
      <c r="G133" s="200" t="str">
        <f t="shared" si="52"/>
        <v>nd</v>
      </c>
      <c r="H133" s="200" t="str">
        <f t="shared" si="52"/>
        <v>nd</v>
      </c>
      <c r="I133" s="213" t="str">
        <f t="shared" si="51"/>
        <v>-</v>
      </c>
      <c r="J133" s="216" t="str">
        <f t="shared" si="49"/>
        <v>-</v>
      </c>
      <c r="K133" s="201" t="str">
        <f t="shared" si="50"/>
        <v>-</v>
      </c>
    </row>
    <row r="134" spans="2:11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70</v>
      </c>
      <c r="C135" s="209">
        <f t="shared" ref="C135:H135" si="53">IFERROR(C136+C139,"nd")</f>
        <v>16780</v>
      </c>
      <c r="D135" s="209">
        <f t="shared" si="53"/>
        <v>16287</v>
      </c>
      <c r="E135" s="209">
        <f t="shared" si="53"/>
        <v>36760</v>
      </c>
      <c r="F135" s="209">
        <f t="shared" si="53"/>
        <v>40747</v>
      </c>
      <c r="G135" s="209">
        <f t="shared" si="53"/>
        <v>42275</v>
      </c>
      <c r="H135" s="209">
        <f t="shared" si="53"/>
        <v>45622</v>
      </c>
      <c r="I135" s="210">
        <f>IFERROR(H135/G135-1,"-")</f>
        <v>7.9172087522176193E-2</v>
      </c>
      <c r="J135" s="209">
        <f>IFERROR(H135-G135,"-")</f>
        <v>3347</v>
      </c>
      <c r="K135" s="210">
        <f>IFERROR(H135/H$9,"-")</f>
        <v>4.3197865388020458E-2</v>
      </c>
    </row>
    <row r="136" spans="2:11" x14ac:dyDescent="0.25">
      <c r="B136" s="190" t="s">
        <v>99</v>
      </c>
      <c r="C136" s="191">
        <v>3268</v>
      </c>
      <c r="D136" s="191">
        <v>6849</v>
      </c>
      <c r="E136" s="191">
        <v>6996</v>
      </c>
      <c r="F136" s="191">
        <v>8149</v>
      </c>
      <c r="G136" s="191">
        <v>7081</v>
      </c>
      <c r="H136" s="191">
        <v>8398</v>
      </c>
      <c r="I136" s="211">
        <f>IFERROR(H136/G136-1,"-")</f>
        <v>0.18599067928258717</v>
      </c>
      <c r="J136" s="214">
        <f t="shared" ref="J136:J147" si="54">IFERROR(H136-G136,"-")</f>
        <v>1317</v>
      </c>
      <c r="K136" s="192">
        <f t="shared" ref="K136:K147" si="55">IFERROR(H136/H$9,"-")</f>
        <v>7.9517704951250663E-3</v>
      </c>
    </row>
    <row r="137" spans="2:11" x14ac:dyDescent="0.25">
      <c r="B137" s="194" t="s">
        <v>105</v>
      </c>
      <c r="C137" s="195">
        <v>2718</v>
      </c>
      <c r="D137" s="195">
        <v>4333</v>
      </c>
      <c r="E137" s="195">
        <v>4967</v>
      </c>
      <c r="F137" s="195">
        <v>5721</v>
      </c>
      <c r="G137" s="195">
        <v>5033</v>
      </c>
      <c r="H137" s="195">
        <v>4711</v>
      </c>
      <c r="I137" s="212">
        <f>IFERROR(H137/G137-1,"-")</f>
        <v>-6.3977746870653718E-2</v>
      </c>
      <c r="J137" s="215">
        <f t="shared" si="54"/>
        <v>-322</v>
      </c>
      <c r="K137" s="196">
        <f t="shared" si="55"/>
        <v>4.4606800193539159E-3</v>
      </c>
    </row>
    <row r="138" spans="2:11" x14ac:dyDescent="0.25">
      <c r="B138" s="194" t="s">
        <v>102</v>
      </c>
      <c r="C138" s="195">
        <v>550</v>
      </c>
      <c r="D138" s="195">
        <v>2516</v>
      </c>
      <c r="E138" s="195">
        <v>2029</v>
      </c>
      <c r="F138" s="195">
        <v>2428</v>
      </c>
      <c r="G138" s="195">
        <v>2048</v>
      </c>
      <c r="H138" s="195">
        <v>3687</v>
      </c>
      <c r="I138" s="212">
        <f>IFERROR(H138/G138-1,"-")</f>
        <v>0.80029296875</v>
      </c>
      <c r="J138" s="215">
        <f t="shared" si="54"/>
        <v>1639</v>
      </c>
      <c r="K138" s="196">
        <f t="shared" si="55"/>
        <v>3.4910904757711504E-3</v>
      </c>
    </row>
    <row r="139" spans="2:11" x14ac:dyDescent="0.25">
      <c r="B139" s="190" t="s">
        <v>109</v>
      </c>
      <c r="C139" s="191">
        <v>13512</v>
      </c>
      <c r="D139" s="191">
        <v>9438</v>
      </c>
      <c r="E139" s="191">
        <v>29764</v>
      </c>
      <c r="F139" s="191">
        <v>32598</v>
      </c>
      <c r="G139" s="191">
        <v>35194</v>
      </c>
      <c r="H139" s="191">
        <v>37224</v>
      </c>
      <c r="I139" s="211">
        <f>IFERROR(H139/G139-1,"-")</f>
        <v>5.7680286412456594E-2</v>
      </c>
      <c r="J139" s="214">
        <f t="shared" si="54"/>
        <v>2030</v>
      </c>
      <c r="K139" s="192">
        <f t="shared" si="55"/>
        <v>3.5246094892895388E-2</v>
      </c>
    </row>
    <row r="140" spans="2:11" x14ac:dyDescent="0.25">
      <c r="B140" s="194" t="s">
        <v>112</v>
      </c>
      <c r="C140" s="195">
        <v>6534</v>
      </c>
      <c r="D140" s="195">
        <v>2295</v>
      </c>
      <c r="E140" s="195">
        <v>11538</v>
      </c>
      <c r="F140" s="195">
        <v>13247</v>
      </c>
      <c r="G140" s="195">
        <v>15330</v>
      </c>
      <c r="H140" s="195">
        <v>17355</v>
      </c>
      <c r="I140" s="212">
        <f t="shared" ref="I140:I147" si="56">IFERROR(H140/G140-1,"-")</f>
        <v>0.1320939334637965</v>
      </c>
      <c r="J140" s="215">
        <f t="shared" si="54"/>
        <v>2025</v>
      </c>
      <c r="K140" s="196">
        <f t="shared" si="55"/>
        <v>1.6432838407108304E-2</v>
      </c>
    </row>
    <row r="141" spans="2:11" x14ac:dyDescent="0.25">
      <c r="B141" s="194" t="s">
        <v>115</v>
      </c>
      <c r="C141" s="195">
        <v>737</v>
      </c>
      <c r="D141" s="195">
        <v>797</v>
      </c>
      <c r="E141" s="195">
        <v>2252</v>
      </c>
      <c r="F141" s="195">
        <v>2056</v>
      </c>
      <c r="G141" s="195">
        <v>2151</v>
      </c>
      <c r="H141" s="195">
        <v>2251</v>
      </c>
      <c r="I141" s="212">
        <f t="shared" si="56"/>
        <v>4.6490004649000438E-2</v>
      </c>
      <c r="J141" s="215">
        <f t="shared" si="54"/>
        <v>100</v>
      </c>
      <c r="K141" s="196">
        <f t="shared" si="55"/>
        <v>2.131392639262506E-3</v>
      </c>
    </row>
    <row r="142" spans="2:11" x14ac:dyDescent="0.25">
      <c r="B142" s="194" t="s">
        <v>118</v>
      </c>
      <c r="C142" s="195">
        <v>641</v>
      </c>
      <c r="D142" s="195">
        <v>1684</v>
      </c>
      <c r="E142" s="195">
        <v>3218</v>
      </c>
      <c r="F142" s="195">
        <v>3572</v>
      </c>
      <c r="G142" s="195">
        <v>3492</v>
      </c>
      <c r="H142" s="195">
        <v>3560</v>
      </c>
      <c r="I142" s="212">
        <f t="shared" si="56"/>
        <v>1.9473081328751363E-2</v>
      </c>
      <c r="J142" s="215">
        <f t="shared" si="54"/>
        <v>68</v>
      </c>
      <c r="K142" s="196">
        <f t="shared" si="55"/>
        <v>3.3708386476119599E-3</v>
      </c>
    </row>
    <row r="143" spans="2:11" x14ac:dyDescent="0.25">
      <c r="B143" s="194" t="s">
        <v>125</v>
      </c>
      <c r="C143" s="195">
        <v>374</v>
      </c>
      <c r="D143" s="195">
        <v>306</v>
      </c>
      <c r="E143" s="195">
        <v>1476</v>
      </c>
      <c r="F143" s="195">
        <v>1303</v>
      </c>
      <c r="G143" s="195">
        <v>1097</v>
      </c>
      <c r="H143" s="195">
        <v>1231</v>
      </c>
      <c r="I143" s="212">
        <f t="shared" si="56"/>
        <v>0.12215132178669097</v>
      </c>
      <c r="J143" s="215">
        <f t="shared" si="54"/>
        <v>134</v>
      </c>
      <c r="K143" s="196">
        <f t="shared" si="55"/>
        <v>1.1655905548343603E-3</v>
      </c>
    </row>
    <row r="144" spans="2:11" x14ac:dyDescent="0.25">
      <c r="B144" s="194" t="s">
        <v>121</v>
      </c>
      <c r="C144" s="195">
        <v>223</v>
      </c>
      <c r="D144" s="195">
        <v>181</v>
      </c>
      <c r="E144" s="195">
        <v>715</v>
      </c>
      <c r="F144" s="195">
        <v>583</v>
      </c>
      <c r="G144" s="195">
        <v>588</v>
      </c>
      <c r="H144" s="195">
        <v>686</v>
      </c>
      <c r="I144" s="212">
        <f t="shared" si="56"/>
        <v>0.16666666666666674</v>
      </c>
      <c r="J144" s="215">
        <f t="shared" si="54"/>
        <v>98</v>
      </c>
      <c r="K144" s="196">
        <f t="shared" si="55"/>
        <v>6.4954924501736081E-4</v>
      </c>
    </row>
    <row r="145" spans="2:11" x14ac:dyDescent="0.25">
      <c r="B145" s="194" t="s">
        <v>130</v>
      </c>
      <c r="C145" s="195">
        <v>382</v>
      </c>
      <c r="D145" s="195">
        <v>80</v>
      </c>
      <c r="E145" s="195">
        <v>272</v>
      </c>
      <c r="F145" s="195">
        <v>326</v>
      </c>
      <c r="G145" s="195">
        <v>214</v>
      </c>
      <c r="H145" s="195">
        <v>352</v>
      </c>
      <c r="I145" s="212">
        <f t="shared" si="56"/>
        <v>0.64485981308411211</v>
      </c>
      <c r="J145" s="215">
        <f t="shared" si="54"/>
        <v>138</v>
      </c>
      <c r="K145" s="196">
        <f t="shared" si="55"/>
        <v>3.3329640560657579E-4</v>
      </c>
    </row>
    <row r="146" spans="2:11" x14ac:dyDescent="0.25">
      <c r="B146" s="194" t="s">
        <v>133</v>
      </c>
      <c r="C146" s="195">
        <v>656</v>
      </c>
      <c r="D146" s="195">
        <v>25</v>
      </c>
      <c r="E146" s="195">
        <v>230</v>
      </c>
      <c r="F146" s="195">
        <v>355</v>
      </c>
      <c r="G146" s="195">
        <v>392</v>
      </c>
      <c r="H146" s="195">
        <v>378</v>
      </c>
      <c r="I146" s="212">
        <f t="shared" si="56"/>
        <v>-3.5714285714285698E-2</v>
      </c>
      <c r="J146" s="215">
        <f t="shared" si="54"/>
        <v>-14</v>
      </c>
      <c r="K146" s="196">
        <f t="shared" si="55"/>
        <v>3.5791489011160696E-4</v>
      </c>
    </row>
    <row r="147" spans="2:11" x14ac:dyDescent="0.25">
      <c r="B147" s="199" t="s">
        <v>147</v>
      </c>
      <c r="C147" s="200">
        <f t="shared" ref="C147:H147" si="57">IFERROR(C139-SUM(C140:C146),"nd")</f>
        <v>3965</v>
      </c>
      <c r="D147" s="200">
        <f t="shared" si="57"/>
        <v>4070</v>
      </c>
      <c r="E147" s="200">
        <f t="shared" si="57"/>
        <v>10063</v>
      </c>
      <c r="F147" s="200">
        <f t="shared" si="57"/>
        <v>11156</v>
      </c>
      <c r="G147" s="200">
        <f t="shared" si="57"/>
        <v>11930</v>
      </c>
      <c r="H147" s="200">
        <f t="shared" si="57"/>
        <v>11411</v>
      </c>
      <c r="I147" s="213">
        <f t="shared" si="56"/>
        <v>-4.350377200335287E-2</v>
      </c>
      <c r="J147" s="216">
        <f t="shared" si="54"/>
        <v>-519</v>
      </c>
      <c r="K147" s="201">
        <f t="shared" si="55"/>
        <v>1.0804674103342717E-2</v>
      </c>
    </row>
    <row r="148" spans="2:11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70</v>
      </c>
      <c r="C149" s="209">
        <f t="shared" ref="C149:H149" si="58">IFERROR(C150+C153,"nd")</f>
        <v>2131</v>
      </c>
      <c r="D149" s="209">
        <f t="shared" si="58"/>
        <v>4207</v>
      </c>
      <c r="E149" s="209">
        <f t="shared" si="58"/>
        <v>11115</v>
      </c>
      <c r="F149" s="209">
        <f t="shared" si="58"/>
        <v>15002</v>
      </c>
      <c r="G149" s="209">
        <f t="shared" si="58"/>
        <v>42471</v>
      </c>
      <c r="H149" s="209">
        <f t="shared" si="58"/>
        <v>41914</v>
      </c>
      <c r="I149" s="210">
        <f>IFERROR(H149/G149-1,"-")</f>
        <v>-1.3114831296649476E-2</v>
      </c>
      <c r="J149" s="209">
        <f>IFERROR(H149-G149,"-")</f>
        <v>-557</v>
      </c>
      <c r="K149" s="210">
        <f>IFERROR(H149/H$9,"-")</f>
        <v>3.9686890751687548E-2</v>
      </c>
    </row>
    <row r="150" spans="2:11" x14ac:dyDescent="0.25">
      <c r="B150" s="190" t="s">
        <v>99</v>
      </c>
      <c r="C150" s="191">
        <v>428</v>
      </c>
      <c r="D150" s="191">
        <v>430</v>
      </c>
      <c r="E150" s="191">
        <v>2230</v>
      </c>
      <c r="F150" s="191">
        <v>4016</v>
      </c>
      <c r="G150" s="191">
        <v>4986</v>
      </c>
      <c r="H150" s="191">
        <v>5766</v>
      </c>
      <c r="I150" s="211">
        <f>IFERROR(H150/G150-1,"-")</f>
        <v>0.15643802647412763</v>
      </c>
      <c r="J150" s="214">
        <f t="shared" ref="J150:J161" si="59">IFERROR(H150-G150,"-")</f>
        <v>780</v>
      </c>
      <c r="K150" s="192">
        <f t="shared" ref="K150:K161" si="60">IFERROR(H150/H$9,"-")</f>
        <v>5.4596223713849886E-3</v>
      </c>
    </row>
    <row r="151" spans="2:11" x14ac:dyDescent="0.25">
      <c r="B151" s="194" t="s">
        <v>105</v>
      </c>
      <c r="C151" s="195">
        <v>305</v>
      </c>
      <c r="D151" s="195">
        <v>140</v>
      </c>
      <c r="E151" s="195">
        <v>681</v>
      </c>
      <c r="F151" s="195">
        <v>1936</v>
      </c>
      <c r="G151" s="195">
        <v>3177</v>
      </c>
      <c r="H151" s="195">
        <v>3041</v>
      </c>
      <c r="I151" s="212">
        <f>IFERROR(H151/G151-1,"-")</f>
        <v>-4.2807680201447873E-2</v>
      </c>
      <c r="J151" s="215">
        <f t="shared" si="59"/>
        <v>-136</v>
      </c>
      <c r="K151" s="196">
        <f t="shared" si="60"/>
        <v>2.8794158222999913E-3</v>
      </c>
    </row>
    <row r="152" spans="2:11" x14ac:dyDescent="0.25">
      <c r="B152" s="194" t="s">
        <v>102</v>
      </c>
      <c r="C152" s="195">
        <v>123</v>
      </c>
      <c r="D152" s="195">
        <v>290</v>
      </c>
      <c r="E152" s="195">
        <v>1549</v>
      </c>
      <c r="F152" s="195">
        <v>2080</v>
      </c>
      <c r="G152" s="195">
        <v>1809</v>
      </c>
      <c r="H152" s="195">
        <v>2725</v>
      </c>
      <c r="I152" s="212">
        <f>IFERROR(H152/G152-1,"-")</f>
        <v>0.50635710337202866</v>
      </c>
      <c r="J152" s="215">
        <f t="shared" si="59"/>
        <v>916</v>
      </c>
      <c r="K152" s="196">
        <f t="shared" si="60"/>
        <v>2.5802065490849973E-3</v>
      </c>
    </row>
    <row r="153" spans="2:11" x14ac:dyDescent="0.25">
      <c r="B153" s="190" t="s">
        <v>109</v>
      </c>
      <c r="C153" s="191">
        <v>1703</v>
      </c>
      <c r="D153" s="191">
        <v>3777</v>
      </c>
      <c r="E153" s="191">
        <v>8885</v>
      </c>
      <c r="F153" s="191">
        <v>10986</v>
      </c>
      <c r="G153" s="191">
        <v>37485</v>
      </c>
      <c r="H153" s="191">
        <v>36148</v>
      </c>
      <c r="I153" s="211">
        <f>IFERROR(H153/G153-1,"-")</f>
        <v>-3.5667600373482711E-2</v>
      </c>
      <c r="J153" s="214">
        <f t="shared" si="59"/>
        <v>-1337</v>
      </c>
      <c r="K153" s="192">
        <f t="shared" si="60"/>
        <v>3.4227268380302558E-2</v>
      </c>
    </row>
    <row r="154" spans="2:11" x14ac:dyDescent="0.25">
      <c r="B154" s="194" t="s">
        <v>112</v>
      </c>
      <c r="C154" s="195">
        <v>298</v>
      </c>
      <c r="D154" s="195">
        <v>1816</v>
      </c>
      <c r="E154" s="195">
        <v>2999</v>
      </c>
      <c r="F154" s="195">
        <v>2210</v>
      </c>
      <c r="G154" s="195">
        <v>24353</v>
      </c>
      <c r="H154" s="195">
        <v>23390</v>
      </c>
      <c r="I154" s="212">
        <f t="shared" ref="I154:I161" si="61">IFERROR(H154/G154-1,"-")</f>
        <v>-3.9543382745452327E-2</v>
      </c>
      <c r="J154" s="215">
        <f t="shared" si="59"/>
        <v>-963</v>
      </c>
      <c r="K154" s="196">
        <f t="shared" si="60"/>
        <v>2.2147167406641501E-2</v>
      </c>
    </row>
    <row r="155" spans="2:11" x14ac:dyDescent="0.25">
      <c r="B155" s="194" t="s">
        <v>115</v>
      </c>
      <c r="C155" s="195">
        <v>440</v>
      </c>
      <c r="D155" s="195">
        <v>361</v>
      </c>
      <c r="E155" s="195">
        <v>1743</v>
      </c>
      <c r="F155" s="195">
        <v>2494</v>
      </c>
      <c r="G155" s="195">
        <v>2946</v>
      </c>
      <c r="H155" s="195">
        <v>2208</v>
      </c>
      <c r="I155" s="212">
        <f t="shared" si="61"/>
        <v>-0.25050916496945008</v>
      </c>
      <c r="J155" s="215">
        <f t="shared" si="59"/>
        <v>-738</v>
      </c>
      <c r="K155" s="196">
        <f t="shared" si="60"/>
        <v>2.090677453350339E-3</v>
      </c>
    </row>
    <row r="156" spans="2:11" x14ac:dyDescent="0.25">
      <c r="B156" s="194" t="s">
        <v>118</v>
      </c>
      <c r="C156" s="195">
        <v>62</v>
      </c>
      <c r="D156" s="195">
        <v>106</v>
      </c>
      <c r="E156" s="195">
        <v>462</v>
      </c>
      <c r="F156" s="195">
        <v>1182</v>
      </c>
      <c r="G156" s="195">
        <v>1080</v>
      </c>
      <c r="H156" s="195">
        <v>1256</v>
      </c>
      <c r="I156" s="212">
        <f t="shared" si="61"/>
        <v>0.16296296296296298</v>
      </c>
      <c r="J156" s="215">
        <f t="shared" si="59"/>
        <v>176</v>
      </c>
      <c r="K156" s="196">
        <f t="shared" si="60"/>
        <v>1.1892621745507362E-3</v>
      </c>
    </row>
    <row r="157" spans="2:11" x14ac:dyDescent="0.25">
      <c r="B157" s="194" t="s">
        <v>125</v>
      </c>
      <c r="C157" s="195">
        <v>30</v>
      </c>
      <c r="D157" s="195">
        <v>1126</v>
      </c>
      <c r="E157" s="195">
        <v>938</v>
      </c>
      <c r="F157" s="195">
        <v>809</v>
      </c>
      <c r="G157" s="195">
        <v>2639</v>
      </c>
      <c r="H157" s="195">
        <v>3186</v>
      </c>
      <c r="I157" s="212">
        <f t="shared" si="61"/>
        <v>0.20727548313755206</v>
      </c>
      <c r="J157" s="215">
        <f t="shared" si="59"/>
        <v>547</v>
      </c>
      <c r="K157" s="196">
        <f t="shared" si="60"/>
        <v>3.0167112166549731E-3</v>
      </c>
    </row>
    <row r="158" spans="2:11" x14ac:dyDescent="0.25">
      <c r="B158" s="194" t="s">
        <v>121</v>
      </c>
      <c r="C158" s="195">
        <v>47</v>
      </c>
      <c r="D158" s="195">
        <v>30</v>
      </c>
      <c r="E158" s="195">
        <v>321</v>
      </c>
      <c r="F158" s="195">
        <v>509</v>
      </c>
      <c r="G158" s="195">
        <v>490</v>
      </c>
      <c r="H158" s="195">
        <v>171</v>
      </c>
      <c r="I158" s="212">
        <f t="shared" si="61"/>
        <v>-0.65102040816326534</v>
      </c>
      <c r="J158" s="215">
        <f t="shared" si="59"/>
        <v>-319</v>
      </c>
      <c r="K158" s="196">
        <f t="shared" si="60"/>
        <v>1.6191387886001267E-4</v>
      </c>
    </row>
    <row r="159" spans="2:11" x14ac:dyDescent="0.25">
      <c r="B159" s="194" t="s">
        <v>130</v>
      </c>
      <c r="C159" s="195">
        <v>152</v>
      </c>
      <c r="D159" s="195">
        <v>5</v>
      </c>
      <c r="E159" s="195">
        <v>201</v>
      </c>
      <c r="F159" s="195">
        <v>188</v>
      </c>
      <c r="G159" s="195">
        <v>633</v>
      </c>
      <c r="H159" s="195">
        <v>886</v>
      </c>
      <c r="I159" s="212">
        <f t="shared" si="61"/>
        <v>0.39968404423380721</v>
      </c>
      <c r="J159" s="215">
        <f t="shared" si="59"/>
        <v>253</v>
      </c>
      <c r="K159" s="196">
        <f t="shared" si="60"/>
        <v>8.3892220274836972E-4</v>
      </c>
    </row>
    <row r="160" spans="2:11" x14ac:dyDescent="0.25">
      <c r="B160" s="194" t="s">
        <v>133</v>
      </c>
      <c r="C160" s="195">
        <v>159</v>
      </c>
      <c r="D160" s="195">
        <v>0</v>
      </c>
      <c r="E160" s="195">
        <v>157</v>
      </c>
      <c r="F160" s="195">
        <v>85</v>
      </c>
      <c r="G160" s="195">
        <v>1658</v>
      </c>
      <c r="H160" s="195">
        <v>1664</v>
      </c>
      <c r="I160" s="212">
        <f t="shared" si="61"/>
        <v>3.6188178528346882E-3</v>
      </c>
      <c r="J160" s="215">
        <f t="shared" si="59"/>
        <v>6</v>
      </c>
      <c r="K160" s="196">
        <f t="shared" si="60"/>
        <v>1.5755830083219945E-3</v>
      </c>
    </row>
    <row r="161" spans="2:11" x14ac:dyDescent="0.25">
      <c r="B161" s="199" t="s">
        <v>147</v>
      </c>
      <c r="C161" s="200">
        <f t="shared" ref="C161:H161" si="62">IFERROR(C153-SUM(C154:C160),"nd")</f>
        <v>515</v>
      </c>
      <c r="D161" s="200">
        <f t="shared" si="62"/>
        <v>333</v>
      </c>
      <c r="E161" s="200">
        <f t="shared" si="62"/>
        <v>2064</v>
      </c>
      <c r="F161" s="200">
        <f t="shared" si="62"/>
        <v>3509</v>
      </c>
      <c r="G161" s="200">
        <f t="shared" si="62"/>
        <v>3686</v>
      </c>
      <c r="H161" s="200">
        <f t="shared" si="62"/>
        <v>3387</v>
      </c>
      <c r="I161" s="213">
        <f t="shared" si="61"/>
        <v>-8.1117742810634885E-2</v>
      </c>
      <c r="J161" s="216">
        <f t="shared" si="59"/>
        <v>-299</v>
      </c>
      <c r="K161" s="201">
        <f t="shared" si="60"/>
        <v>3.207031039174637E-3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9B834-B23C-4600-B524-4489931B6804}">
  <sheetPr>
    <tabColor theme="7" tint="0.79998168889431442"/>
    <pageSetUpPr fitToPage="1"/>
  </sheetPr>
  <dimension ref="A1:Y163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72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</row>
    <row r="4" spans="1:25" ht="6" customHeight="1" x14ac:dyDescent="0.25"/>
    <row r="5" spans="1:25" ht="15.75" x14ac:dyDescent="0.25">
      <c r="B5" s="217"/>
      <c r="C5" s="203" t="s">
        <v>64</v>
      </c>
      <c r="D5" s="204"/>
      <c r="E5" s="204"/>
      <c r="F5" s="204"/>
      <c r="G5" s="204"/>
      <c r="H5" s="204"/>
      <c r="I5" s="204"/>
      <c r="J5" s="204"/>
      <c r="K5" s="203" t="s">
        <v>63</v>
      </c>
      <c r="L5" s="204"/>
      <c r="M5" s="204"/>
      <c r="N5" s="204"/>
      <c r="O5" s="204"/>
      <c r="P5" s="204"/>
      <c r="Q5" s="204"/>
      <c r="R5" s="204"/>
      <c r="S5" s="203" t="s">
        <v>139</v>
      </c>
      <c r="T5" s="204"/>
      <c r="U5" s="204"/>
      <c r="V5" s="204"/>
      <c r="W5" s="204"/>
      <c r="X5" s="204"/>
      <c r="Y5" s="204"/>
    </row>
    <row r="6" spans="1:25" s="177" customFormat="1" ht="72" customHeight="1" x14ac:dyDescent="0.25">
      <c r="B6" s="178"/>
      <c r="C6" s="205" t="s">
        <v>265</v>
      </c>
      <c r="D6" s="205" t="s">
        <v>266</v>
      </c>
      <c r="E6" s="205" t="s">
        <v>267</v>
      </c>
      <c r="F6" s="205" t="s">
        <v>268</v>
      </c>
      <c r="G6" s="205" t="s">
        <v>269</v>
      </c>
      <c r="H6" s="205" t="s">
        <v>270</v>
      </c>
      <c r="I6" s="206" t="str">
        <f>CONCATENATE("var. ",RIGHT(H6,2),"/",RIGHT(G6,2))</f>
        <v>var. 25/24</v>
      </c>
      <c r="J6" s="206" t="str">
        <f>CONCATENATE("Cuota s/ total lugares de residencia ",RIGHT(H6,4))</f>
        <v>Cuota s/ total lugares de residencia 2025</v>
      </c>
      <c r="K6" s="205" t="s">
        <v>265</v>
      </c>
      <c r="L6" s="205" t="s">
        <v>266</v>
      </c>
      <c r="M6" s="205" t="s">
        <v>267</v>
      </c>
      <c r="N6" s="205" t="s">
        <v>268</v>
      </c>
      <c r="O6" s="205" t="s">
        <v>269</v>
      </c>
      <c r="P6" s="205" t="s">
        <v>270</v>
      </c>
      <c r="Q6" s="206" t="str">
        <f>CONCATENATE("var. ",RIGHT(P6,2),"/",RIGHT(O6,2))</f>
        <v>var. 25/24</v>
      </c>
      <c r="R6" s="206" t="str">
        <f>CONCATENATE("Cuota s/ total lugares de residencia ",RIGHT(P6,4))</f>
        <v>Cuota s/ total lugares de residencia 2025</v>
      </c>
      <c r="S6" s="205" t="s">
        <v>265</v>
      </c>
      <c r="T6" s="205" t="s">
        <v>267</v>
      </c>
      <c r="U6" s="205" t="s">
        <v>268</v>
      </c>
      <c r="V6" s="205" t="s">
        <v>269</v>
      </c>
      <c r="W6" s="205" t="s">
        <v>270</v>
      </c>
      <c r="X6" s="206" t="str">
        <f>CONCATENATE("var. ",RIGHT(W6,2),"/",RIGHT(V6,2))</f>
        <v>var. 25/24</v>
      </c>
      <c r="Y6" s="206" t="str">
        <f>CONCATENATE("Cuota s/ total lugares de residencia ",RIGHT(W6,4))</f>
        <v>Cuota s/ total lugares de residencia 2025</v>
      </c>
    </row>
    <row r="7" spans="1:25" x14ac:dyDescent="0.25">
      <c r="A7" s="1"/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</row>
    <row r="8" spans="1:25" x14ac:dyDescent="0.25">
      <c r="A8" s="1"/>
      <c r="B8" s="187" t="s">
        <v>70</v>
      </c>
      <c r="C8" s="209">
        <f t="shared" ref="C8:H8" si="0">C9+C12</f>
        <v>218294</v>
      </c>
      <c r="D8" s="209">
        <f t="shared" si="0"/>
        <v>234168</v>
      </c>
      <c r="E8" s="209">
        <f t="shared" si="0"/>
        <v>550405</v>
      </c>
      <c r="F8" s="209">
        <f t="shared" si="0"/>
        <v>609467</v>
      </c>
      <c r="G8" s="209">
        <f t="shared" si="0"/>
        <v>629259</v>
      </c>
      <c r="H8" s="209">
        <f t="shared" si="0"/>
        <v>631127</v>
      </c>
      <c r="I8" s="210">
        <f>IFERROR(H8/G8-1,"-")</f>
        <v>2.9685709699820428E-3</v>
      </c>
      <c r="J8" s="210">
        <f t="shared" ref="J8:J20" si="1">H8/H$8</f>
        <v>1</v>
      </c>
      <c r="K8" s="209">
        <f t="shared" ref="K8:P8" si="2">K9+K12</f>
        <v>856735</v>
      </c>
      <c r="L8" s="209">
        <f t="shared" si="2"/>
        <v>1101788</v>
      </c>
      <c r="M8" s="209">
        <f t="shared" si="2"/>
        <v>2565617</v>
      </c>
      <c r="N8" s="209">
        <f t="shared" si="2"/>
        <v>2798721</v>
      </c>
      <c r="O8" s="209">
        <f t="shared" si="2"/>
        <v>2955884</v>
      </c>
      <c r="P8" s="209">
        <f t="shared" si="2"/>
        <v>2877891</v>
      </c>
      <c r="Q8" s="210">
        <f>IFERROR(P8/O8-1,"-")</f>
        <v>-2.6385676839821848E-2</v>
      </c>
      <c r="R8" s="210">
        <f t="shared" ref="R8:R20" si="3">P8/P$8</f>
        <v>1</v>
      </c>
      <c r="S8" s="209">
        <f>S9+S12</f>
        <v>1075029</v>
      </c>
      <c r="T8" s="209">
        <f>T9+T12</f>
        <v>3116022</v>
      </c>
      <c r="U8" s="209">
        <f>U9+U12</f>
        <v>3408188</v>
      </c>
      <c r="V8" s="209">
        <f>V9+V12</f>
        <v>3585143</v>
      </c>
      <c r="W8" s="209">
        <f>W9+W12</f>
        <v>3509018</v>
      </c>
      <c r="X8" s="210">
        <f>IFERROR(W8/V8-1,"-")</f>
        <v>-2.123346265406989E-2</v>
      </c>
      <c r="Y8" s="210">
        <f>W8/W$8</f>
        <v>1</v>
      </c>
    </row>
    <row r="9" spans="1:25" x14ac:dyDescent="0.25">
      <c r="A9" s="1"/>
      <c r="B9" s="190" t="s">
        <v>99</v>
      </c>
      <c r="C9" s="191">
        <v>69168</v>
      </c>
      <c r="D9" s="191">
        <v>99214</v>
      </c>
      <c r="E9" s="191">
        <v>148023</v>
      </c>
      <c r="F9" s="191">
        <v>178993</v>
      </c>
      <c r="G9" s="191">
        <v>184141</v>
      </c>
      <c r="H9" s="191">
        <v>176440</v>
      </c>
      <c r="I9" s="192">
        <f>IFERROR(H9/G9-1,"-")</f>
        <v>-4.1821213092141374E-2</v>
      </c>
      <c r="J9" s="192">
        <f t="shared" si="1"/>
        <v>0.2795633842316998</v>
      </c>
      <c r="K9" s="191">
        <v>264802</v>
      </c>
      <c r="L9" s="191">
        <v>468129</v>
      </c>
      <c r="M9" s="191">
        <v>595539</v>
      </c>
      <c r="N9" s="191">
        <v>590605</v>
      </c>
      <c r="O9" s="191">
        <v>583773</v>
      </c>
      <c r="P9" s="191">
        <v>590097</v>
      </c>
      <c r="Q9" s="192">
        <f>IFERROR(P9/O9-1,"-")</f>
        <v>1.0832977886952699E-2</v>
      </c>
      <c r="R9" s="192">
        <f t="shared" si="3"/>
        <v>0.20504494437072149</v>
      </c>
      <c r="S9" s="191">
        <v>333970</v>
      </c>
      <c r="T9" s="191">
        <v>743562</v>
      </c>
      <c r="U9" s="191">
        <v>769598</v>
      </c>
      <c r="V9" s="191">
        <v>767914</v>
      </c>
      <c r="W9" s="191">
        <v>766537</v>
      </c>
      <c r="X9" s="192">
        <f>IFERROR(W9/V9-1,"-")</f>
        <v>-1.7931695476316456E-3</v>
      </c>
      <c r="Y9" s="192">
        <f>W9/W$8</f>
        <v>0.21844772526102743</v>
      </c>
    </row>
    <row r="10" spans="1:25" x14ac:dyDescent="0.25">
      <c r="A10" s="193"/>
      <c r="B10" s="194" t="s">
        <v>105</v>
      </c>
      <c r="C10" s="195">
        <v>31208</v>
      </c>
      <c r="D10" s="195">
        <v>64998</v>
      </c>
      <c r="E10" s="195">
        <v>84765</v>
      </c>
      <c r="F10" s="195">
        <v>101819</v>
      </c>
      <c r="G10" s="195">
        <v>103638</v>
      </c>
      <c r="H10" s="195">
        <v>93988</v>
      </c>
      <c r="I10" s="196">
        <f>IFERROR(H10/G10-1,"-")</f>
        <v>-9.3112564889326288E-2</v>
      </c>
      <c r="J10" s="196">
        <f t="shared" si="1"/>
        <v>0.14892089864638972</v>
      </c>
      <c r="K10" s="195">
        <v>96313</v>
      </c>
      <c r="L10" s="195">
        <v>216360</v>
      </c>
      <c r="M10" s="195">
        <v>206818</v>
      </c>
      <c r="N10" s="195">
        <v>198077</v>
      </c>
      <c r="O10" s="195">
        <v>193012</v>
      </c>
      <c r="P10" s="195">
        <v>203891</v>
      </c>
      <c r="Q10" s="196">
        <f>IFERROR(P10/O10-1,"-")</f>
        <v>5.6364371127183732E-2</v>
      </c>
      <c r="R10" s="196">
        <f t="shared" si="3"/>
        <v>7.0847367047605345E-2</v>
      </c>
      <c r="S10" s="195">
        <v>127521</v>
      </c>
      <c r="T10" s="195">
        <v>291583</v>
      </c>
      <c r="U10" s="195">
        <v>299896</v>
      </c>
      <c r="V10" s="195">
        <v>296650</v>
      </c>
      <c r="W10" s="195">
        <v>297879</v>
      </c>
      <c r="X10" s="196">
        <f>IFERROR(W10/V10-1,"-")</f>
        <v>4.1429293780550491E-3</v>
      </c>
      <c r="Y10" s="196">
        <f>W10/W$8</f>
        <v>8.4889561695038321E-2</v>
      </c>
    </row>
    <row r="11" spans="1:25" x14ac:dyDescent="0.25">
      <c r="A11" s="193"/>
      <c r="B11" s="194" t="s">
        <v>102</v>
      </c>
      <c r="C11" s="195">
        <v>37960</v>
      </c>
      <c r="D11" s="195">
        <v>34216</v>
      </c>
      <c r="E11" s="195">
        <v>63258</v>
      </c>
      <c r="F11" s="195">
        <v>77174</v>
      </c>
      <c r="G11" s="195">
        <v>80503</v>
      </c>
      <c r="H11" s="195">
        <v>82452</v>
      </c>
      <c r="I11" s="196">
        <f>IFERROR(H11/G11-1,"-")</f>
        <v>2.4210277877843023E-2</v>
      </c>
      <c r="J11" s="196">
        <f t="shared" si="1"/>
        <v>0.13064248558531008</v>
      </c>
      <c r="K11" s="195">
        <v>168489</v>
      </c>
      <c r="L11" s="195">
        <v>251769</v>
      </c>
      <c r="M11" s="195">
        <v>388721</v>
      </c>
      <c r="N11" s="195">
        <v>392528</v>
      </c>
      <c r="O11" s="195">
        <v>390761</v>
      </c>
      <c r="P11" s="195">
        <v>386206</v>
      </c>
      <c r="Q11" s="196">
        <f>IFERROR(P11/O11-1,"-")</f>
        <v>-1.165674158884844E-2</v>
      </c>
      <c r="R11" s="196">
        <f t="shared" si="3"/>
        <v>0.13419757732311613</v>
      </c>
      <c r="S11" s="195">
        <v>206449</v>
      </c>
      <c r="T11" s="195">
        <v>451979</v>
      </c>
      <c r="U11" s="195">
        <v>469702</v>
      </c>
      <c r="V11" s="195">
        <v>471264</v>
      </c>
      <c r="W11" s="195">
        <v>468658</v>
      </c>
      <c r="X11" s="196">
        <f>IFERROR(W11/V11-1,"-")</f>
        <v>-5.5298091939973704E-3</v>
      </c>
      <c r="Y11" s="196">
        <f>W11/W$8</f>
        <v>0.13355816356598912</v>
      </c>
    </row>
    <row r="12" spans="1:25" x14ac:dyDescent="0.25">
      <c r="A12" s="1"/>
      <c r="B12" s="190" t="s">
        <v>109</v>
      </c>
      <c r="C12" s="191">
        <v>149126</v>
      </c>
      <c r="D12" s="191">
        <v>134954</v>
      </c>
      <c r="E12" s="191">
        <v>402382</v>
      </c>
      <c r="F12" s="191">
        <v>430474</v>
      </c>
      <c r="G12" s="191">
        <v>445118</v>
      </c>
      <c r="H12" s="191">
        <v>454687</v>
      </c>
      <c r="I12" s="192">
        <f>IFERROR(H12/G12-1,"-")</f>
        <v>2.1497670280689718E-2</v>
      </c>
      <c r="J12" s="192">
        <f t="shared" si="1"/>
        <v>0.7204366157683002</v>
      </c>
      <c r="K12" s="191">
        <v>591933</v>
      </c>
      <c r="L12" s="191">
        <v>633659</v>
      </c>
      <c r="M12" s="191">
        <v>1970078</v>
      </c>
      <c r="N12" s="191">
        <v>2208116</v>
      </c>
      <c r="O12" s="191">
        <v>2372111</v>
      </c>
      <c r="P12" s="191">
        <v>2287794</v>
      </c>
      <c r="Q12" s="192">
        <f>IFERROR(P12/O12-1,"-")</f>
        <v>-3.5545132584436367E-2</v>
      </c>
      <c r="R12" s="192">
        <f t="shared" si="3"/>
        <v>0.79495505562927848</v>
      </c>
      <c r="S12" s="191">
        <v>741059</v>
      </c>
      <c r="T12" s="191">
        <v>2372460</v>
      </c>
      <c r="U12" s="191">
        <v>2638590</v>
      </c>
      <c r="V12" s="191">
        <v>2817229</v>
      </c>
      <c r="W12" s="191">
        <v>2742481</v>
      </c>
      <c r="X12" s="192">
        <f>IFERROR(W12/V12-1,"-")</f>
        <v>-2.6532454408214612E-2</v>
      </c>
      <c r="Y12" s="192">
        <f>W12/W$8</f>
        <v>0.7815522747389726</v>
      </c>
    </row>
    <row r="13" spans="1:25" s="74" customFormat="1" x14ac:dyDescent="0.25">
      <c r="B13" s="194" t="s">
        <v>112</v>
      </c>
      <c r="C13" s="195">
        <v>48583</v>
      </c>
      <c r="D13" s="195">
        <v>29915</v>
      </c>
      <c r="E13" s="195">
        <v>152375</v>
      </c>
      <c r="F13" s="195">
        <v>170625</v>
      </c>
      <c r="G13" s="195">
        <v>170073</v>
      </c>
      <c r="H13" s="195">
        <v>166904</v>
      </c>
      <c r="I13" s="196">
        <f t="shared" ref="I13:I20" si="4">IFERROR(H13/G13-1,"-")</f>
        <v>-1.8633175165958193E-2</v>
      </c>
      <c r="J13" s="196">
        <f t="shared" si="1"/>
        <v>0.26445390547385866</v>
      </c>
      <c r="K13" s="195">
        <v>229035</v>
      </c>
      <c r="L13" s="195">
        <v>167632</v>
      </c>
      <c r="M13" s="195">
        <v>946984</v>
      </c>
      <c r="N13" s="195">
        <v>1052168</v>
      </c>
      <c r="O13" s="195">
        <v>1121972</v>
      </c>
      <c r="P13" s="195">
        <v>1099926</v>
      </c>
      <c r="Q13" s="196">
        <f t="shared" ref="Q13:Q20" si="5">IFERROR(P13/O13-1,"-")</f>
        <v>-1.9649331712377816E-2</v>
      </c>
      <c r="R13" s="196">
        <f t="shared" si="3"/>
        <v>0.38219863087239925</v>
      </c>
      <c r="S13" s="195">
        <v>277618</v>
      </c>
      <c r="T13" s="195">
        <v>1099359</v>
      </c>
      <c r="U13" s="195">
        <v>1222793</v>
      </c>
      <c r="V13" s="195">
        <v>1292045</v>
      </c>
      <c r="W13" s="195">
        <v>1266830</v>
      </c>
      <c r="X13" s="196">
        <f t="shared" ref="X13:X20" si="6">IFERROR(W13/V13-1,"-")</f>
        <v>-1.9515574147959236E-2</v>
      </c>
      <c r="Y13" s="196">
        <f t="shared" ref="Y13:Y20" si="7">W13/W$8</f>
        <v>0.36102123158102922</v>
      </c>
    </row>
    <row r="14" spans="1:25" s="74" customFormat="1" x14ac:dyDescent="0.25">
      <c r="B14" s="194" t="s">
        <v>115</v>
      </c>
      <c r="C14" s="195">
        <v>21675</v>
      </c>
      <c r="D14" s="195">
        <v>24517</v>
      </c>
      <c r="E14" s="195">
        <v>50078</v>
      </c>
      <c r="F14" s="195">
        <v>57109</v>
      </c>
      <c r="G14" s="195">
        <v>58523</v>
      </c>
      <c r="H14" s="195">
        <v>60928</v>
      </c>
      <c r="I14" s="196">
        <f t="shared" si="4"/>
        <v>4.1094954120602267E-2</v>
      </c>
      <c r="J14" s="196">
        <f t="shared" si="1"/>
        <v>9.6538414613857426E-2</v>
      </c>
      <c r="K14" s="195">
        <v>83087</v>
      </c>
      <c r="L14" s="195">
        <v>100470</v>
      </c>
      <c r="M14" s="195">
        <v>213954</v>
      </c>
      <c r="N14" s="195">
        <v>245101</v>
      </c>
      <c r="O14" s="195">
        <v>253634</v>
      </c>
      <c r="P14" s="195">
        <v>242490</v>
      </c>
      <c r="Q14" s="196">
        <f t="shared" si="5"/>
        <v>-4.3937327014517025E-2</v>
      </c>
      <c r="R14" s="196">
        <f t="shared" si="3"/>
        <v>8.4259619283704623E-2</v>
      </c>
      <c r="S14" s="195">
        <v>104762</v>
      </c>
      <c r="T14" s="195">
        <v>264032</v>
      </c>
      <c r="U14" s="195">
        <v>302210</v>
      </c>
      <c r="V14" s="195">
        <v>312157</v>
      </c>
      <c r="W14" s="195">
        <v>303418</v>
      </c>
      <c r="X14" s="196">
        <f t="shared" si="6"/>
        <v>-2.7995527891413574E-2</v>
      </c>
      <c r="Y14" s="196">
        <f t="shared" si="7"/>
        <v>8.6468065994531801E-2</v>
      </c>
    </row>
    <row r="15" spans="1:25" x14ac:dyDescent="0.25">
      <c r="A15" s="1"/>
      <c r="B15" s="194" t="s">
        <v>118</v>
      </c>
      <c r="C15" s="195">
        <v>10155</v>
      </c>
      <c r="D15" s="195">
        <v>16229</v>
      </c>
      <c r="E15" s="195">
        <v>26590</v>
      </c>
      <c r="F15" s="195">
        <v>29348</v>
      </c>
      <c r="G15" s="195">
        <v>28513</v>
      </c>
      <c r="H15" s="195">
        <v>30473</v>
      </c>
      <c r="I15" s="196">
        <f t="shared" si="4"/>
        <v>6.8740574474800864E-2</v>
      </c>
      <c r="J15" s="196">
        <f t="shared" si="1"/>
        <v>4.8283467511293289E-2</v>
      </c>
      <c r="K15" s="195">
        <v>33981</v>
      </c>
      <c r="L15" s="195">
        <v>63373</v>
      </c>
      <c r="M15" s="195">
        <v>112326</v>
      </c>
      <c r="N15" s="195">
        <v>122771</v>
      </c>
      <c r="O15" s="195">
        <v>137893</v>
      </c>
      <c r="P15" s="195">
        <v>126008</v>
      </c>
      <c r="Q15" s="196">
        <f t="shared" si="5"/>
        <v>-8.6190016897159438E-2</v>
      </c>
      <c r="R15" s="196">
        <f t="shared" si="3"/>
        <v>4.3784841052006487E-2</v>
      </c>
      <c r="S15" s="195">
        <v>44136</v>
      </c>
      <c r="T15" s="195">
        <v>138916</v>
      </c>
      <c r="U15" s="195">
        <v>152119</v>
      </c>
      <c r="V15" s="195">
        <v>166406</v>
      </c>
      <c r="W15" s="195">
        <v>156481</v>
      </c>
      <c r="X15" s="196">
        <f t="shared" si="6"/>
        <v>-5.9643282093193806E-2</v>
      </c>
      <c r="Y15" s="196">
        <f t="shared" si="7"/>
        <v>4.4593957625751704E-2</v>
      </c>
    </row>
    <row r="16" spans="1:25" x14ac:dyDescent="0.25">
      <c r="A16" s="1"/>
      <c r="B16" s="194" t="s">
        <v>125</v>
      </c>
      <c r="C16" s="195">
        <v>4195</v>
      </c>
      <c r="D16" s="195">
        <v>5622</v>
      </c>
      <c r="E16" s="195">
        <v>16119</v>
      </c>
      <c r="F16" s="195">
        <v>11923</v>
      </c>
      <c r="G16" s="195">
        <v>11442</v>
      </c>
      <c r="H16" s="195">
        <v>11036</v>
      </c>
      <c r="I16" s="196">
        <f t="shared" si="4"/>
        <v>-3.5483307114140938E-2</v>
      </c>
      <c r="J16" s="196">
        <f t="shared" si="1"/>
        <v>1.7486179485270002E-2</v>
      </c>
      <c r="K16" s="195">
        <v>21386</v>
      </c>
      <c r="L16" s="195">
        <v>39702</v>
      </c>
      <c r="M16" s="195">
        <v>89016</v>
      </c>
      <c r="N16" s="195">
        <v>86478</v>
      </c>
      <c r="O16" s="195">
        <v>96077</v>
      </c>
      <c r="P16" s="195">
        <v>88315</v>
      </c>
      <c r="Q16" s="196">
        <f t="shared" si="5"/>
        <v>-8.0789366861996115E-2</v>
      </c>
      <c r="R16" s="196">
        <f t="shared" si="3"/>
        <v>3.0687402684813288E-2</v>
      </c>
      <c r="S16" s="195">
        <v>25581</v>
      </c>
      <c r="T16" s="195">
        <v>105135</v>
      </c>
      <c r="U16" s="195">
        <v>98401</v>
      </c>
      <c r="V16" s="195">
        <v>107519</v>
      </c>
      <c r="W16" s="195">
        <v>99351</v>
      </c>
      <c r="X16" s="196">
        <f t="shared" si="6"/>
        <v>-7.5967968452087531E-2</v>
      </c>
      <c r="Y16" s="196">
        <f t="shared" si="7"/>
        <v>2.8313049405845166E-2</v>
      </c>
    </row>
    <row r="17" spans="1:25" x14ac:dyDescent="0.25">
      <c r="A17" s="74"/>
      <c r="B17" s="194" t="s">
        <v>121</v>
      </c>
      <c r="C17" s="195">
        <v>4827</v>
      </c>
      <c r="D17" s="195">
        <v>3820</v>
      </c>
      <c r="E17" s="195">
        <v>8442</v>
      </c>
      <c r="F17" s="195">
        <v>8382</v>
      </c>
      <c r="G17" s="195">
        <v>7699</v>
      </c>
      <c r="H17" s="195">
        <v>8233</v>
      </c>
      <c r="I17" s="196">
        <f t="shared" si="4"/>
        <v>6.9359657098324368E-2</v>
      </c>
      <c r="J17" s="196">
        <f t="shared" si="1"/>
        <v>1.3044918059281254E-2</v>
      </c>
      <c r="K17" s="195">
        <v>40327</v>
      </c>
      <c r="L17" s="195">
        <v>51275</v>
      </c>
      <c r="M17" s="195">
        <v>99066</v>
      </c>
      <c r="N17" s="195">
        <v>102189</v>
      </c>
      <c r="O17" s="195">
        <v>108005</v>
      </c>
      <c r="P17" s="195">
        <v>98078</v>
      </c>
      <c r="Q17" s="196">
        <f t="shared" si="5"/>
        <v>-9.1912411462432342E-2</v>
      </c>
      <c r="R17" s="196">
        <f t="shared" si="3"/>
        <v>3.4079817477451368E-2</v>
      </c>
      <c r="S17" s="195">
        <v>45154</v>
      </c>
      <c r="T17" s="195">
        <v>107508</v>
      </c>
      <c r="U17" s="195">
        <v>110571</v>
      </c>
      <c r="V17" s="195">
        <v>115704</v>
      </c>
      <c r="W17" s="195">
        <v>106311</v>
      </c>
      <c r="X17" s="196">
        <f t="shared" si="6"/>
        <v>-8.1181290188757527E-2</v>
      </c>
      <c r="Y17" s="196">
        <f t="shared" si="7"/>
        <v>3.0296510305732258E-2</v>
      </c>
    </row>
    <row r="18" spans="1:25" x14ac:dyDescent="0.25">
      <c r="A18" s="74"/>
      <c r="B18" s="194" t="s">
        <v>130</v>
      </c>
      <c r="C18" s="195">
        <v>3300</v>
      </c>
      <c r="D18" s="195">
        <v>767</v>
      </c>
      <c r="E18" s="195">
        <v>4401</v>
      </c>
      <c r="F18" s="195">
        <v>4797</v>
      </c>
      <c r="G18" s="195">
        <v>3926</v>
      </c>
      <c r="H18" s="195">
        <v>4451</v>
      </c>
      <c r="I18" s="196">
        <f t="shared" si="4"/>
        <v>0.1337238920020376</v>
      </c>
      <c r="J18" s="196">
        <f t="shared" si="1"/>
        <v>7.0524632918572651E-3</v>
      </c>
      <c r="K18" s="195">
        <v>14838</v>
      </c>
      <c r="L18" s="195">
        <v>4354</v>
      </c>
      <c r="M18" s="195">
        <v>24570</v>
      </c>
      <c r="N18" s="195">
        <v>29489</v>
      </c>
      <c r="O18" s="195">
        <v>27617</v>
      </c>
      <c r="P18" s="195">
        <v>25535</v>
      </c>
      <c r="Q18" s="196">
        <f t="shared" si="5"/>
        <v>-7.5388347756816465E-2</v>
      </c>
      <c r="R18" s="196">
        <f t="shared" si="3"/>
        <v>8.8728169343453237E-3</v>
      </c>
      <c r="S18" s="195">
        <v>18138</v>
      </c>
      <c r="T18" s="195">
        <v>28971</v>
      </c>
      <c r="U18" s="195">
        <v>34286</v>
      </c>
      <c r="V18" s="195">
        <v>31543</v>
      </c>
      <c r="W18" s="195">
        <v>29986</v>
      </c>
      <c r="X18" s="196">
        <f t="shared" si="6"/>
        <v>-4.9361189487366453E-2</v>
      </c>
      <c r="Y18" s="196">
        <f t="shared" si="7"/>
        <v>8.5454107103468836E-3</v>
      </c>
    </row>
    <row r="19" spans="1:25" x14ac:dyDescent="0.25">
      <c r="A19" s="74"/>
      <c r="B19" s="194" t="s">
        <v>133</v>
      </c>
      <c r="C19" s="195">
        <v>3358</v>
      </c>
      <c r="D19" s="195">
        <v>533</v>
      </c>
      <c r="E19" s="195">
        <v>2337</v>
      </c>
      <c r="F19" s="195">
        <v>2922</v>
      </c>
      <c r="G19" s="195">
        <v>2431</v>
      </c>
      <c r="H19" s="195">
        <v>2591</v>
      </c>
      <c r="I19" s="196">
        <f t="shared" si="4"/>
        <v>6.5816536404771808E-2</v>
      </c>
      <c r="J19" s="196">
        <f t="shared" si="1"/>
        <v>4.105354389845467E-3</v>
      </c>
      <c r="K19" s="195">
        <v>21335</v>
      </c>
      <c r="L19" s="195">
        <v>3282</v>
      </c>
      <c r="M19" s="195">
        <v>18440</v>
      </c>
      <c r="N19" s="195">
        <v>27757</v>
      </c>
      <c r="O19" s="195">
        <v>26099</v>
      </c>
      <c r="P19" s="195">
        <v>21550</v>
      </c>
      <c r="Q19" s="196">
        <f t="shared" si="5"/>
        <v>-0.17429786581861373</v>
      </c>
      <c r="R19" s="196">
        <f t="shared" si="3"/>
        <v>7.4881223785056485E-3</v>
      </c>
      <c r="S19" s="195">
        <v>24693</v>
      </c>
      <c r="T19" s="195">
        <v>20777</v>
      </c>
      <c r="U19" s="195">
        <v>30679</v>
      </c>
      <c r="V19" s="195">
        <v>28530</v>
      </c>
      <c r="W19" s="195">
        <v>24141</v>
      </c>
      <c r="X19" s="196">
        <f t="shared" si="6"/>
        <v>-0.15383806519453203</v>
      </c>
      <c r="Y19" s="196">
        <f t="shared" si="7"/>
        <v>6.8797025264618191E-3</v>
      </c>
    </row>
    <row r="20" spans="1:25" x14ac:dyDescent="0.25">
      <c r="A20" s="74"/>
      <c r="B20" s="199" t="s">
        <v>147</v>
      </c>
      <c r="C20" s="200">
        <f t="shared" ref="C20" si="8">C12-SUM(C13:C19)</f>
        <v>53033</v>
      </c>
      <c r="D20" s="200">
        <f t="shared" ref="D20:H20" si="9">D12-SUM(D13:D19)</f>
        <v>53551</v>
      </c>
      <c r="E20" s="200">
        <f t="shared" si="9"/>
        <v>142040</v>
      </c>
      <c r="F20" s="200">
        <f t="shared" si="9"/>
        <v>145368</v>
      </c>
      <c r="G20" s="200">
        <f t="shared" si="9"/>
        <v>162511</v>
      </c>
      <c r="H20" s="200">
        <f t="shared" si="9"/>
        <v>170071</v>
      </c>
      <c r="I20" s="201">
        <f t="shared" si="4"/>
        <v>4.6519927881804923E-2</v>
      </c>
      <c r="J20" s="201">
        <f t="shared" si="1"/>
        <v>0.2694719129430368</v>
      </c>
      <c r="K20" s="200">
        <f t="shared" ref="K20:P20" si="10">K12-SUM(K13:K19)</f>
        <v>147944</v>
      </c>
      <c r="L20" s="200">
        <f t="shared" si="10"/>
        <v>203571</v>
      </c>
      <c r="M20" s="200">
        <f t="shared" si="10"/>
        <v>465722</v>
      </c>
      <c r="N20" s="200">
        <f t="shared" si="10"/>
        <v>542163</v>
      </c>
      <c r="O20" s="200">
        <f t="shared" si="10"/>
        <v>600814</v>
      </c>
      <c r="P20" s="200">
        <f t="shared" si="10"/>
        <v>585892</v>
      </c>
      <c r="Q20" s="201">
        <f t="shared" si="5"/>
        <v>-2.4836305412323956E-2</v>
      </c>
      <c r="R20" s="201">
        <f t="shared" si="3"/>
        <v>0.20358380494605252</v>
      </c>
      <c r="S20" s="200">
        <f>S12-SUM(S13:S19)</f>
        <v>200977</v>
      </c>
      <c r="T20" s="200">
        <f>T12-SUM(T13:T19)</f>
        <v>607762</v>
      </c>
      <c r="U20" s="200">
        <f>U12-SUM(U13:U19)</f>
        <v>687531</v>
      </c>
      <c r="V20" s="200">
        <f>V12-SUM(V13:V19)</f>
        <v>763325</v>
      </c>
      <c r="W20" s="200">
        <f>W12-SUM(W13:W19)</f>
        <v>755963</v>
      </c>
      <c r="X20" s="201">
        <f t="shared" si="6"/>
        <v>-9.6446467756198251E-3</v>
      </c>
      <c r="Y20" s="201">
        <f t="shared" si="7"/>
        <v>0.21543434658927368</v>
      </c>
    </row>
    <row r="21" spans="1:25" x14ac:dyDescent="0.25">
      <c r="A21" s="74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</row>
    <row r="22" spans="1:25" x14ac:dyDescent="0.25">
      <c r="A22" s="74"/>
      <c r="B22" s="187" t="s">
        <v>70</v>
      </c>
      <c r="C22" s="209">
        <f t="shared" ref="C22:H22" si="11">C23+C26</f>
        <v>40145</v>
      </c>
      <c r="D22" s="209">
        <f t="shared" si="11"/>
        <v>41580</v>
      </c>
      <c r="E22" s="209">
        <f t="shared" si="11"/>
        <v>135229</v>
      </c>
      <c r="F22" s="209">
        <f t="shared" si="11"/>
        <v>138754</v>
      </c>
      <c r="G22" s="209">
        <f t="shared" si="11"/>
        <v>128262</v>
      </c>
      <c r="H22" s="209">
        <f t="shared" si="11"/>
        <v>135348</v>
      </c>
      <c r="I22" s="210">
        <f>IFERROR(H22/G22-1,"-")</f>
        <v>5.5246292744538517E-2</v>
      </c>
      <c r="J22" s="210">
        <f t="shared" ref="J22:J34" si="12">H22/H$8</f>
        <v>0.21445446003736174</v>
      </c>
      <c r="K22" s="209">
        <f t="shared" ref="K22:P22" si="13">K23+K26</f>
        <v>335669</v>
      </c>
      <c r="L22" s="209">
        <f t="shared" si="13"/>
        <v>506074</v>
      </c>
      <c r="M22" s="209">
        <f t="shared" si="13"/>
        <v>1107316</v>
      </c>
      <c r="N22" s="209">
        <f t="shared" si="13"/>
        <v>1149793</v>
      </c>
      <c r="O22" s="209">
        <f t="shared" si="13"/>
        <v>1192213</v>
      </c>
      <c r="P22" s="209">
        <f t="shared" si="13"/>
        <v>1096330</v>
      </c>
      <c r="Q22" s="210">
        <f>IFERROR(P22/O22-1,"-")</f>
        <v>-8.0424387252948981E-2</v>
      </c>
      <c r="R22" s="210">
        <f t="shared" ref="R22:R34" si="14">P22/P$8</f>
        <v>0.38094910474371685</v>
      </c>
      <c r="S22" s="209">
        <f>S23+S26</f>
        <v>375814</v>
      </c>
      <c r="T22" s="209">
        <f>T23+T26</f>
        <v>1242545</v>
      </c>
      <c r="U22" s="209">
        <f>U23+U26</f>
        <v>1288547</v>
      </c>
      <c r="V22" s="209">
        <f>V23+V26</f>
        <v>1320475</v>
      </c>
      <c r="W22" s="209">
        <f>W23+W26</f>
        <v>1231678</v>
      </c>
      <c r="X22" s="210">
        <f>IFERROR(W22/V22-1,"-")</f>
        <v>-6.7246256082091671E-2</v>
      </c>
      <c r="Y22" s="210">
        <f>W22/W$8</f>
        <v>0.35100361411654202</v>
      </c>
    </row>
    <row r="23" spans="1:25" x14ac:dyDescent="0.25">
      <c r="A23" s="74"/>
      <c r="B23" s="190" t="s">
        <v>99</v>
      </c>
      <c r="C23" s="191">
        <v>2633</v>
      </c>
      <c r="D23" s="191">
        <v>7752</v>
      </c>
      <c r="E23" s="191">
        <v>11083</v>
      </c>
      <c r="F23" s="191">
        <v>10580</v>
      </c>
      <c r="G23" s="191">
        <v>6847</v>
      </c>
      <c r="H23" s="191">
        <v>8437</v>
      </c>
      <c r="I23" s="192">
        <f>IFERROR(H23/G23-1,"-")</f>
        <v>0.23221848984956917</v>
      </c>
      <c r="J23" s="192">
        <f t="shared" si="12"/>
        <v>1.3368149358211579E-2</v>
      </c>
      <c r="K23" s="191">
        <v>71371</v>
      </c>
      <c r="L23" s="191">
        <v>178880</v>
      </c>
      <c r="M23" s="191">
        <v>143433</v>
      </c>
      <c r="N23" s="191">
        <v>116673</v>
      </c>
      <c r="O23" s="191">
        <v>106162</v>
      </c>
      <c r="P23" s="191">
        <v>89609</v>
      </c>
      <c r="Q23" s="192">
        <f>IFERROR(P23/O23-1,"-")</f>
        <v>-0.15592208134737473</v>
      </c>
      <c r="R23" s="192">
        <f t="shared" si="14"/>
        <v>3.1137037504200125E-2</v>
      </c>
      <c r="S23" s="191">
        <v>74004</v>
      </c>
      <c r="T23" s="191">
        <v>154516</v>
      </c>
      <c r="U23" s="191">
        <v>127253</v>
      </c>
      <c r="V23" s="191">
        <v>113009</v>
      </c>
      <c r="W23" s="191">
        <v>98046</v>
      </c>
      <c r="X23" s="192">
        <f>IFERROR(W23/V23-1,"-")</f>
        <v>-0.13240538364201082</v>
      </c>
      <c r="Y23" s="192">
        <f>W23/W$8</f>
        <v>2.7941150487116338E-2</v>
      </c>
    </row>
    <row r="24" spans="1:25" x14ac:dyDescent="0.25">
      <c r="A24" s="74"/>
      <c r="B24" s="194" t="s">
        <v>105</v>
      </c>
      <c r="C24" s="195">
        <v>1649</v>
      </c>
      <c r="D24" s="195">
        <v>3874</v>
      </c>
      <c r="E24" s="195">
        <v>5353</v>
      </c>
      <c r="F24" s="195">
        <v>5102</v>
      </c>
      <c r="G24" s="195">
        <v>2225</v>
      </c>
      <c r="H24" s="195">
        <v>2521</v>
      </c>
      <c r="I24" s="196">
        <f>IFERROR(H24/G24-1,"-")</f>
        <v>0.13303370786516844</v>
      </c>
      <c r="J24" s="196">
        <f t="shared" si="12"/>
        <v>3.9944416892321198E-3</v>
      </c>
      <c r="K24" s="195">
        <v>35772</v>
      </c>
      <c r="L24" s="195">
        <v>85392</v>
      </c>
      <c r="M24" s="195">
        <v>56425</v>
      </c>
      <c r="N24" s="195">
        <v>45103</v>
      </c>
      <c r="O24" s="195">
        <v>37371</v>
      </c>
      <c r="P24" s="195">
        <v>42213</v>
      </c>
      <c r="Q24" s="196">
        <f>IFERROR(P24/O24-1,"-")</f>
        <v>0.12956570602873896</v>
      </c>
      <c r="R24" s="196">
        <f t="shared" si="14"/>
        <v>1.4668032944958652E-2</v>
      </c>
      <c r="S24" s="195">
        <v>37421</v>
      </c>
      <c r="T24" s="195">
        <v>61778</v>
      </c>
      <c r="U24" s="195">
        <v>50205</v>
      </c>
      <c r="V24" s="195">
        <v>39596</v>
      </c>
      <c r="W24" s="195">
        <v>45144</v>
      </c>
      <c r="X24" s="196">
        <f>IFERROR(W24/V24-1,"-")</f>
        <v>0.1401151631477926</v>
      </c>
      <c r="Y24" s="196">
        <f>W24/W$8</f>
        <v>1.2865137767888338E-2</v>
      </c>
    </row>
    <row r="25" spans="1:25" x14ac:dyDescent="0.25">
      <c r="A25" s="74"/>
      <c r="B25" s="194" t="s">
        <v>102</v>
      </c>
      <c r="C25" s="195">
        <v>984</v>
      </c>
      <c r="D25" s="195">
        <v>3878</v>
      </c>
      <c r="E25" s="195">
        <v>5730</v>
      </c>
      <c r="F25" s="195">
        <v>5478</v>
      </c>
      <c r="G25" s="195">
        <v>4622</v>
      </c>
      <c r="H25" s="195">
        <v>5074</v>
      </c>
      <c r="I25" s="196">
        <f>IFERROR(H25/G25-1,"-")</f>
        <v>9.7793163132843031E-2</v>
      </c>
      <c r="J25" s="196">
        <f t="shared" si="12"/>
        <v>8.0395863273160558E-3</v>
      </c>
      <c r="K25" s="195">
        <v>35599</v>
      </c>
      <c r="L25" s="195">
        <v>93488</v>
      </c>
      <c r="M25" s="195">
        <v>87008</v>
      </c>
      <c r="N25" s="195">
        <v>71570</v>
      </c>
      <c r="O25" s="195">
        <v>68791</v>
      </c>
      <c r="P25" s="195">
        <v>47396</v>
      </c>
      <c r="Q25" s="196">
        <f>IFERROR(P25/O25-1,"-")</f>
        <v>-0.31101452224854997</v>
      </c>
      <c r="R25" s="196">
        <f t="shared" si="14"/>
        <v>1.6469004559241471E-2</v>
      </c>
      <c r="S25" s="195">
        <v>36583</v>
      </c>
      <c r="T25" s="195">
        <v>92738</v>
      </c>
      <c r="U25" s="195">
        <v>77048</v>
      </c>
      <c r="V25" s="195">
        <v>73413</v>
      </c>
      <c r="W25" s="195">
        <v>52902</v>
      </c>
      <c r="X25" s="196">
        <f>IFERROR(W25/V25-1,"-")</f>
        <v>-0.27939193330881451</v>
      </c>
      <c r="Y25" s="196">
        <f>W25/W$8</f>
        <v>1.5076012719228E-2</v>
      </c>
    </row>
    <row r="26" spans="1:25" x14ac:dyDescent="0.25">
      <c r="A26" s="74"/>
      <c r="B26" s="190" t="s">
        <v>109</v>
      </c>
      <c r="C26" s="191">
        <v>37512</v>
      </c>
      <c r="D26" s="191">
        <v>33828</v>
      </c>
      <c r="E26" s="191">
        <v>124146</v>
      </c>
      <c r="F26" s="191">
        <v>128174</v>
      </c>
      <c r="G26" s="191">
        <v>121415</v>
      </c>
      <c r="H26" s="191">
        <v>126911</v>
      </c>
      <c r="I26" s="192">
        <f>IFERROR(H26/G26-1,"-")</f>
        <v>4.5266235638100838E-2</v>
      </c>
      <c r="J26" s="192">
        <f t="shared" si="12"/>
        <v>0.20108631067915014</v>
      </c>
      <c r="K26" s="191">
        <v>264298</v>
      </c>
      <c r="L26" s="191">
        <v>327194</v>
      </c>
      <c r="M26" s="191">
        <v>963883</v>
      </c>
      <c r="N26" s="191">
        <v>1033120</v>
      </c>
      <c r="O26" s="191">
        <v>1086051</v>
      </c>
      <c r="P26" s="191">
        <v>1006721</v>
      </c>
      <c r="Q26" s="192">
        <f>IFERROR(P26/O26-1,"-")</f>
        <v>-7.304445187196551E-2</v>
      </c>
      <c r="R26" s="192">
        <f t="shared" si="14"/>
        <v>0.34981206723951669</v>
      </c>
      <c r="S26" s="191">
        <v>301810</v>
      </c>
      <c r="T26" s="191">
        <v>1088029</v>
      </c>
      <c r="U26" s="191">
        <v>1161294</v>
      </c>
      <c r="V26" s="191">
        <v>1207466</v>
      </c>
      <c r="W26" s="191">
        <v>1133632</v>
      </c>
      <c r="X26" s="192">
        <f>IFERROR(W26/V26-1,"-")</f>
        <v>-6.1147891534834131E-2</v>
      </c>
      <c r="Y26" s="192">
        <f>W26/W$8</f>
        <v>0.32306246362942564</v>
      </c>
    </row>
    <row r="27" spans="1:25" s="74" customFormat="1" x14ac:dyDescent="0.25">
      <c r="B27" s="194" t="s">
        <v>112</v>
      </c>
      <c r="C27" s="195">
        <v>14271</v>
      </c>
      <c r="D27" s="195">
        <v>8627</v>
      </c>
      <c r="E27" s="195">
        <v>54528</v>
      </c>
      <c r="F27" s="195">
        <v>57978</v>
      </c>
      <c r="G27" s="195">
        <v>54006</v>
      </c>
      <c r="H27" s="195">
        <v>55225</v>
      </c>
      <c r="I27" s="196">
        <f t="shared" ref="I27:I34" si="15">IFERROR(H27/G27-1,"-")</f>
        <v>2.2571566122282727E-2</v>
      </c>
      <c r="J27" s="196">
        <f t="shared" si="12"/>
        <v>8.7502198448172877E-2</v>
      </c>
      <c r="K27" s="195">
        <v>109883</v>
      </c>
      <c r="L27" s="195">
        <v>94750</v>
      </c>
      <c r="M27" s="195">
        <v>497484</v>
      </c>
      <c r="N27" s="195">
        <v>538896</v>
      </c>
      <c r="O27" s="195">
        <v>565581</v>
      </c>
      <c r="P27" s="195">
        <v>532342</v>
      </c>
      <c r="Q27" s="196">
        <f t="shared" ref="Q27:Q34" si="16">IFERROR(P27/O27-1,"-")</f>
        <v>-5.8769654567603968E-2</v>
      </c>
      <c r="R27" s="196">
        <f t="shared" si="14"/>
        <v>0.18497642891964985</v>
      </c>
      <c r="S27" s="195">
        <v>124154</v>
      </c>
      <c r="T27" s="195">
        <v>552012</v>
      </c>
      <c r="U27" s="195">
        <v>596874</v>
      </c>
      <c r="V27" s="195">
        <v>619587</v>
      </c>
      <c r="W27" s="195">
        <v>587567</v>
      </c>
      <c r="X27" s="196">
        <f t="shared" ref="X27:X34" si="17">IFERROR(W27/V27-1,"-")</f>
        <v>-5.1679586563307511E-2</v>
      </c>
      <c r="Y27" s="196">
        <f t="shared" ref="Y27:Y34" si="18">W27/W$8</f>
        <v>0.16744485209252274</v>
      </c>
    </row>
    <row r="28" spans="1:25" s="74" customFormat="1" x14ac:dyDescent="0.25">
      <c r="B28" s="194" t="s">
        <v>115</v>
      </c>
      <c r="C28" s="195">
        <v>6747</v>
      </c>
      <c r="D28" s="195">
        <v>9627</v>
      </c>
      <c r="E28" s="195">
        <v>22193</v>
      </c>
      <c r="F28" s="195">
        <v>25099</v>
      </c>
      <c r="G28" s="195">
        <v>24378</v>
      </c>
      <c r="H28" s="195">
        <v>25324</v>
      </c>
      <c r="I28" s="196">
        <f t="shared" si="15"/>
        <v>3.8805480351136179E-2</v>
      </c>
      <c r="J28" s="196">
        <f t="shared" si="12"/>
        <v>4.0125046147605793E-2</v>
      </c>
      <c r="K28" s="195">
        <v>32940</v>
      </c>
      <c r="L28" s="195">
        <v>56231</v>
      </c>
      <c r="M28" s="195">
        <v>103293</v>
      </c>
      <c r="N28" s="195">
        <v>111487</v>
      </c>
      <c r="O28" s="195">
        <v>112336</v>
      </c>
      <c r="P28" s="195">
        <v>101009</v>
      </c>
      <c r="Q28" s="196">
        <f t="shared" si="16"/>
        <v>-0.10083143426862273</v>
      </c>
      <c r="R28" s="196">
        <f t="shared" si="14"/>
        <v>3.5098271616263436E-2</v>
      </c>
      <c r="S28" s="195">
        <v>39687</v>
      </c>
      <c r="T28" s="195">
        <v>125486</v>
      </c>
      <c r="U28" s="195">
        <v>136586</v>
      </c>
      <c r="V28" s="195">
        <v>136714</v>
      </c>
      <c r="W28" s="195">
        <v>126333</v>
      </c>
      <c r="X28" s="196">
        <f t="shared" si="17"/>
        <v>-7.5932238102900951E-2</v>
      </c>
      <c r="Y28" s="196">
        <f t="shared" si="18"/>
        <v>3.6002380153079862E-2</v>
      </c>
    </row>
    <row r="29" spans="1:25" x14ac:dyDescent="0.25">
      <c r="A29" s="74"/>
      <c r="B29" s="194" t="s">
        <v>118</v>
      </c>
      <c r="C29" s="195">
        <v>2801</v>
      </c>
      <c r="D29" s="195">
        <v>4115</v>
      </c>
      <c r="E29" s="195">
        <v>3452</v>
      </c>
      <c r="F29" s="195">
        <v>2636</v>
      </c>
      <c r="G29" s="195">
        <v>2608</v>
      </c>
      <c r="H29" s="195">
        <v>2958</v>
      </c>
      <c r="I29" s="196">
        <f t="shared" si="15"/>
        <v>0.13420245398773001</v>
      </c>
      <c r="J29" s="196">
        <f t="shared" si="12"/>
        <v>4.6868538344897303E-3</v>
      </c>
      <c r="K29" s="195">
        <v>12267</v>
      </c>
      <c r="L29" s="195">
        <v>23779</v>
      </c>
      <c r="M29" s="195">
        <v>41597</v>
      </c>
      <c r="N29" s="195">
        <v>38094</v>
      </c>
      <c r="O29" s="195">
        <v>33969</v>
      </c>
      <c r="P29" s="195">
        <v>31430</v>
      </c>
      <c r="Q29" s="196">
        <f t="shared" si="16"/>
        <v>-7.4744620094792324E-2</v>
      </c>
      <c r="R29" s="196">
        <f t="shared" si="14"/>
        <v>1.0921191942293853E-2</v>
      </c>
      <c r="S29" s="195">
        <v>15068</v>
      </c>
      <c r="T29" s="195">
        <v>45049</v>
      </c>
      <c r="U29" s="195">
        <v>40730</v>
      </c>
      <c r="V29" s="195">
        <v>36577</v>
      </c>
      <c r="W29" s="195">
        <v>34388</v>
      </c>
      <c r="X29" s="196">
        <f t="shared" si="17"/>
        <v>-5.9846351532383713E-2</v>
      </c>
      <c r="Y29" s="196">
        <f t="shared" si="18"/>
        <v>9.7998927335225978E-3</v>
      </c>
    </row>
    <row r="30" spans="1:25" x14ac:dyDescent="0.25">
      <c r="A30" s="74"/>
      <c r="B30" s="194" t="s">
        <v>125</v>
      </c>
      <c r="C30" s="195">
        <v>1705</v>
      </c>
      <c r="D30" s="195">
        <v>2023</v>
      </c>
      <c r="E30" s="195">
        <v>6662</v>
      </c>
      <c r="F30" s="195">
        <v>3340</v>
      </c>
      <c r="G30" s="195">
        <v>2667</v>
      </c>
      <c r="H30" s="195">
        <v>3088</v>
      </c>
      <c r="I30" s="196">
        <f t="shared" si="15"/>
        <v>0.15785526809148864</v>
      </c>
      <c r="J30" s="196">
        <f t="shared" si="12"/>
        <v>4.8928345642002321E-3</v>
      </c>
      <c r="K30" s="195">
        <v>11018</v>
      </c>
      <c r="L30" s="195">
        <v>23432</v>
      </c>
      <c r="M30" s="195">
        <v>49393</v>
      </c>
      <c r="N30" s="195">
        <v>46038</v>
      </c>
      <c r="O30" s="195">
        <v>49488</v>
      </c>
      <c r="P30" s="195">
        <v>45153</v>
      </c>
      <c r="Q30" s="196">
        <f t="shared" si="16"/>
        <v>-8.7596993210475316E-2</v>
      </c>
      <c r="R30" s="196">
        <f t="shared" si="14"/>
        <v>1.5689614373859191E-2</v>
      </c>
      <c r="S30" s="195">
        <v>12723</v>
      </c>
      <c r="T30" s="195">
        <v>56055</v>
      </c>
      <c r="U30" s="195">
        <v>49378</v>
      </c>
      <c r="V30" s="195">
        <v>52155</v>
      </c>
      <c r="W30" s="195">
        <v>48241</v>
      </c>
      <c r="X30" s="196">
        <f t="shared" si="17"/>
        <v>-7.5045537340619362E-2</v>
      </c>
      <c r="Y30" s="196">
        <f t="shared" si="18"/>
        <v>1.3747720872335223E-2</v>
      </c>
    </row>
    <row r="31" spans="1:25" x14ac:dyDescent="0.25">
      <c r="A31" s="74"/>
      <c r="B31" s="194" t="s">
        <v>121</v>
      </c>
      <c r="C31" s="195">
        <v>1308</v>
      </c>
      <c r="D31" s="195">
        <v>1134</v>
      </c>
      <c r="E31" s="195">
        <v>3630</v>
      </c>
      <c r="F31" s="195">
        <v>2551</v>
      </c>
      <c r="G31" s="195">
        <v>1950</v>
      </c>
      <c r="H31" s="195">
        <v>2021</v>
      </c>
      <c r="I31" s="196">
        <f t="shared" si="15"/>
        <v>3.6410256410256414E-2</v>
      </c>
      <c r="J31" s="196">
        <f t="shared" si="12"/>
        <v>3.2022081134224964E-3</v>
      </c>
      <c r="K31" s="195">
        <v>21033</v>
      </c>
      <c r="L31" s="195">
        <v>30800</v>
      </c>
      <c r="M31" s="195">
        <v>60867</v>
      </c>
      <c r="N31" s="195">
        <v>58426</v>
      </c>
      <c r="O31" s="195">
        <v>60690</v>
      </c>
      <c r="P31" s="195">
        <v>56482</v>
      </c>
      <c r="Q31" s="196">
        <f t="shared" si="16"/>
        <v>-6.9335969681990406E-2</v>
      </c>
      <c r="R31" s="196">
        <f t="shared" si="14"/>
        <v>1.9626177641891233E-2</v>
      </c>
      <c r="S31" s="195">
        <v>22341</v>
      </c>
      <c r="T31" s="195">
        <v>64497</v>
      </c>
      <c r="U31" s="195">
        <v>60977</v>
      </c>
      <c r="V31" s="195">
        <v>62640</v>
      </c>
      <c r="W31" s="195">
        <v>58503</v>
      </c>
      <c r="X31" s="196">
        <f t="shared" si="17"/>
        <v>-6.6044061302682033E-2</v>
      </c>
      <c r="Y31" s="196">
        <f t="shared" si="18"/>
        <v>1.6672185779611277E-2</v>
      </c>
    </row>
    <row r="32" spans="1:25" x14ac:dyDescent="0.25">
      <c r="A32" s="74"/>
      <c r="B32" s="194" t="s">
        <v>130</v>
      </c>
      <c r="C32" s="195">
        <v>1374</v>
      </c>
      <c r="D32" s="195">
        <v>245</v>
      </c>
      <c r="E32" s="195">
        <v>1377</v>
      </c>
      <c r="F32" s="195">
        <v>1698</v>
      </c>
      <c r="G32" s="195">
        <v>1818</v>
      </c>
      <c r="H32" s="195">
        <v>2011</v>
      </c>
      <c r="I32" s="196">
        <f t="shared" si="15"/>
        <v>0.10616061606160621</v>
      </c>
      <c r="J32" s="196">
        <f t="shared" si="12"/>
        <v>3.1863634419063043E-3</v>
      </c>
      <c r="K32" s="195">
        <v>8169</v>
      </c>
      <c r="L32" s="195">
        <v>1932</v>
      </c>
      <c r="M32" s="195">
        <v>13774</v>
      </c>
      <c r="N32" s="195">
        <v>14634</v>
      </c>
      <c r="O32" s="195">
        <v>14353</v>
      </c>
      <c r="P32" s="195">
        <v>12315</v>
      </c>
      <c r="Q32" s="196">
        <f t="shared" si="16"/>
        <v>-0.14199122134745346</v>
      </c>
      <c r="R32" s="196">
        <f t="shared" si="14"/>
        <v>4.2791752710578685E-3</v>
      </c>
      <c r="S32" s="195">
        <v>9543</v>
      </c>
      <c r="T32" s="195">
        <v>15151</v>
      </c>
      <c r="U32" s="195">
        <v>16332</v>
      </c>
      <c r="V32" s="195">
        <v>16171</v>
      </c>
      <c r="W32" s="195">
        <v>14326</v>
      </c>
      <c r="X32" s="196">
        <f t="shared" si="17"/>
        <v>-0.11409312967658158</v>
      </c>
      <c r="Y32" s="196">
        <f t="shared" si="18"/>
        <v>4.082623685600929E-3</v>
      </c>
    </row>
    <row r="33" spans="1:25" x14ac:dyDescent="0.25">
      <c r="A33" s="74"/>
      <c r="B33" s="194" t="s">
        <v>133</v>
      </c>
      <c r="C33" s="195">
        <v>667</v>
      </c>
      <c r="D33" s="195">
        <v>50</v>
      </c>
      <c r="E33" s="195">
        <v>480</v>
      </c>
      <c r="F33" s="195">
        <v>614</v>
      </c>
      <c r="G33" s="195">
        <v>374</v>
      </c>
      <c r="H33" s="195">
        <v>390</v>
      </c>
      <c r="I33" s="196">
        <f t="shared" si="15"/>
        <v>4.2780748663101553E-2</v>
      </c>
      <c r="J33" s="196">
        <f t="shared" si="12"/>
        <v>6.1794218913150604E-4</v>
      </c>
      <c r="K33" s="195">
        <v>10601</v>
      </c>
      <c r="L33" s="195">
        <v>1306</v>
      </c>
      <c r="M33" s="195">
        <v>9435</v>
      </c>
      <c r="N33" s="195">
        <v>14385</v>
      </c>
      <c r="O33" s="195">
        <v>13493</v>
      </c>
      <c r="P33" s="195">
        <v>11191</v>
      </c>
      <c r="Q33" s="196">
        <f t="shared" si="16"/>
        <v>-0.17060698139776176</v>
      </c>
      <c r="R33" s="196">
        <f t="shared" si="14"/>
        <v>3.8886114866754857E-3</v>
      </c>
      <c r="S33" s="195">
        <v>11268</v>
      </c>
      <c r="T33" s="195">
        <v>9915</v>
      </c>
      <c r="U33" s="195">
        <v>14999</v>
      </c>
      <c r="V33" s="195">
        <v>13867</v>
      </c>
      <c r="W33" s="195">
        <v>11581</v>
      </c>
      <c r="X33" s="196">
        <f t="shared" si="17"/>
        <v>-0.1648518064469604</v>
      </c>
      <c r="Y33" s="196">
        <f t="shared" si="18"/>
        <v>3.3003535462058048E-3</v>
      </c>
    </row>
    <row r="34" spans="1:25" x14ac:dyDescent="0.25">
      <c r="A34" s="74"/>
      <c r="B34" s="199" t="s">
        <v>147</v>
      </c>
      <c r="C34" s="200">
        <f t="shared" ref="C34" si="19">C26-SUM(C27:C33)</f>
        <v>8639</v>
      </c>
      <c r="D34" s="200">
        <f t="shared" ref="D34:H34" si="20">D26-SUM(D27:D33)</f>
        <v>8007</v>
      </c>
      <c r="E34" s="200">
        <f t="shared" si="20"/>
        <v>31824</v>
      </c>
      <c r="F34" s="200">
        <f t="shared" si="20"/>
        <v>34258</v>
      </c>
      <c r="G34" s="200">
        <f t="shared" si="20"/>
        <v>33614</v>
      </c>
      <c r="H34" s="200">
        <f t="shared" si="20"/>
        <v>35894</v>
      </c>
      <c r="I34" s="201">
        <f t="shared" si="15"/>
        <v>6.7828880823466386E-2</v>
      </c>
      <c r="J34" s="201">
        <f t="shared" si="12"/>
        <v>5.6872863940221223E-2</v>
      </c>
      <c r="K34" s="200">
        <f t="shared" ref="K34:P34" si="21">K26-SUM(K27:K33)</f>
        <v>58387</v>
      </c>
      <c r="L34" s="200">
        <f t="shared" si="21"/>
        <v>94964</v>
      </c>
      <c r="M34" s="200">
        <f t="shared" si="21"/>
        <v>188040</v>
      </c>
      <c r="N34" s="200">
        <f t="shared" si="21"/>
        <v>211160</v>
      </c>
      <c r="O34" s="200">
        <f t="shared" si="21"/>
        <v>236141</v>
      </c>
      <c r="P34" s="200">
        <f t="shared" si="21"/>
        <v>216799</v>
      </c>
      <c r="Q34" s="201">
        <f t="shared" si="16"/>
        <v>-8.1908690146988428E-2</v>
      </c>
      <c r="R34" s="201">
        <f t="shared" si="14"/>
        <v>7.5332595987825809E-2</v>
      </c>
      <c r="S34" s="200">
        <f>S26-SUM(S27:S33)</f>
        <v>67026</v>
      </c>
      <c r="T34" s="200">
        <f>T26-SUM(T27:T33)</f>
        <v>219864</v>
      </c>
      <c r="U34" s="200">
        <f>U26-SUM(U27:U33)</f>
        <v>245418</v>
      </c>
      <c r="V34" s="200">
        <f>V26-SUM(V27:V33)</f>
        <v>269755</v>
      </c>
      <c r="W34" s="200">
        <f>W26-SUM(W27:W33)</f>
        <v>252693</v>
      </c>
      <c r="X34" s="201">
        <f t="shared" si="17"/>
        <v>-6.3249986098496747E-2</v>
      </c>
      <c r="Y34" s="201">
        <f t="shared" si="18"/>
        <v>7.2012454766547218E-2</v>
      </c>
    </row>
    <row r="35" spans="1:25" x14ac:dyDescent="0.25">
      <c r="A35" s="74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</row>
    <row r="36" spans="1:25" x14ac:dyDescent="0.25">
      <c r="A36" s="74"/>
      <c r="B36" s="187" t="s">
        <v>70</v>
      </c>
      <c r="C36" s="209">
        <f t="shared" ref="C36:H36" si="22">C37+C40</f>
        <v>47555</v>
      </c>
      <c r="D36" s="209">
        <f t="shared" si="22"/>
        <v>28822</v>
      </c>
      <c r="E36" s="209">
        <f t="shared" si="22"/>
        <v>147825</v>
      </c>
      <c r="F36" s="209">
        <f t="shared" si="22"/>
        <v>163340</v>
      </c>
      <c r="G36" s="209">
        <f t="shared" si="22"/>
        <v>175743</v>
      </c>
      <c r="H36" s="209">
        <f t="shared" si="22"/>
        <v>157076</v>
      </c>
      <c r="I36" s="210">
        <f>IFERROR(H36/G36-1,"-")</f>
        <v>-0.10621760183904905</v>
      </c>
      <c r="J36" s="210">
        <f t="shared" ref="J36:J48" si="23">H36/H$8</f>
        <v>0.24888176230774472</v>
      </c>
      <c r="K36" s="209">
        <f t="shared" ref="K36:P36" si="24">K37+K40</f>
        <v>132244</v>
      </c>
      <c r="L36" s="209">
        <f t="shared" si="24"/>
        <v>129922</v>
      </c>
      <c r="M36" s="209">
        <f t="shared" si="24"/>
        <v>470401</v>
      </c>
      <c r="N36" s="209">
        <f t="shared" si="24"/>
        <v>508477</v>
      </c>
      <c r="O36" s="209">
        <f t="shared" si="24"/>
        <v>543447</v>
      </c>
      <c r="P36" s="209">
        <f t="shared" si="24"/>
        <v>578579</v>
      </c>
      <c r="Q36" s="210">
        <f>IFERROR(P36/O36-1,"-")</f>
        <v>6.4646598472344108E-2</v>
      </c>
      <c r="R36" s="210">
        <f t="shared" ref="R36:R48" si="25">P36/P$8</f>
        <v>0.20104270801083154</v>
      </c>
      <c r="S36" s="209">
        <f>S37+S40</f>
        <v>179799</v>
      </c>
      <c r="T36" s="209">
        <f>T37+T40</f>
        <v>618226</v>
      </c>
      <c r="U36" s="209">
        <f>U37+U40</f>
        <v>671817</v>
      </c>
      <c r="V36" s="209">
        <f>V37+V40</f>
        <v>719190</v>
      </c>
      <c r="W36" s="209">
        <f>W37+W40</f>
        <v>735655</v>
      </c>
      <c r="X36" s="210">
        <f>IFERROR(W36/V36-1,"-")</f>
        <v>2.2893811093035232E-2</v>
      </c>
      <c r="Y36" s="210">
        <f>W36/W$8</f>
        <v>0.20964697245782155</v>
      </c>
    </row>
    <row r="37" spans="1:25" x14ac:dyDescent="0.25">
      <c r="A37" s="74"/>
      <c r="B37" s="190" t="s">
        <v>99</v>
      </c>
      <c r="C37" s="191">
        <v>4675</v>
      </c>
      <c r="D37" s="191">
        <v>4121</v>
      </c>
      <c r="E37" s="191">
        <v>19690</v>
      </c>
      <c r="F37" s="191">
        <v>24974</v>
      </c>
      <c r="G37" s="191">
        <v>28224</v>
      </c>
      <c r="H37" s="191">
        <v>19271</v>
      </c>
      <c r="I37" s="192">
        <f>IFERROR(H37/G37-1,"-")</f>
        <v>-0.31721230158730163</v>
      </c>
      <c r="J37" s="192">
        <f t="shared" si="23"/>
        <v>3.0534266478854495E-2</v>
      </c>
      <c r="K37" s="191">
        <v>15570</v>
      </c>
      <c r="L37" s="191">
        <v>25947</v>
      </c>
      <c r="M37" s="191">
        <v>52918</v>
      </c>
      <c r="N37" s="191">
        <v>45502</v>
      </c>
      <c r="O37" s="191">
        <v>42839</v>
      </c>
      <c r="P37" s="191">
        <v>50556</v>
      </c>
      <c r="Q37" s="192">
        <f>IFERROR(P37/O37-1,"-")</f>
        <v>0.18013959242746092</v>
      </c>
      <c r="R37" s="192">
        <f t="shared" si="25"/>
        <v>1.7567030856971304E-2</v>
      </c>
      <c r="S37" s="191">
        <v>20245</v>
      </c>
      <c r="T37" s="191">
        <v>72608</v>
      </c>
      <c r="U37" s="191">
        <v>70476</v>
      </c>
      <c r="V37" s="191">
        <v>71063</v>
      </c>
      <c r="W37" s="191">
        <v>69827</v>
      </c>
      <c r="X37" s="192">
        <f>IFERROR(W37/V37-1,"-")</f>
        <v>-1.7393017463377514E-2</v>
      </c>
      <c r="Y37" s="192">
        <f>W37/W$8</f>
        <v>1.9899299462128719E-2</v>
      </c>
    </row>
    <row r="38" spans="1:25" x14ac:dyDescent="0.25">
      <c r="A38" s="74"/>
      <c r="B38" s="194" t="s">
        <v>105</v>
      </c>
      <c r="C38" s="195">
        <v>1880</v>
      </c>
      <c r="D38" s="195">
        <v>2975</v>
      </c>
      <c r="E38" s="195">
        <v>8674</v>
      </c>
      <c r="F38" s="195">
        <v>13940</v>
      </c>
      <c r="G38" s="195">
        <v>19449</v>
      </c>
      <c r="H38" s="195">
        <v>9949</v>
      </c>
      <c r="I38" s="196">
        <f>IFERROR(H38/G38-1,"-")</f>
        <v>-0.48845699007661059</v>
      </c>
      <c r="J38" s="196">
        <f t="shared" si="23"/>
        <v>1.5763863691459882E-2</v>
      </c>
      <c r="K38" s="195">
        <v>1578</v>
      </c>
      <c r="L38" s="195">
        <v>3884</v>
      </c>
      <c r="M38" s="195">
        <v>8136</v>
      </c>
      <c r="N38" s="195">
        <v>11630</v>
      </c>
      <c r="O38" s="195">
        <v>9069</v>
      </c>
      <c r="P38" s="195">
        <v>16046</v>
      </c>
      <c r="Q38" s="196">
        <f>IFERROR(P38/O38-1,"-")</f>
        <v>0.76932407101113687</v>
      </c>
      <c r="R38" s="196">
        <f t="shared" si="25"/>
        <v>5.5756107510673619E-3</v>
      </c>
      <c r="S38" s="195">
        <v>3458</v>
      </c>
      <c r="T38" s="195">
        <v>16810</v>
      </c>
      <c r="U38" s="195">
        <v>25570</v>
      </c>
      <c r="V38" s="195">
        <v>28518</v>
      </c>
      <c r="W38" s="195">
        <v>26647</v>
      </c>
      <c r="X38" s="196">
        <f>IFERROR(W38/V38-1,"-")</f>
        <v>-6.5607686373518437E-2</v>
      </c>
      <c r="Y38" s="196">
        <f>W38/W$8</f>
        <v>7.5938624424269126E-3</v>
      </c>
    </row>
    <row r="39" spans="1:25" x14ac:dyDescent="0.25">
      <c r="A39" s="74"/>
      <c r="B39" s="194" t="s">
        <v>102</v>
      </c>
      <c r="C39" s="195">
        <v>2795</v>
      </c>
      <c r="D39" s="195">
        <v>1146</v>
      </c>
      <c r="E39" s="195">
        <v>11016</v>
      </c>
      <c r="F39" s="195">
        <v>11034</v>
      </c>
      <c r="G39" s="195">
        <v>8775</v>
      </c>
      <c r="H39" s="195">
        <v>7683</v>
      </c>
      <c r="I39" s="196">
        <f>IFERROR(H39/G39-1,"-")</f>
        <v>-0.12444444444444447</v>
      </c>
      <c r="J39" s="196">
        <f t="shared" si="23"/>
        <v>1.2173461125890669E-2</v>
      </c>
      <c r="K39" s="195">
        <v>13992</v>
      </c>
      <c r="L39" s="195">
        <v>22063</v>
      </c>
      <c r="M39" s="195">
        <v>44782</v>
      </c>
      <c r="N39" s="195">
        <v>33872</v>
      </c>
      <c r="O39" s="195">
        <v>33770</v>
      </c>
      <c r="P39" s="195">
        <v>34510</v>
      </c>
      <c r="Q39" s="196">
        <f>IFERROR(P39/O39-1,"-")</f>
        <v>2.1912940479715814E-2</v>
      </c>
      <c r="R39" s="196">
        <f t="shared" si="25"/>
        <v>1.1991420105903941E-2</v>
      </c>
      <c r="S39" s="195">
        <v>16787</v>
      </c>
      <c r="T39" s="195">
        <v>55798</v>
      </c>
      <c r="U39" s="195">
        <v>44906</v>
      </c>
      <c r="V39" s="195">
        <v>42545</v>
      </c>
      <c r="W39" s="195">
        <v>43180</v>
      </c>
      <c r="X39" s="196">
        <f>IFERROR(W39/V39-1,"-")</f>
        <v>1.4925373134328401E-2</v>
      </c>
      <c r="Y39" s="196">
        <f>W39/W$8</f>
        <v>1.2305437019701809E-2</v>
      </c>
    </row>
    <row r="40" spans="1:25" x14ac:dyDescent="0.25">
      <c r="A40" s="74"/>
      <c r="B40" s="190" t="s">
        <v>109</v>
      </c>
      <c r="C40" s="191">
        <v>42880</v>
      </c>
      <c r="D40" s="191">
        <v>24701</v>
      </c>
      <c r="E40" s="191">
        <v>128135</v>
      </c>
      <c r="F40" s="191">
        <v>138366</v>
      </c>
      <c r="G40" s="191">
        <v>147519</v>
      </c>
      <c r="H40" s="191">
        <v>137805</v>
      </c>
      <c r="I40" s="192">
        <f>IFERROR(H40/G40-1,"-")</f>
        <v>-6.5849144855916864E-2</v>
      </c>
      <c r="J40" s="192">
        <f t="shared" si="23"/>
        <v>0.21834749582889024</v>
      </c>
      <c r="K40" s="191">
        <v>116674</v>
      </c>
      <c r="L40" s="191">
        <v>103975</v>
      </c>
      <c r="M40" s="191">
        <v>417483</v>
      </c>
      <c r="N40" s="191">
        <v>462975</v>
      </c>
      <c r="O40" s="191">
        <v>500608</v>
      </c>
      <c r="P40" s="191">
        <v>528023</v>
      </c>
      <c r="Q40" s="192">
        <f>IFERROR(P40/O40-1,"-")</f>
        <v>5.4763407696241329E-2</v>
      </c>
      <c r="R40" s="192">
        <f t="shared" si="25"/>
        <v>0.18347567715386023</v>
      </c>
      <c r="S40" s="191">
        <v>159554</v>
      </c>
      <c r="T40" s="191">
        <v>545618</v>
      </c>
      <c r="U40" s="191">
        <v>601341</v>
      </c>
      <c r="V40" s="191">
        <v>648127</v>
      </c>
      <c r="W40" s="191">
        <v>665828</v>
      </c>
      <c r="X40" s="192">
        <f>IFERROR(W40/V40-1,"-")</f>
        <v>2.7311005404804911E-2</v>
      </c>
      <c r="Y40" s="192">
        <f>W40/W$8</f>
        <v>0.18974767299569281</v>
      </c>
    </row>
    <row r="41" spans="1:25" s="74" customFormat="1" x14ac:dyDescent="0.25">
      <c r="B41" s="194" t="s">
        <v>112</v>
      </c>
      <c r="C41" s="195">
        <v>21093</v>
      </c>
      <c r="D41" s="195">
        <v>10164</v>
      </c>
      <c r="E41" s="195">
        <v>62633</v>
      </c>
      <c r="F41" s="195">
        <v>60859</v>
      </c>
      <c r="G41" s="195">
        <v>63144</v>
      </c>
      <c r="H41" s="195">
        <v>54540</v>
      </c>
      <c r="I41" s="196">
        <f t="shared" ref="I41:I48" si="26">IFERROR(H41/G41-1,"-")</f>
        <v>-0.13625997719498295</v>
      </c>
      <c r="J41" s="196">
        <f t="shared" si="23"/>
        <v>8.6416838449313693E-2</v>
      </c>
      <c r="K41" s="195">
        <v>54573</v>
      </c>
      <c r="L41" s="195">
        <v>36464</v>
      </c>
      <c r="M41" s="195">
        <v>223068</v>
      </c>
      <c r="N41" s="195">
        <v>253656</v>
      </c>
      <c r="O41" s="195">
        <v>285385</v>
      </c>
      <c r="P41" s="195">
        <v>295027</v>
      </c>
      <c r="Q41" s="196">
        <f t="shared" ref="Q41:Q48" si="27">IFERROR(P41/O41-1,"-")</f>
        <v>3.3785938293883655E-2</v>
      </c>
      <c r="R41" s="196">
        <f t="shared" si="25"/>
        <v>0.10251500143681606</v>
      </c>
      <c r="S41" s="195">
        <v>75666</v>
      </c>
      <c r="T41" s="195">
        <v>285701</v>
      </c>
      <c r="U41" s="195">
        <v>314515</v>
      </c>
      <c r="V41" s="195">
        <v>348529</v>
      </c>
      <c r="W41" s="195">
        <v>349567</v>
      </c>
      <c r="X41" s="196">
        <f t="shared" ref="X41:X48" si="28">IFERROR(W41/V41-1,"-")</f>
        <v>2.9782313666868454E-3</v>
      </c>
      <c r="Y41" s="196">
        <f t="shared" ref="Y41:Y48" si="29">W41/W$8</f>
        <v>9.9619608676843496E-2</v>
      </c>
    </row>
    <row r="42" spans="1:25" s="74" customFormat="1" x14ac:dyDescent="0.25">
      <c r="B42" s="194" t="s">
        <v>115</v>
      </c>
      <c r="C42" s="195">
        <v>3008</v>
      </c>
      <c r="D42" s="195">
        <v>1276</v>
      </c>
      <c r="E42" s="195">
        <v>6063</v>
      </c>
      <c r="F42" s="195">
        <v>8562</v>
      </c>
      <c r="G42" s="195">
        <v>9133</v>
      </c>
      <c r="H42" s="195">
        <v>10143</v>
      </c>
      <c r="I42" s="196">
        <f t="shared" si="26"/>
        <v>0.11058797766341844</v>
      </c>
      <c r="J42" s="196">
        <f t="shared" si="23"/>
        <v>1.6071250318874013E-2</v>
      </c>
      <c r="K42" s="195">
        <v>6485</v>
      </c>
      <c r="L42" s="195">
        <v>6405</v>
      </c>
      <c r="M42" s="195">
        <v>14794</v>
      </c>
      <c r="N42" s="195">
        <v>17771</v>
      </c>
      <c r="O42" s="195">
        <v>15614</v>
      </c>
      <c r="P42" s="195">
        <v>16444</v>
      </c>
      <c r="Q42" s="196">
        <f t="shared" si="27"/>
        <v>5.3157422825669265E-2</v>
      </c>
      <c r="R42" s="196">
        <f t="shared" si="25"/>
        <v>5.7139064683130805E-3</v>
      </c>
      <c r="S42" s="195">
        <v>9493</v>
      </c>
      <c r="T42" s="195">
        <v>20857</v>
      </c>
      <c r="U42" s="195">
        <v>26333</v>
      </c>
      <c r="V42" s="195">
        <v>24747</v>
      </c>
      <c r="W42" s="195">
        <v>26587</v>
      </c>
      <c r="X42" s="196">
        <f t="shared" si="28"/>
        <v>7.4352446761223545E-2</v>
      </c>
      <c r="Y42" s="196">
        <f t="shared" si="29"/>
        <v>7.5767636415658172E-3</v>
      </c>
    </row>
    <row r="43" spans="1:25" x14ac:dyDescent="0.25">
      <c r="A43" s="74"/>
      <c r="B43" s="194" t="s">
        <v>118</v>
      </c>
      <c r="C43" s="195">
        <v>1929</v>
      </c>
      <c r="D43" s="195">
        <v>938</v>
      </c>
      <c r="E43" s="195">
        <v>4581</v>
      </c>
      <c r="F43" s="195">
        <v>6601</v>
      </c>
      <c r="G43" s="195">
        <v>7142</v>
      </c>
      <c r="H43" s="195">
        <v>7146</v>
      </c>
      <c r="I43" s="196">
        <f t="shared" si="26"/>
        <v>5.6006720806500709E-4</v>
      </c>
      <c r="J43" s="196">
        <f t="shared" si="23"/>
        <v>1.1322602265471134E-2</v>
      </c>
      <c r="K43" s="195">
        <v>3521</v>
      </c>
      <c r="L43" s="195">
        <v>6076</v>
      </c>
      <c r="M43" s="195">
        <v>10034</v>
      </c>
      <c r="N43" s="195">
        <v>10184</v>
      </c>
      <c r="O43" s="195">
        <v>9523</v>
      </c>
      <c r="P43" s="195">
        <v>11128</v>
      </c>
      <c r="Q43" s="196">
        <f t="shared" si="27"/>
        <v>0.1685393258426966</v>
      </c>
      <c r="R43" s="196">
        <f t="shared" si="25"/>
        <v>3.8667204560561882E-3</v>
      </c>
      <c r="S43" s="195">
        <v>5450</v>
      </c>
      <c r="T43" s="195">
        <v>14615</v>
      </c>
      <c r="U43" s="195">
        <v>16785</v>
      </c>
      <c r="V43" s="195">
        <v>16665</v>
      </c>
      <c r="W43" s="195">
        <v>18274</v>
      </c>
      <c r="X43" s="196">
        <f t="shared" si="28"/>
        <v>9.6549654965496501E-2</v>
      </c>
      <c r="Y43" s="196">
        <f t="shared" si="29"/>
        <v>5.2077247822610202E-3</v>
      </c>
    </row>
    <row r="44" spans="1:25" x14ac:dyDescent="0.25">
      <c r="A44" s="74"/>
      <c r="B44" s="194" t="s">
        <v>125</v>
      </c>
      <c r="C44" s="195">
        <v>776</v>
      </c>
      <c r="D44" s="195">
        <v>796</v>
      </c>
      <c r="E44" s="195">
        <v>2624</v>
      </c>
      <c r="F44" s="195">
        <v>2692</v>
      </c>
      <c r="G44" s="195">
        <v>3254</v>
      </c>
      <c r="H44" s="195">
        <v>2578</v>
      </c>
      <c r="I44" s="196">
        <f t="shared" si="26"/>
        <v>-0.20774431468961274</v>
      </c>
      <c r="J44" s="196">
        <f t="shared" si="23"/>
        <v>4.0847563168744166E-3</v>
      </c>
      <c r="K44" s="195">
        <v>5381</v>
      </c>
      <c r="L44" s="195">
        <v>9023</v>
      </c>
      <c r="M44" s="195">
        <v>23588</v>
      </c>
      <c r="N44" s="195">
        <v>22051</v>
      </c>
      <c r="O44" s="195">
        <v>23767</v>
      </c>
      <c r="P44" s="195">
        <v>21744</v>
      </c>
      <c r="Q44" s="196">
        <f t="shared" si="27"/>
        <v>-8.5118020785122206E-2</v>
      </c>
      <c r="R44" s="196">
        <f t="shared" si="25"/>
        <v>7.5555328537460246E-3</v>
      </c>
      <c r="S44" s="195">
        <v>6157</v>
      </c>
      <c r="T44" s="195">
        <v>26212</v>
      </c>
      <c r="U44" s="195">
        <v>24743</v>
      </c>
      <c r="V44" s="195">
        <v>27021</v>
      </c>
      <c r="W44" s="195">
        <v>24322</v>
      </c>
      <c r="X44" s="196">
        <f t="shared" si="28"/>
        <v>-9.9885274416194769E-2</v>
      </c>
      <c r="Y44" s="196">
        <f t="shared" si="29"/>
        <v>6.9312839090594578E-3</v>
      </c>
    </row>
    <row r="45" spans="1:25" x14ac:dyDescent="0.25">
      <c r="A45" s="74"/>
      <c r="B45" s="194" t="s">
        <v>121</v>
      </c>
      <c r="C45" s="195">
        <v>1018</v>
      </c>
      <c r="D45" s="195">
        <v>411</v>
      </c>
      <c r="E45" s="195">
        <v>1431</v>
      </c>
      <c r="F45" s="195">
        <v>1708</v>
      </c>
      <c r="G45" s="195">
        <v>1919</v>
      </c>
      <c r="H45" s="195">
        <v>2764</v>
      </c>
      <c r="I45" s="196">
        <f t="shared" si="26"/>
        <v>0.44033350703491392</v>
      </c>
      <c r="J45" s="196">
        <f t="shared" si="23"/>
        <v>4.3794672070755969E-3</v>
      </c>
      <c r="K45" s="195">
        <v>9995</v>
      </c>
      <c r="L45" s="195">
        <v>10791</v>
      </c>
      <c r="M45" s="195">
        <v>23473</v>
      </c>
      <c r="N45" s="195">
        <v>27735</v>
      </c>
      <c r="O45" s="195">
        <v>27709</v>
      </c>
      <c r="P45" s="195">
        <v>23748</v>
      </c>
      <c r="Q45" s="196">
        <f t="shared" si="27"/>
        <v>-0.1429499440614963</v>
      </c>
      <c r="R45" s="196">
        <f t="shared" si="25"/>
        <v>8.2518761134455759E-3</v>
      </c>
      <c r="S45" s="195">
        <v>11013</v>
      </c>
      <c r="T45" s="195">
        <v>24904</v>
      </c>
      <c r="U45" s="195">
        <v>29443</v>
      </c>
      <c r="V45" s="195">
        <v>29628</v>
      </c>
      <c r="W45" s="195">
        <v>26512</v>
      </c>
      <c r="X45" s="196">
        <f t="shared" si="28"/>
        <v>-0.10517078439314165</v>
      </c>
      <c r="Y45" s="196">
        <f t="shared" si="29"/>
        <v>7.5553901404894477E-3</v>
      </c>
    </row>
    <row r="46" spans="1:25" x14ac:dyDescent="0.25">
      <c r="A46" s="74"/>
      <c r="B46" s="194" t="s">
        <v>130</v>
      </c>
      <c r="C46" s="195">
        <v>1099</v>
      </c>
      <c r="D46" s="195">
        <v>228</v>
      </c>
      <c r="E46" s="195">
        <v>1763</v>
      </c>
      <c r="F46" s="195">
        <v>1826</v>
      </c>
      <c r="G46" s="195">
        <v>1145</v>
      </c>
      <c r="H46" s="195">
        <v>1384</v>
      </c>
      <c r="I46" s="196">
        <f t="shared" si="26"/>
        <v>0.20873362445414845</v>
      </c>
      <c r="J46" s="196">
        <f t="shared" si="23"/>
        <v>2.1929025378410369E-3</v>
      </c>
      <c r="K46" s="195">
        <v>2241</v>
      </c>
      <c r="L46" s="195">
        <v>1340</v>
      </c>
      <c r="M46" s="195">
        <v>4629</v>
      </c>
      <c r="N46" s="195">
        <v>5359</v>
      </c>
      <c r="O46" s="195">
        <v>5045</v>
      </c>
      <c r="P46" s="195">
        <v>6039</v>
      </c>
      <c r="Q46" s="196">
        <f t="shared" si="27"/>
        <v>0.19702675916749257</v>
      </c>
      <c r="R46" s="196">
        <f t="shared" si="25"/>
        <v>2.0984116493640657E-3</v>
      </c>
      <c r="S46" s="195">
        <v>3340</v>
      </c>
      <c r="T46" s="195">
        <v>6392</v>
      </c>
      <c r="U46" s="195">
        <v>7185</v>
      </c>
      <c r="V46" s="195">
        <v>6190</v>
      </c>
      <c r="W46" s="195">
        <v>7423</v>
      </c>
      <c r="X46" s="196">
        <f t="shared" si="28"/>
        <v>0.19919224555735049</v>
      </c>
      <c r="Y46" s="196">
        <f t="shared" si="29"/>
        <v>2.1154066465318786E-3</v>
      </c>
    </row>
    <row r="47" spans="1:25" x14ac:dyDescent="0.25">
      <c r="A47" s="74"/>
      <c r="B47" s="194" t="s">
        <v>133</v>
      </c>
      <c r="C47" s="195">
        <v>1068</v>
      </c>
      <c r="D47" s="195">
        <v>109</v>
      </c>
      <c r="E47" s="195">
        <v>870</v>
      </c>
      <c r="F47" s="195">
        <v>1211</v>
      </c>
      <c r="G47" s="195">
        <v>1019</v>
      </c>
      <c r="H47" s="195">
        <v>845</v>
      </c>
      <c r="I47" s="196">
        <f t="shared" si="26"/>
        <v>-0.17075564278704614</v>
      </c>
      <c r="J47" s="196">
        <f t="shared" si="23"/>
        <v>1.338874743118263E-3</v>
      </c>
      <c r="K47" s="195">
        <v>3771</v>
      </c>
      <c r="L47" s="195">
        <v>978</v>
      </c>
      <c r="M47" s="195">
        <v>3886</v>
      </c>
      <c r="N47" s="195">
        <v>5807</v>
      </c>
      <c r="O47" s="195">
        <v>5060</v>
      </c>
      <c r="P47" s="195">
        <v>4546</v>
      </c>
      <c r="Q47" s="196">
        <f t="shared" si="27"/>
        <v>-0.10158102766798416</v>
      </c>
      <c r="R47" s="196">
        <f t="shared" si="25"/>
        <v>1.5796289713543702E-3</v>
      </c>
      <c r="S47" s="195">
        <v>4839</v>
      </c>
      <c r="T47" s="195">
        <v>4756</v>
      </c>
      <c r="U47" s="195">
        <v>7018</v>
      </c>
      <c r="V47" s="195">
        <v>6079</v>
      </c>
      <c r="W47" s="195">
        <v>5391</v>
      </c>
      <c r="X47" s="196">
        <f t="shared" si="28"/>
        <v>-0.11317650929429179</v>
      </c>
      <c r="Y47" s="196">
        <f t="shared" si="29"/>
        <v>1.5363272573694407E-3</v>
      </c>
    </row>
    <row r="48" spans="1:25" x14ac:dyDescent="0.25">
      <c r="A48" s="74"/>
      <c r="B48" s="199" t="s">
        <v>147</v>
      </c>
      <c r="C48" s="200">
        <f t="shared" ref="C48" si="30">C40-SUM(C41:C47)</f>
        <v>12889</v>
      </c>
      <c r="D48" s="200">
        <f t="shared" ref="D48:H48" si="31">D40-SUM(D41:D47)</f>
        <v>10779</v>
      </c>
      <c r="E48" s="200">
        <f t="shared" si="31"/>
        <v>48170</v>
      </c>
      <c r="F48" s="200">
        <f t="shared" si="31"/>
        <v>54907</v>
      </c>
      <c r="G48" s="200">
        <f t="shared" si="31"/>
        <v>60763</v>
      </c>
      <c r="H48" s="200">
        <f t="shared" si="31"/>
        <v>58405</v>
      </c>
      <c r="I48" s="201">
        <f t="shared" si="26"/>
        <v>-3.8806510540954187E-2</v>
      </c>
      <c r="J48" s="201">
        <f t="shared" si="23"/>
        <v>9.2540803990322079E-2</v>
      </c>
      <c r="K48" s="200">
        <f t="shared" ref="K48:P48" si="32">K40-SUM(K41:K47)</f>
        <v>30707</v>
      </c>
      <c r="L48" s="200">
        <f t="shared" si="32"/>
        <v>32898</v>
      </c>
      <c r="M48" s="200">
        <f t="shared" si="32"/>
        <v>114011</v>
      </c>
      <c r="N48" s="200">
        <f t="shared" si="32"/>
        <v>120412</v>
      </c>
      <c r="O48" s="200">
        <f t="shared" si="32"/>
        <v>128505</v>
      </c>
      <c r="P48" s="200">
        <f t="shared" si="32"/>
        <v>149347</v>
      </c>
      <c r="Q48" s="201">
        <f t="shared" si="27"/>
        <v>0.16218824170265744</v>
      </c>
      <c r="R48" s="201">
        <f t="shared" si="25"/>
        <v>5.1894599204764878E-2</v>
      </c>
      <c r="S48" s="200">
        <f>S40-SUM(S41:S47)</f>
        <v>43596</v>
      </c>
      <c r="T48" s="200">
        <f>T40-SUM(T41:T47)</f>
        <v>162181</v>
      </c>
      <c r="U48" s="200">
        <f>U40-SUM(U41:U47)</f>
        <v>175319</v>
      </c>
      <c r="V48" s="200">
        <f>V40-SUM(V41:V47)</f>
        <v>189268</v>
      </c>
      <c r="W48" s="200">
        <f>W40-SUM(W41:W47)</f>
        <v>207752</v>
      </c>
      <c r="X48" s="201">
        <f t="shared" si="28"/>
        <v>9.7660460299680896E-2</v>
      </c>
      <c r="Y48" s="201">
        <f t="shared" si="29"/>
        <v>5.9205167941572261E-2</v>
      </c>
    </row>
    <row r="49" spans="1:25" x14ac:dyDescent="0.25">
      <c r="A49" s="74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</row>
    <row r="50" spans="1:25" x14ac:dyDescent="0.25">
      <c r="A50" s="74"/>
      <c r="B50" s="187" t="s">
        <v>70</v>
      </c>
      <c r="C50" s="209">
        <f t="shared" ref="C50:H50" si="33">C51+C54</f>
        <v>1558</v>
      </c>
      <c r="D50" s="209">
        <f t="shared" si="33"/>
        <v>3463</v>
      </c>
      <c r="E50" s="209">
        <f t="shared" si="33"/>
        <v>0</v>
      </c>
      <c r="F50" s="209">
        <f t="shared" si="33"/>
        <v>0</v>
      </c>
      <c r="G50" s="209">
        <f t="shared" si="33"/>
        <v>0</v>
      </c>
      <c r="H50" s="209">
        <f t="shared" si="33"/>
        <v>0</v>
      </c>
      <c r="I50" s="210" t="str">
        <f>IFERROR(H50/G50-1,"-")</f>
        <v>-</v>
      </c>
      <c r="J50" s="210">
        <f t="shared" ref="J50:J62" si="34">H50/H$8</f>
        <v>0</v>
      </c>
      <c r="K50" s="209">
        <f t="shared" ref="K50:P50" si="35">K51+K54</f>
        <v>0</v>
      </c>
      <c r="L50" s="209">
        <f t="shared" si="35"/>
        <v>0</v>
      </c>
      <c r="M50" s="209">
        <f t="shared" si="35"/>
        <v>0</v>
      </c>
      <c r="N50" s="209">
        <f t="shared" si="35"/>
        <v>0</v>
      </c>
      <c r="O50" s="209">
        <f t="shared" si="35"/>
        <v>0</v>
      </c>
      <c r="P50" s="209">
        <f t="shared" si="35"/>
        <v>0</v>
      </c>
      <c r="Q50" s="210" t="str">
        <f>IFERROR(P50/O50-1,"-")</f>
        <v>-</v>
      </c>
      <c r="R50" s="210">
        <f t="shared" ref="R50:R62" si="36">P50/P$8</f>
        <v>0</v>
      </c>
      <c r="S50" s="209">
        <f>S51+S54</f>
        <v>9750</v>
      </c>
      <c r="T50" s="209">
        <f>T51+T54</f>
        <v>29058</v>
      </c>
      <c r="U50" s="209">
        <f>U51+U54</f>
        <v>40794</v>
      </c>
      <c r="V50" s="209">
        <f>V51+V54</f>
        <v>35457</v>
      </c>
      <c r="W50" s="209">
        <f>W51+W54</f>
        <v>35550</v>
      </c>
      <c r="X50" s="210">
        <f>IFERROR(W50/V50-1,"-")</f>
        <v>2.6228953380149633E-3</v>
      </c>
      <c r="Y50" s="210">
        <f>W50/W$8</f>
        <v>1.013103951019915E-2</v>
      </c>
    </row>
    <row r="51" spans="1:25" x14ac:dyDescent="0.25">
      <c r="A51" s="74"/>
      <c r="B51" s="190" t="s">
        <v>99</v>
      </c>
      <c r="C51" s="191">
        <v>1121</v>
      </c>
      <c r="D51" s="191">
        <v>787</v>
      </c>
      <c r="E51" s="191">
        <v>0</v>
      </c>
      <c r="F51" s="191">
        <v>0</v>
      </c>
      <c r="G51" s="191">
        <v>0</v>
      </c>
      <c r="H51" s="191">
        <v>0</v>
      </c>
      <c r="I51" s="192" t="str">
        <f>IFERROR(H51/G51-1,"-")</f>
        <v>-</v>
      </c>
      <c r="J51" s="192">
        <f t="shared" si="34"/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2" t="str">
        <f>IFERROR(P51/O51-1,"-")</f>
        <v>-</v>
      </c>
      <c r="R51" s="192">
        <f t="shared" si="36"/>
        <v>0</v>
      </c>
      <c r="S51" s="191">
        <v>1894</v>
      </c>
      <c r="T51" s="191">
        <v>4856</v>
      </c>
      <c r="U51" s="191">
        <v>17330</v>
      </c>
      <c r="V51" s="191">
        <v>9653</v>
      </c>
      <c r="W51" s="191">
        <v>8049</v>
      </c>
      <c r="X51" s="192">
        <f>IFERROR(W51/V51-1,"-")</f>
        <v>-0.16616595876929452</v>
      </c>
      <c r="Y51" s="192">
        <f>W51/W$8</f>
        <v>2.2938041355159765E-3</v>
      </c>
    </row>
    <row r="52" spans="1:25" x14ac:dyDescent="0.25">
      <c r="A52" s="74"/>
      <c r="B52" s="194" t="s">
        <v>105</v>
      </c>
      <c r="C52" s="195">
        <v>1054</v>
      </c>
      <c r="D52" s="195">
        <v>309</v>
      </c>
      <c r="E52" s="195">
        <v>0</v>
      </c>
      <c r="F52" s="195">
        <v>0</v>
      </c>
      <c r="G52" s="195">
        <v>0</v>
      </c>
      <c r="H52" s="195">
        <v>0</v>
      </c>
      <c r="I52" s="196" t="str">
        <f>IFERROR(H52/G52-1,"-")</f>
        <v>-</v>
      </c>
      <c r="J52" s="196">
        <f t="shared" si="34"/>
        <v>0</v>
      </c>
      <c r="K52" s="195">
        <v>0</v>
      </c>
      <c r="L52" s="195">
        <v>0</v>
      </c>
      <c r="M52" s="195">
        <v>0</v>
      </c>
      <c r="N52" s="195">
        <v>0</v>
      </c>
      <c r="O52" s="195">
        <v>0</v>
      </c>
      <c r="P52" s="195">
        <v>0</v>
      </c>
      <c r="Q52" s="196" t="str">
        <f>IFERROR(P52/O52-1,"-")</f>
        <v>-</v>
      </c>
      <c r="R52" s="196">
        <f t="shared" si="36"/>
        <v>0</v>
      </c>
      <c r="S52" s="195">
        <v>1421</v>
      </c>
      <c r="T52" s="195">
        <v>2591</v>
      </c>
      <c r="U52" s="195">
        <v>12810</v>
      </c>
      <c r="V52" s="195">
        <v>6601</v>
      </c>
      <c r="W52" s="195">
        <v>4692</v>
      </c>
      <c r="X52" s="196">
        <f>IFERROR(W52/V52-1,"-")</f>
        <v>-0.28919860627177696</v>
      </c>
      <c r="Y52" s="196">
        <f>W52/W$8</f>
        <v>1.3371262273376768E-3</v>
      </c>
    </row>
    <row r="53" spans="1:25" x14ac:dyDescent="0.25">
      <c r="A53" s="74"/>
      <c r="B53" s="194" t="s">
        <v>102</v>
      </c>
      <c r="C53" s="195">
        <v>67</v>
      </c>
      <c r="D53" s="195">
        <v>478</v>
      </c>
      <c r="E53" s="195">
        <v>0</v>
      </c>
      <c r="F53" s="195">
        <v>0</v>
      </c>
      <c r="G53" s="195">
        <v>0</v>
      </c>
      <c r="H53" s="195">
        <v>0</v>
      </c>
      <c r="I53" s="196" t="str">
        <f>IFERROR(H53/G53-1,"-")</f>
        <v>-</v>
      </c>
      <c r="J53" s="196">
        <f t="shared" si="34"/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5">
        <v>0</v>
      </c>
      <c r="Q53" s="196" t="str">
        <f>IFERROR(P53/O53-1,"-")</f>
        <v>-</v>
      </c>
      <c r="R53" s="196">
        <f t="shared" si="36"/>
        <v>0</v>
      </c>
      <c r="S53" s="195">
        <v>473</v>
      </c>
      <c r="T53" s="195">
        <v>2265</v>
      </c>
      <c r="U53" s="195">
        <v>4520</v>
      </c>
      <c r="V53" s="195">
        <v>3052</v>
      </c>
      <c r="W53" s="195">
        <v>3357</v>
      </c>
      <c r="X53" s="196">
        <f>IFERROR(W53/V53-1,"-")</f>
        <v>9.9934469200524179E-2</v>
      </c>
      <c r="Y53" s="196">
        <f>W53/W$8</f>
        <v>9.5667790817829945E-4</v>
      </c>
    </row>
    <row r="54" spans="1:25" x14ac:dyDescent="0.25">
      <c r="A54" s="74"/>
      <c r="B54" s="190" t="s">
        <v>109</v>
      </c>
      <c r="C54" s="191">
        <v>437</v>
      </c>
      <c r="D54" s="191">
        <v>2676</v>
      </c>
      <c r="E54" s="191">
        <v>0</v>
      </c>
      <c r="F54" s="191">
        <v>0</v>
      </c>
      <c r="G54" s="191">
        <v>0</v>
      </c>
      <c r="H54" s="191">
        <v>0</v>
      </c>
      <c r="I54" s="192" t="str">
        <f>IFERROR(H54/G54-1,"-")</f>
        <v>-</v>
      </c>
      <c r="J54" s="192">
        <f t="shared" si="34"/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2" t="str">
        <f>IFERROR(P54/O54-1,"-")</f>
        <v>-</v>
      </c>
      <c r="R54" s="192">
        <f t="shared" si="36"/>
        <v>0</v>
      </c>
      <c r="S54" s="191">
        <v>7856</v>
      </c>
      <c r="T54" s="191">
        <v>24202</v>
      </c>
      <c r="U54" s="191">
        <v>23464</v>
      </c>
      <c r="V54" s="191">
        <v>25804</v>
      </c>
      <c r="W54" s="191">
        <v>27501</v>
      </c>
      <c r="X54" s="192">
        <f>IFERROR(W54/V54-1,"-")</f>
        <v>6.5764997674779169E-2</v>
      </c>
      <c r="Y54" s="192">
        <f>W54/W$8</f>
        <v>7.8372353746831731E-3</v>
      </c>
    </row>
    <row r="55" spans="1:25" s="74" customFormat="1" x14ac:dyDescent="0.25">
      <c r="B55" s="194" t="s">
        <v>112</v>
      </c>
      <c r="C55" s="195">
        <v>54</v>
      </c>
      <c r="D55" s="195">
        <v>55</v>
      </c>
      <c r="E55" s="195">
        <v>0</v>
      </c>
      <c r="F55" s="195">
        <v>0</v>
      </c>
      <c r="G55" s="195">
        <v>0</v>
      </c>
      <c r="H55" s="195">
        <v>0</v>
      </c>
      <c r="I55" s="196" t="str">
        <f t="shared" ref="I55:I62" si="37">IFERROR(H55/G55-1,"-")</f>
        <v>-</v>
      </c>
      <c r="J55" s="196">
        <f t="shared" si="34"/>
        <v>0</v>
      </c>
      <c r="K55" s="195">
        <v>0</v>
      </c>
      <c r="L55" s="195">
        <v>0</v>
      </c>
      <c r="M55" s="195">
        <v>0</v>
      </c>
      <c r="N55" s="195">
        <v>0</v>
      </c>
      <c r="O55" s="195">
        <v>0</v>
      </c>
      <c r="P55" s="195">
        <v>0</v>
      </c>
      <c r="Q55" s="196" t="str">
        <f t="shared" ref="Q55:Q62" si="38">IFERROR(P55/O55-1,"-")</f>
        <v>-</v>
      </c>
      <c r="R55" s="196">
        <f t="shared" si="36"/>
        <v>0</v>
      </c>
      <c r="S55" s="195">
        <v>2355</v>
      </c>
      <c r="T55" s="195">
        <v>8555</v>
      </c>
      <c r="U55" s="195">
        <v>7448</v>
      </c>
      <c r="V55" s="195">
        <v>9085</v>
      </c>
      <c r="W55" s="195">
        <v>9913</v>
      </c>
      <c r="X55" s="196">
        <f t="shared" ref="X55:X62" si="39">IFERROR(W55/V55-1,"-")</f>
        <v>9.1139240506329156E-2</v>
      </c>
      <c r="Y55" s="196">
        <f t="shared" ref="Y55:Y62" si="40">W55/W$8</f>
        <v>2.8250068822673466E-3</v>
      </c>
    </row>
    <row r="56" spans="1:25" s="74" customFormat="1" x14ac:dyDescent="0.25">
      <c r="B56" s="194" t="s">
        <v>115</v>
      </c>
      <c r="C56" s="195">
        <v>120</v>
      </c>
      <c r="D56" s="195">
        <v>1007</v>
      </c>
      <c r="E56" s="195">
        <v>0</v>
      </c>
      <c r="F56" s="195">
        <v>0</v>
      </c>
      <c r="G56" s="195">
        <v>0</v>
      </c>
      <c r="H56" s="195">
        <v>0</v>
      </c>
      <c r="I56" s="196" t="str">
        <f t="shared" si="37"/>
        <v>-</v>
      </c>
      <c r="J56" s="196">
        <f t="shared" si="34"/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5">
        <v>0</v>
      </c>
      <c r="Q56" s="196" t="str">
        <f t="shared" si="38"/>
        <v>-</v>
      </c>
      <c r="R56" s="196">
        <f t="shared" si="36"/>
        <v>0</v>
      </c>
      <c r="S56" s="195">
        <v>2284</v>
      </c>
      <c r="T56" s="195">
        <v>5239</v>
      </c>
      <c r="U56" s="195">
        <v>4103</v>
      </c>
      <c r="V56" s="195">
        <v>4942</v>
      </c>
      <c r="W56" s="195">
        <v>5240</v>
      </c>
      <c r="X56" s="196">
        <f t="shared" si="39"/>
        <v>6.0299473897207578E-2</v>
      </c>
      <c r="Y56" s="196">
        <f t="shared" si="40"/>
        <v>1.49329527520235E-3</v>
      </c>
    </row>
    <row r="57" spans="1:25" x14ac:dyDescent="0.25">
      <c r="A57" s="74"/>
      <c r="B57" s="194" t="s">
        <v>118</v>
      </c>
      <c r="C57" s="195">
        <v>55</v>
      </c>
      <c r="D57" s="195">
        <v>446</v>
      </c>
      <c r="E57" s="195">
        <v>0</v>
      </c>
      <c r="F57" s="195">
        <v>0</v>
      </c>
      <c r="G57" s="195">
        <v>0</v>
      </c>
      <c r="H57" s="195">
        <v>0</v>
      </c>
      <c r="I57" s="196" t="str">
        <f t="shared" si="37"/>
        <v>-</v>
      </c>
      <c r="J57" s="196">
        <f t="shared" si="34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5">
        <v>0</v>
      </c>
      <c r="Q57" s="196" t="str">
        <f t="shared" si="38"/>
        <v>-</v>
      </c>
      <c r="R57" s="196">
        <f t="shared" si="36"/>
        <v>0</v>
      </c>
      <c r="S57" s="195">
        <v>448</v>
      </c>
      <c r="T57" s="195">
        <v>2127</v>
      </c>
      <c r="U57" s="195">
        <v>2370</v>
      </c>
      <c r="V57" s="195">
        <v>1950</v>
      </c>
      <c r="W57" s="195">
        <v>2184</v>
      </c>
      <c r="X57" s="196">
        <f t="shared" si="39"/>
        <v>0.12000000000000011</v>
      </c>
      <c r="Y57" s="196">
        <f t="shared" si="40"/>
        <v>6.223963513438802E-4</v>
      </c>
    </row>
    <row r="58" spans="1:25" x14ac:dyDescent="0.25">
      <c r="A58" s="74"/>
      <c r="B58" s="194" t="s">
        <v>125</v>
      </c>
      <c r="C58" s="195">
        <v>29</v>
      </c>
      <c r="D58" s="195">
        <v>55</v>
      </c>
      <c r="E58" s="195">
        <v>0</v>
      </c>
      <c r="F58" s="195">
        <v>0</v>
      </c>
      <c r="G58" s="195">
        <v>0</v>
      </c>
      <c r="H58" s="195">
        <v>0</v>
      </c>
      <c r="I58" s="196" t="str">
        <f t="shared" si="37"/>
        <v>-</v>
      </c>
      <c r="J58" s="196">
        <f t="shared" si="34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5">
        <v>0</v>
      </c>
      <c r="Q58" s="196" t="str">
        <f t="shared" si="38"/>
        <v>-</v>
      </c>
      <c r="R58" s="196">
        <f t="shared" si="36"/>
        <v>0</v>
      </c>
      <c r="S58" s="195">
        <v>234</v>
      </c>
      <c r="T58" s="195">
        <v>711</v>
      </c>
      <c r="U58" s="195">
        <v>574</v>
      </c>
      <c r="V58" s="195">
        <v>855</v>
      </c>
      <c r="W58" s="195">
        <v>846</v>
      </c>
      <c r="X58" s="196">
        <f t="shared" si="39"/>
        <v>-1.0526315789473717E-2</v>
      </c>
      <c r="Y58" s="196">
        <f t="shared" si="40"/>
        <v>2.4109309214144812E-4</v>
      </c>
    </row>
    <row r="59" spans="1:25" x14ac:dyDescent="0.25">
      <c r="A59" s="74"/>
      <c r="B59" s="194" t="s">
        <v>121</v>
      </c>
      <c r="C59" s="195">
        <v>30</v>
      </c>
      <c r="D59" s="195">
        <v>80</v>
      </c>
      <c r="E59" s="195">
        <v>0</v>
      </c>
      <c r="F59" s="195">
        <v>0</v>
      </c>
      <c r="G59" s="195">
        <v>0</v>
      </c>
      <c r="H59" s="195">
        <v>0</v>
      </c>
      <c r="I59" s="196" t="str">
        <f t="shared" si="37"/>
        <v>-</v>
      </c>
      <c r="J59" s="196">
        <f t="shared" si="34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5">
        <v>0</v>
      </c>
      <c r="Q59" s="196" t="str">
        <f t="shared" si="38"/>
        <v>-</v>
      </c>
      <c r="R59" s="196">
        <f t="shared" si="36"/>
        <v>0</v>
      </c>
      <c r="S59" s="195">
        <v>165</v>
      </c>
      <c r="T59" s="195">
        <v>550</v>
      </c>
      <c r="U59" s="195">
        <v>522</v>
      </c>
      <c r="V59" s="195">
        <v>589</v>
      </c>
      <c r="W59" s="195">
        <v>675</v>
      </c>
      <c r="X59" s="196">
        <f t="shared" si="39"/>
        <v>0.14601018675721567</v>
      </c>
      <c r="Y59" s="196">
        <f t="shared" si="40"/>
        <v>1.9236150968732563E-4</v>
      </c>
    </row>
    <row r="60" spans="1:25" x14ac:dyDescent="0.25">
      <c r="A60" s="74"/>
      <c r="B60" s="194" t="s">
        <v>130</v>
      </c>
      <c r="C60" s="195">
        <v>0</v>
      </c>
      <c r="D60" s="195">
        <v>22</v>
      </c>
      <c r="E60" s="195">
        <v>0</v>
      </c>
      <c r="F60" s="195">
        <v>0</v>
      </c>
      <c r="G60" s="195">
        <v>0</v>
      </c>
      <c r="H60" s="195">
        <v>0</v>
      </c>
      <c r="I60" s="196" t="str">
        <f t="shared" si="37"/>
        <v>-</v>
      </c>
      <c r="J60" s="196">
        <f t="shared" si="34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5">
        <v>0</v>
      </c>
      <c r="Q60" s="196" t="str">
        <f t="shared" si="38"/>
        <v>-</v>
      </c>
      <c r="R60" s="196">
        <f t="shared" si="36"/>
        <v>0</v>
      </c>
      <c r="S60" s="195">
        <v>76</v>
      </c>
      <c r="T60" s="195">
        <v>70</v>
      </c>
      <c r="U60" s="195">
        <v>182</v>
      </c>
      <c r="V60" s="195">
        <v>98</v>
      </c>
      <c r="W60" s="195">
        <v>180</v>
      </c>
      <c r="X60" s="196">
        <f t="shared" si="39"/>
        <v>0.83673469387755106</v>
      </c>
      <c r="Y60" s="196">
        <f t="shared" si="40"/>
        <v>5.1296402583286835E-5</v>
      </c>
    </row>
    <row r="61" spans="1:25" x14ac:dyDescent="0.25">
      <c r="A61" s="74"/>
      <c r="B61" s="194" t="s">
        <v>133</v>
      </c>
      <c r="C61" s="195">
        <v>6</v>
      </c>
      <c r="D61" s="195">
        <v>14</v>
      </c>
      <c r="E61" s="195">
        <v>0</v>
      </c>
      <c r="F61" s="195">
        <v>0</v>
      </c>
      <c r="G61" s="195">
        <v>0</v>
      </c>
      <c r="H61" s="195">
        <v>0</v>
      </c>
      <c r="I61" s="196" t="str">
        <f t="shared" si="37"/>
        <v>-</v>
      </c>
      <c r="J61" s="196">
        <f t="shared" si="34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5">
        <v>0</v>
      </c>
      <c r="Q61" s="196" t="str">
        <f t="shared" si="38"/>
        <v>-</v>
      </c>
      <c r="R61" s="196">
        <f t="shared" si="36"/>
        <v>0</v>
      </c>
      <c r="S61" s="195">
        <v>111</v>
      </c>
      <c r="T61" s="195">
        <v>110</v>
      </c>
      <c r="U61" s="195">
        <v>156</v>
      </c>
      <c r="V61" s="195">
        <v>98</v>
      </c>
      <c r="W61" s="195">
        <v>435</v>
      </c>
      <c r="X61" s="196">
        <f t="shared" si="39"/>
        <v>3.4387755102040813</v>
      </c>
      <c r="Y61" s="196">
        <f t="shared" si="40"/>
        <v>1.2396630624294318E-4</v>
      </c>
    </row>
    <row r="62" spans="1:25" x14ac:dyDescent="0.25">
      <c r="A62" s="74"/>
      <c r="B62" s="199" t="s">
        <v>147</v>
      </c>
      <c r="C62" s="200">
        <f t="shared" ref="C62" si="41">C54-SUM(C55:C61)</f>
        <v>143</v>
      </c>
      <c r="D62" s="200">
        <f t="shared" ref="D62:H62" si="42">D54-SUM(D55:D61)</f>
        <v>997</v>
      </c>
      <c r="E62" s="200">
        <f t="shared" si="42"/>
        <v>0</v>
      </c>
      <c r="F62" s="200">
        <f t="shared" si="42"/>
        <v>0</v>
      </c>
      <c r="G62" s="200">
        <f t="shared" si="42"/>
        <v>0</v>
      </c>
      <c r="H62" s="200">
        <f t="shared" si="42"/>
        <v>0</v>
      </c>
      <c r="I62" s="201" t="str">
        <f t="shared" si="37"/>
        <v>-</v>
      </c>
      <c r="J62" s="201">
        <f t="shared" si="34"/>
        <v>0</v>
      </c>
      <c r="K62" s="200">
        <f t="shared" ref="K62:P62" si="43">K54-SUM(K55:K61)</f>
        <v>0</v>
      </c>
      <c r="L62" s="200">
        <f t="shared" si="43"/>
        <v>0</v>
      </c>
      <c r="M62" s="200">
        <f t="shared" si="43"/>
        <v>0</v>
      </c>
      <c r="N62" s="200">
        <f t="shared" si="43"/>
        <v>0</v>
      </c>
      <c r="O62" s="200">
        <f t="shared" si="43"/>
        <v>0</v>
      </c>
      <c r="P62" s="200">
        <f t="shared" si="43"/>
        <v>0</v>
      </c>
      <c r="Q62" s="201" t="str">
        <f t="shared" si="38"/>
        <v>-</v>
      </c>
      <c r="R62" s="201">
        <f t="shared" si="36"/>
        <v>0</v>
      </c>
      <c r="S62" s="200">
        <f>S54-SUM(S55:S61)</f>
        <v>2183</v>
      </c>
      <c r="T62" s="200">
        <f>T54-SUM(T55:T61)</f>
        <v>6840</v>
      </c>
      <c r="U62" s="200">
        <f>U54-SUM(U55:U61)</f>
        <v>8109</v>
      </c>
      <c r="V62" s="200">
        <f>V54-SUM(V55:V61)</f>
        <v>8187</v>
      </c>
      <c r="W62" s="200">
        <f>W54-SUM(W55:W61)</f>
        <v>8028</v>
      </c>
      <c r="X62" s="201">
        <f t="shared" si="39"/>
        <v>-1.9421033345547789E-2</v>
      </c>
      <c r="Y62" s="201">
        <f t="shared" si="40"/>
        <v>2.287819555214593E-3</v>
      </c>
    </row>
    <row r="63" spans="1:25" x14ac:dyDescent="0.25">
      <c r="A63" s="74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</row>
    <row r="64" spans="1:25" x14ac:dyDescent="0.25">
      <c r="A64" s="74"/>
      <c r="B64" s="187" t="s">
        <v>70</v>
      </c>
      <c r="C64" s="209">
        <f t="shared" ref="C64:H64" si="44">C65+C68</f>
        <v>1940</v>
      </c>
      <c r="D64" s="209">
        <f t="shared" si="44"/>
        <v>0</v>
      </c>
      <c r="E64" s="209">
        <f t="shared" si="44"/>
        <v>0</v>
      </c>
      <c r="F64" s="209">
        <f t="shared" si="44"/>
        <v>0</v>
      </c>
      <c r="G64" s="209">
        <f t="shared" si="44"/>
        <v>0</v>
      </c>
      <c r="H64" s="209">
        <f t="shared" si="44"/>
        <v>0</v>
      </c>
      <c r="I64" s="210" t="str">
        <f>IFERROR(H64/G64-1,"-")</f>
        <v>-</v>
      </c>
      <c r="J64" s="210">
        <f t="shared" ref="J64:J76" si="45">H64/H$8</f>
        <v>0</v>
      </c>
      <c r="K64" s="209">
        <f t="shared" ref="K64:P64" si="46">K65+K68</f>
        <v>27988</v>
      </c>
      <c r="L64" s="209">
        <f t="shared" si="46"/>
        <v>44291</v>
      </c>
      <c r="M64" s="209">
        <f t="shared" si="46"/>
        <v>0</v>
      </c>
      <c r="N64" s="209">
        <f t="shared" si="46"/>
        <v>86395</v>
      </c>
      <c r="O64" s="209">
        <f t="shared" si="46"/>
        <v>0</v>
      </c>
      <c r="P64" s="209">
        <f t="shared" si="46"/>
        <v>0</v>
      </c>
      <c r="Q64" s="210" t="str">
        <f>IFERROR(P64/O64-1,"-")</f>
        <v>-</v>
      </c>
      <c r="R64" s="210">
        <f t="shared" ref="R64:R76" si="47">P64/P$8</f>
        <v>0</v>
      </c>
      <c r="S64" s="209">
        <f>S65+S68</f>
        <v>40665</v>
      </c>
      <c r="T64" s="209">
        <f>T65+T68</f>
        <v>124085</v>
      </c>
      <c r="U64" s="209">
        <f>U65+U68</f>
        <v>147548</v>
      </c>
      <c r="V64" s="209">
        <f>V65+V68</f>
        <v>167311</v>
      </c>
      <c r="W64" s="209">
        <f>W65+W68</f>
        <v>127098</v>
      </c>
      <c r="X64" s="210">
        <f>IFERROR(W64/V64-1,"-")</f>
        <v>-0.24034881149476128</v>
      </c>
      <c r="Y64" s="210">
        <f>W64/W$8</f>
        <v>3.622038986405883E-2</v>
      </c>
    </row>
    <row r="65" spans="1:25" x14ac:dyDescent="0.25">
      <c r="A65" s="74"/>
      <c r="B65" s="190" t="s">
        <v>99</v>
      </c>
      <c r="C65" s="191">
        <v>97</v>
      </c>
      <c r="D65" s="191">
        <v>0</v>
      </c>
      <c r="E65" s="191">
        <v>0</v>
      </c>
      <c r="F65" s="191">
        <v>0</v>
      </c>
      <c r="G65" s="191">
        <v>0</v>
      </c>
      <c r="H65" s="191">
        <v>0</v>
      </c>
      <c r="I65" s="192" t="str">
        <f>IFERROR(H65/G65-1,"-")</f>
        <v>-</v>
      </c>
      <c r="J65" s="192">
        <f t="shared" si="45"/>
        <v>0</v>
      </c>
      <c r="K65" s="191">
        <v>11254</v>
      </c>
      <c r="L65" s="191">
        <v>23633</v>
      </c>
      <c r="M65" s="191">
        <v>0</v>
      </c>
      <c r="N65" s="191">
        <v>33634</v>
      </c>
      <c r="O65" s="191">
        <v>0</v>
      </c>
      <c r="P65" s="191">
        <v>0</v>
      </c>
      <c r="Q65" s="192" t="str">
        <f>IFERROR(P65/O65-1,"-")</f>
        <v>-</v>
      </c>
      <c r="R65" s="192">
        <f t="shared" si="47"/>
        <v>0</v>
      </c>
      <c r="S65" s="191">
        <v>20003</v>
      </c>
      <c r="T65" s="191">
        <v>29429</v>
      </c>
      <c r="U65" s="191">
        <v>39443</v>
      </c>
      <c r="V65" s="191">
        <v>51353</v>
      </c>
      <c r="W65" s="191">
        <v>35167</v>
      </c>
      <c r="X65" s="192">
        <f>IFERROR(W65/V65-1,"-")</f>
        <v>-0.31519093334371895</v>
      </c>
      <c r="Y65" s="192">
        <f>W65/W$8</f>
        <v>1.0021892164702489E-2</v>
      </c>
    </row>
    <row r="66" spans="1:25" x14ac:dyDescent="0.25">
      <c r="A66" s="74"/>
      <c r="B66" s="194" t="s">
        <v>105</v>
      </c>
      <c r="C66" s="195">
        <v>57</v>
      </c>
      <c r="D66" s="195">
        <v>0</v>
      </c>
      <c r="E66" s="195">
        <v>0</v>
      </c>
      <c r="F66" s="195">
        <v>0</v>
      </c>
      <c r="G66" s="195">
        <v>0</v>
      </c>
      <c r="H66" s="195">
        <v>0</v>
      </c>
      <c r="I66" s="196" t="str">
        <f>IFERROR(H66/G66-1,"-")</f>
        <v>-</v>
      </c>
      <c r="J66" s="196">
        <f t="shared" si="45"/>
        <v>0</v>
      </c>
      <c r="K66" s="195">
        <v>3946</v>
      </c>
      <c r="L66" s="195">
        <v>20260</v>
      </c>
      <c r="M66" s="195">
        <v>0</v>
      </c>
      <c r="N66" s="195">
        <v>23748</v>
      </c>
      <c r="O66" s="195">
        <v>0</v>
      </c>
      <c r="P66" s="195">
        <v>0</v>
      </c>
      <c r="Q66" s="196" t="str">
        <f>IFERROR(P66/O66-1,"-")</f>
        <v>-</v>
      </c>
      <c r="R66" s="196">
        <f t="shared" si="47"/>
        <v>0</v>
      </c>
      <c r="S66" s="195">
        <v>7091</v>
      </c>
      <c r="T66" s="195">
        <v>22700</v>
      </c>
      <c r="U66" s="195">
        <v>28099</v>
      </c>
      <c r="V66" s="195">
        <v>31529</v>
      </c>
      <c r="W66" s="195">
        <v>11996</v>
      </c>
      <c r="X66" s="196">
        <f>IFERROR(W66/V66-1,"-")</f>
        <v>-0.61952488185480037</v>
      </c>
      <c r="Y66" s="196">
        <f>W66/W$8</f>
        <v>3.4186202521617158E-3</v>
      </c>
    </row>
    <row r="67" spans="1:25" x14ac:dyDescent="0.25">
      <c r="A67" s="74"/>
      <c r="B67" s="194" t="s">
        <v>102</v>
      </c>
      <c r="C67" s="195">
        <v>40</v>
      </c>
      <c r="D67" s="195">
        <v>0</v>
      </c>
      <c r="E67" s="195">
        <v>0</v>
      </c>
      <c r="F67" s="195">
        <v>0</v>
      </c>
      <c r="G67" s="195">
        <v>0</v>
      </c>
      <c r="H67" s="195">
        <v>0</v>
      </c>
      <c r="I67" s="196" t="str">
        <f>IFERROR(H67/G67-1,"-")</f>
        <v>-</v>
      </c>
      <c r="J67" s="196">
        <f t="shared" si="45"/>
        <v>0</v>
      </c>
      <c r="K67" s="195">
        <v>7308</v>
      </c>
      <c r="L67" s="195">
        <v>3373</v>
      </c>
      <c r="M67" s="195">
        <v>0</v>
      </c>
      <c r="N67" s="195">
        <v>9886</v>
      </c>
      <c r="O67" s="195">
        <v>0</v>
      </c>
      <c r="P67" s="195">
        <v>0</v>
      </c>
      <c r="Q67" s="196" t="str">
        <f>IFERROR(P67/O67-1,"-")</f>
        <v>-</v>
      </c>
      <c r="R67" s="196">
        <f t="shared" si="47"/>
        <v>0</v>
      </c>
      <c r="S67" s="195">
        <v>12912</v>
      </c>
      <c r="T67" s="195">
        <v>6729</v>
      </c>
      <c r="U67" s="195">
        <v>11344</v>
      </c>
      <c r="V67" s="195">
        <v>19824</v>
      </c>
      <c r="W67" s="195">
        <v>23171</v>
      </c>
      <c r="X67" s="196">
        <f>IFERROR(W67/V67-1,"-")</f>
        <v>0.16883575464083944</v>
      </c>
      <c r="Y67" s="196">
        <f>W67/W$8</f>
        <v>6.6032719125407738E-3</v>
      </c>
    </row>
    <row r="68" spans="1:25" x14ac:dyDescent="0.25">
      <c r="A68" s="74"/>
      <c r="B68" s="190" t="s">
        <v>109</v>
      </c>
      <c r="C68" s="191">
        <v>1843</v>
      </c>
      <c r="D68" s="191">
        <v>0</v>
      </c>
      <c r="E68" s="191">
        <v>0</v>
      </c>
      <c r="F68" s="191">
        <v>0</v>
      </c>
      <c r="G68" s="191">
        <v>0</v>
      </c>
      <c r="H68" s="191">
        <v>0</v>
      </c>
      <c r="I68" s="192" t="str">
        <f>IFERROR(H68/G68-1,"-")</f>
        <v>-</v>
      </c>
      <c r="J68" s="192">
        <f t="shared" si="45"/>
        <v>0</v>
      </c>
      <c r="K68" s="191">
        <v>16734</v>
      </c>
      <c r="L68" s="191">
        <v>20658</v>
      </c>
      <c r="M68" s="191">
        <v>0</v>
      </c>
      <c r="N68" s="191">
        <v>52761</v>
      </c>
      <c r="O68" s="191">
        <v>0</v>
      </c>
      <c r="P68" s="191">
        <v>0</v>
      </c>
      <c r="Q68" s="192" t="str">
        <f>IFERROR(P68/O68-1,"-")</f>
        <v>-</v>
      </c>
      <c r="R68" s="192">
        <f t="shared" si="47"/>
        <v>0</v>
      </c>
      <c r="S68" s="191">
        <v>20662</v>
      </c>
      <c r="T68" s="191">
        <v>94656</v>
      </c>
      <c r="U68" s="191">
        <v>108105</v>
      </c>
      <c r="V68" s="191">
        <v>115958</v>
      </c>
      <c r="W68" s="191">
        <v>91931</v>
      </c>
      <c r="X68" s="192">
        <f>IFERROR(W68/V68-1,"-")</f>
        <v>-0.20720433260318394</v>
      </c>
      <c r="Y68" s="192">
        <f>W68/W$8</f>
        <v>2.6198497699356345E-2</v>
      </c>
    </row>
    <row r="69" spans="1:25" s="74" customFormat="1" x14ac:dyDescent="0.25">
      <c r="B69" s="194" t="s">
        <v>112</v>
      </c>
      <c r="C69" s="195">
        <v>217</v>
      </c>
      <c r="D69" s="195">
        <v>0</v>
      </c>
      <c r="E69" s="195">
        <v>0</v>
      </c>
      <c r="F69" s="195">
        <v>0</v>
      </c>
      <c r="G69" s="195">
        <v>0</v>
      </c>
      <c r="H69" s="195">
        <v>0</v>
      </c>
      <c r="I69" s="196" t="str">
        <f t="shared" ref="I69:I76" si="48">IFERROR(H69/G69-1,"-")</f>
        <v>-</v>
      </c>
      <c r="J69" s="196">
        <f t="shared" si="45"/>
        <v>0</v>
      </c>
      <c r="K69" s="195">
        <v>6895</v>
      </c>
      <c r="L69" s="195">
        <v>5486</v>
      </c>
      <c r="M69" s="195">
        <v>0</v>
      </c>
      <c r="N69" s="195">
        <v>19684</v>
      </c>
      <c r="O69" s="195">
        <v>0</v>
      </c>
      <c r="P69" s="195">
        <v>0</v>
      </c>
      <c r="Q69" s="196" t="str">
        <f t="shared" ref="Q69:Q76" si="49">IFERROR(P69/O69-1,"-")</f>
        <v>-</v>
      </c>
      <c r="R69" s="196">
        <f t="shared" si="47"/>
        <v>0</v>
      </c>
      <c r="S69" s="195">
        <v>7853</v>
      </c>
      <c r="T69" s="195">
        <v>44166</v>
      </c>
      <c r="U69" s="195">
        <v>39770</v>
      </c>
      <c r="V69" s="195">
        <v>39292</v>
      </c>
      <c r="W69" s="195">
        <v>40004</v>
      </c>
      <c r="X69" s="196">
        <f t="shared" ref="X69:X76" si="50">IFERROR(W69/V69-1,"-")</f>
        <v>1.8120737045709046E-2</v>
      </c>
      <c r="Y69" s="196">
        <f t="shared" ref="Y69:Y76" si="51">W69/W$8</f>
        <v>1.1400340494121147E-2</v>
      </c>
    </row>
    <row r="70" spans="1:25" s="74" customFormat="1" x14ac:dyDescent="0.25">
      <c r="B70" s="194" t="s">
        <v>115</v>
      </c>
      <c r="C70" s="195">
        <v>271</v>
      </c>
      <c r="D70" s="195">
        <v>0</v>
      </c>
      <c r="E70" s="195">
        <v>0</v>
      </c>
      <c r="F70" s="195">
        <v>0</v>
      </c>
      <c r="G70" s="195">
        <v>0</v>
      </c>
      <c r="H70" s="195">
        <v>0</v>
      </c>
      <c r="I70" s="196" t="str">
        <f t="shared" si="48"/>
        <v>-</v>
      </c>
      <c r="J70" s="196">
        <f t="shared" si="45"/>
        <v>0</v>
      </c>
      <c r="K70" s="195">
        <v>2038</v>
      </c>
      <c r="L70" s="195">
        <v>2729</v>
      </c>
      <c r="M70" s="195">
        <v>0</v>
      </c>
      <c r="N70" s="195">
        <v>3989</v>
      </c>
      <c r="O70" s="195">
        <v>0</v>
      </c>
      <c r="P70" s="195">
        <v>0</v>
      </c>
      <c r="Q70" s="196" t="str">
        <f t="shared" si="49"/>
        <v>-</v>
      </c>
      <c r="R70" s="196">
        <f t="shared" si="47"/>
        <v>0</v>
      </c>
      <c r="S70" s="195">
        <v>2468</v>
      </c>
      <c r="T70" s="195">
        <v>5830</v>
      </c>
      <c r="U70" s="195">
        <v>7118</v>
      </c>
      <c r="V70" s="195">
        <v>7568</v>
      </c>
      <c r="W70" s="195">
        <v>8306</v>
      </c>
      <c r="X70" s="196">
        <f t="shared" si="50"/>
        <v>9.751585623678638E-2</v>
      </c>
      <c r="Y70" s="196">
        <f t="shared" si="51"/>
        <v>2.3670439992043357E-3</v>
      </c>
    </row>
    <row r="71" spans="1:25" x14ac:dyDescent="0.25">
      <c r="A71" s="74"/>
      <c r="B71" s="194" t="s">
        <v>118</v>
      </c>
      <c r="C71" s="195">
        <v>564</v>
      </c>
      <c r="D71" s="195">
        <v>0</v>
      </c>
      <c r="E71" s="195">
        <v>0</v>
      </c>
      <c r="F71" s="195">
        <v>0</v>
      </c>
      <c r="G71" s="195">
        <v>0</v>
      </c>
      <c r="H71" s="195">
        <v>0</v>
      </c>
      <c r="I71" s="196" t="str">
        <f t="shared" si="48"/>
        <v>-</v>
      </c>
      <c r="J71" s="196">
        <f t="shared" si="45"/>
        <v>0</v>
      </c>
      <c r="K71" s="195">
        <v>1895</v>
      </c>
      <c r="L71" s="195">
        <v>3553</v>
      </c>
      <c r="M71" s="195">
        <v>0</v>
      </c>
      <c r="N71" s="195">
        <v>7111</v>
      </c>
      <c r="O71" s="195">
        <v>0</v>
      </c>
      <c r="P71" s="195">
        <v>0</v>
      </c>
      <c r="Q71" s="196" t="str">
        <f t="shared" si="49"/>
        <v>-</v>
      </c>
      <c r="R71" s="196">
        <f t="shared" si="47"/>
        <v>0</v>
      </c>
      <c r="S71" s="195">
        <v>2800</v>
      </c>
      <c r="T71" s="195">
        <v>14265</v>
      </c>
      <c r="U71" s="195">
        <v>14596</v>
      </c>
      <c r="V71" s="195">
        <v>17781</v>
      </c>
      <c r="W71" s="195">
        <v>8543</v>
      </c>
      <c r="X71" s="196">
        <f t="shared" si="50"/>
        <v>-0.51954333277093534</v>
      </c>
      <c r="Y71" s="196">
        <f t="shared" si="51"/>
        <v>2.4345842626056634E-3</v>
      </c>
    </row>
    <row r="72" spans="1:25" x14ac:dyDescent="0.25">
      <c r="A72" s="74"/>
      <c r="B72" s="194" t="s">
        <v>125</v>
      </c>
      <c r="C72" s="195">
        <v>22</v>
      </c>
      <c r="D72" s="195">
        <v>0</v>
      </c>
      <c r="E72" s="195">
        <v>0</v>
      </c>
      <c r="F72" s="195">
        <v>0</v>
      </c>
      <c r="G72" s="195">
        <v>0</v>
      </c>
      <c r="H72" s="195">
        <v>0</v>
      </c>
      <c r="I72" s="196" t="str">
        <f t="shared" si="48"/>
        <v>-</v>
      </c>
      <c r="J72" s="196">
        <f t="shared" si="45"/>
        <v>0</v>
      </c>
      <c r="K72" s="195">
        <v>228</v>
      </c>
      <c r="L72" s="195">
        <v>818</v>
      </c>
      <c r="M72" s="195">
        <v>0</v>
      </c>
      <c r="N72" s="195">
        <v>1507</v>
      </c>
      <c r="O72" s="195">
        <v>0</v>
      </c>
      <c r="P72" s="195">
        <v>0</v>
      </c>
      <c r="Q72" s="196" t="str">
        <f t="shared" si="49"/>
        <v>-</v>
      </c>
      <c r="R72" s="196">
        <f t="shared" si="47"/>
        <v>0</v>
      </c>
      <c r="S72" s="195">
        <v>265</v>
      </c>
      <c r="T72" s="195">
        <v>1612</v>
      </c>
      <c r="U72" s="195">
        <v>2887</v>
      </c>
      <c r="V72" s="195">
        <v>3774</v>
      </c>
      <c r="W72" s="195">
        <v>2089</v>
      </c>
      <c r="X72" s="196">
        <f t="shared" si="50"/>
        <v>-0.44647588765235824</v>
      </c>
      <c r="Y72" s="196">
        <f t="shared" si="51"/>
        <v>5.9532324998047884E-4</v>
      </c>
    </row>
    <row r="73" spans="1:25" x14ac:dyDescent="0.25">
      <c r="A73" s="74"/>
      <c r="B73" s="194" t="s">
        <v>121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5">
        <v>0</v>
      </c>
      <c r="I73" s="196" t="str">
        <f t="shared" si="48"/>
        <v>-</v>
      </c>
      <c r="J73" s="196">
        <f t="shared" si="45"/>
        <v>0</v>
      </c>
      <c r="K73" s="195">
        <v>591</v>
      </c>
      <c r="L73" s="195">
        <v>1017</v>
      </c>
      <c r="M73" s="195">
        <v>0</v>
      </c>
      <c r="N73" s="195">
        <v>1205</v>
      </c>
      <c r="O73" s="195">
        <v>0</v>
      </c>
      <c r="P73" s="195">
        <v>0</v>
      </c>
      <c r="Q73" s="196" t="str">
        <f t="shared" si="49"/>
        <v>-</v>
      </c>
      <c r="R73" s="196">
        <f t="shared" si="47"/>
        <v>0</v>
      </c>
      <c r="S73" s="195">
        <v>831</v>
      </c>
      <c r="T73" s="195">
        <v>2323</v>
      </c>
      <c r="U73" s="195">
        <v>2141</v>
      </c>
      <c r="V73" s="195">
        <v>3327</v>
      </c>
      <c r="W73" s="195">
        <v>2383</v>
      </c>
      <c r="X73" s="196">
        <f t="shared" si="50"/>
        <v>-0.28373910429816651</v>
      </c>
      <c r="Y73" s="196">
        <f t="shared" si="51"/>
        <v>6.7910737419984741E-4</v>
      </c>
    </row>
    <row r="74" spans="1:25" x14ac:dyDescent="0.25">
      <c r="A74" s="74"/>
      <c r="B74" s="194" t="s">
        <v>130</v>
      </c>
      <c r="C74" s="195">
        <v>83</v>
      </c>
      <c r="D74" s="195">
        <v>0</v>
      </c>
      <c r="E74" s="195">
        <v>0</v>
      </c>
      <c r="F74" s="195">
        <v>0</v>
      </c>
      <c r="G74" s="195">
        <v>0</v>
      </c>
      <c r="H74" s="195">
        <v>0</v>
      </c>
      <c r="I74" s="196" t="str">
        <f t="shared" si="48"/>
        <v>-</v>
      </c>
      <c r="J74" s="196">
        <f t="shared" si="45"/>
        <v>0</v>
      </c>
      <c r="K74" s="195">
        <v>551</v>
      </c>
      <c r="L74" s="195">
        <v>128</v>
      </c>
      <c r="M74" s="195">
        <v>0</v>
      </c>
      <c r="N74" s="195">
        <v>311</v>
      </c>
      <c r="O74" s="195">
        <v>0</v>
      </c>
      <c r="P74" s="195">
        <v>0</v>
      </c>
      <c r="Q74" s="196" t="str">
        <f t="shared" si="49"/>
        <v>-</v>
      </c>
      <c r="R74" s="196">
        <f t="shared" si="47"/>
        <v>0</v>
      </c>
      <c r="S74" s="195">
        <v>636</v>
      </c>
      <c r="T74" s="195">
        <v>1235</v>
      </c>
      <c r="U74" s="195">
        <v>3490</v>
      </c>
      <c r="V74" s="195">
        <v>1888</v>
      </c>
      <c r="W74" s="195">
        <v>902</v>
      </c>
      <c r="X74" s="196">
        <f t="shared" si="50"/>
        <v>-0.5222457627118644</v>
      </c>
      <c r="Y74" s="196">
        <f t="shared" si="51"/>
        <v>2.5705197294513738E-4</v>
      </c>
    </row>
    <row r="75" spans="1:25" x14ac:dyDescent="0.25">
      <c r="A75" s="74"/>
      <c r="B75" s="194" t="s">
        <v>133</v>
      </c>
      <c r="C75" s="195">
        <v>63</v>
      </c>
      <c r="D75" s="195">
        <v>0</v>
      </c>
      <c r="E75" s="195">
        <v>0</v>
      </c>
      <c r="F75" s="195">
        <v>0</v>
      </c>
      <c r="G75" s="195">
        <v>0</v>
      </c>
      <c r="H75" s="195">
        <v>0</v>
      </c>
      <c r="I75" s="196" t="str">
        <f t="shared" si="48"/>
        <v>-</v>
      </c>
      <c r="J75" s="196">
        <f t="shared" si="45"/>
        <v>0</v>
      </c>
      <c r="K75" s="195">
        <v>710</v>
      </c>
      <c r="L75" s="195">
        <v>59</v>
      </c>
      <c r="M75" s="195">
        <v>0</v>
      </c>
      <c r="N75" s="195">
        <v>122</v>
      </c>
      <c r="O75" s="195">
        <v>0</v>
      </c>
      <c r="P75" s="195">
        <v>0</v>
      </c>
      <c r="Q75" s="196" t="str">
        <f t="shared" si="49"/>
        <v>-</v>
      </c>
      <c r="R75" s="196">
        <f t="shared" si="47"/>
        <v>0</v>
      </c>
      <c r="S75" s="195">
        <v>855</v>
      </c>
      <c r="T75" s="195">
        <v>331</v>
      </c>
      <c r="U75" s="195">
        <v>1010</v>
      </c>
      <c r="V75" s="195">
        <v>294</v>
      </c>
      <c r="W75" s="195">
        <v>631</v>
      </c>
      <c r="X75" s="196">
        <f t="shared" si="50"/>
        <v>1.1462585034013606</v>
      </c>
      <c r="Y75" s="196">
        <f t="shared" si="51"/>
        <v>1.7982238905585551E-4</v>
      </c>
    </row>
    <row r="76" spans="1:25" x14ac:dyDescent="0.25">
      <c r="A76" s="74"/>
      <c r="B76" s="199" t="s">
        <v>147</v>
      </c>
      <c r="C76" s="200">
        <f t="shared" ref="C76" si="52">C68-SUM(C69:C75)</f>
        <v>623</v>
      </c>
      <c r="D76" s="200">
        <f t="shared" ref="D76:H76" si="53">D68-SUM(D69:D75)</f>
        <v>0</v>
      </c>
      <c r="E76" s="200">
        <f t="shared" si="53"/>
        <v>0</v>
      </c>
      <c r="F76" s="200">
        <f t="shared" si="53"/>
        <v>0</v>
      </c>
      <c r="G76" s="200">
        <f t="shared" si="53"/>
        <v>0</v>
      </c>
      <c r="H76" s="200">
        <f t="shared" si="53"/>
        <v>0</v>
      </c>
      <c r="I76" s="201" t="str">
        <f t="shared" si="48"/>
        <v>-</v>
      </c>
      <c r="J76" s="201">
        <f t="shared" si="45"/>
        <v>0</v>
      </c>
      <c r="K76" s="200">
        <f t="shared" ref="K76:P76" si="54">K68-SUM(K69:K75)</f>
        <v>3826</v>
      </c>
      <c r="L76" s="200">
        <f t="shared" si="54"/>
        <v>6868</v>
      </c>
      <c r="M76" s="200">
        <f t="shared" si="54"/>
        <v>0</v>
      </c>
      <c r="N76" s="200">
        <f t="shared" si="54"/>
        <v>18832</v>
      </c>
      <c r="O76" s="200">
        <f t="shared" si="54"/>
        <v>0</v>
      </c>
      <c r="P76" s="200">
        <f t="shared" si="54"/>
        <v>0</v>
      </c>
      <c r="Q76" s="201" t="str">
        <f t="shared" si="49"/>
        <v>-</v>
      </c>
      <c r="R76" s="201">
        <f t="shared" si="47"/>
        <v>0</v>
      </c>
      <c r="S76" s="200">
        <f>S68-SUM(S69:S75)</f>
        <v>4954</v>
      </c>
      <c r="T76" s="200">
        <f>T68-SUM(T69:T75)</f>
        <v>24894</v>
      </c>
      <c r="U76" s="200">
        <f>U68-SUM(U69:U75)</f>
        <v>37093</v>
      </c>
      <c r="V76" s="200">
        <f>V68-SUM(V69:V75)</f>
        <v>42034</v>
      </c>
      <c r="W76" s="200">
        <f>W68-SUM(W69:W75)</f>
        <v>29073</v>
      </c>
      <c r="X76" s="201">
        <f t="shared" si="50"/>
        <v>-0.30834562497026219</v>
      </c>
      <c r="Y76" s="201">
        <f t="shared" si="51"/>
        <v>8.2852239572438792E-3</v>
      </c>
    </row>
    <row r="77" spans="1:25" x14ac:dyDescent="0.25">
      <c r="A77" s="74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</row>
    <row r="78" spans="1:25" x14ac:dyDescent="0.25">
      <c r="A78" s="74"/>
      <c r="B78" s="187" t="s">
        <v>70</v>
      </c>
      <c r="C78" s="209">
        <f t="shared" ref="C78:H78" si="55">C79+C82</f>
        <v>29634</v>
      </c>
      <c r="D78" s="209">
        <f t="shared" si="55"/>
        <v>53192</v>
      </c>
      <c r="E78" s="209">
        <f t="shared" si="55"/>
        <v>82780</v>
      </c>
      <c r="F78" s="209">
        <f t="shared" si="55"/>
        <v>86011</v>
      </c>
      <c r="G78" s="209">
        <f t="shared" si="55"/>
        <v>98362</v>
      </c>
      <c r="H78" s="209">
        <f t="shared" si="55"/>
        <v>107867</v>
      </c>
      <c r="I78" s="210">
        <f>IFERROR(H78/G78-1,"-")</f>
        <v>9.6632846017771001E-2</v>
      </c>
      <c r="J78" s="210">
        <f t="shared" ref="J78:J90" si="56">H78/H$8</f>
        <v>0.17091171824371323</v>
      </c>
      <c r="K78" s="209">
        <f t="shared" ref="K78:P78" si="57">K79+K82</f>
        <v>128814</v>
      </c>
      <c r="L78" s="209">
        <f t="shared" si="57"/>
        <v>157552</v>
      </c>
      <c r="M78" s="209">
        <f t="shared" si="57"/>
        <v>391658</v>
      </c>
      <c r="N78" s="209">
        <f t="shared" si="57"/>
        <v>460097</v>
      </c>
      <c r="O78" s="209">
        <f t="shared" si="57"/>
        <v>525364</v>
      </c>
      <c r="P78" s="209">
        <f t="shared" si="57"/>
        <v>522395</v>
      </c>
      <c r="Q78" s="210">
        <f>IFERROR(P78/O78-1,"-")</f>
        <v>-5.6513198468109982E-3</v>
      </c>
      <c r="R78" s="210">
        <f t="shared" ref="R78:R90" si="58">P78/P$8</f>
        <v>0.18152007841853635</v>
      </c>
      <c r="S78" s="209">
        <f>S79+S82</f>
        <v>158448</v>
      </c>
      <c r="T78" s="209">
        <f>T79+T82</f>
        <v>474438</v>
      </c>
      <c r="U78" s="209">
        <f>U79+U82</f>
        <v>546108</v>
      </c>
      <c r="V78" s="209">
        <f>V79+V82</f>
        <v>623726</v>
      </c>
      <c r="W78" s="209">
        <f>W79+W82</f>
        <v>630262</v>
      </c>
      <c r="X78" s="210">
        <f>IFERROR(W78/V78-1,"-")</f>
        <v>1.0478960312701346E-2</v>
      </c>
      <c r="Y78" s="210">
        <f>W78/W$8</f>
        <v>0.17961207380526403</v>
      </c>
    </row>
    <row r="79" spans="1:25" x14ac:dyDescent="0.25">
      <c r="A79" s="74"/>
      <c r="B79" s="190" t="s">
        <v>99</v>
      </c>
      <c r="C79" s="191">
        <v>12462</v>
      </c>
      <c r="D79" s="191">
        <v>31855</v>
      </c>
      <c r="E79" s="191">
        <v>43446</v>
      </c>
      <c r="F79" s="191">
        <v>43583</v>
      </c>
      <c r="G79" s="191">
        <v>48477</v>
      </c>
      <c r="H79" s="191">
        <v>57131</v>
      </c>
      <c r="I79" s="192">
        <f>IFERROR(H79/G79-1,"-")</f>
        <v>0.1785176475441963</v>
      </c>
      <c r="J79" s="192">
        <f t="shared" si="56"/>
        <v>9.052219283915916E-2</v>
      </c>
      <c r="K79" s="191">
        <v>58856</v>
      </c>
      <c r="L79" s="191">
        <v>89810</v>
      </c>
      <c r="M79" s="191">
        <v>198119</v>
      </c>
      <c r="N79" s="191">
        <v>203669</v>
      </c>
      <c r="O79" s="191">
        <v>213191</v>
      </c>
      <c r="P79" s="191">
        <v>214063</v>
      </c>
      <c r="Q79" s="192">
        <f>IFERROR(P79/O79-1,"-")</f>
        <v>4.0902289496274058E-3</v>
      </c>
      <c r="R79" s="192">
        <f t="shared" si="58"/>
        <v>7.4381899800930615E-2</v>
      </c>
      <c r="S79" s="191">
        <v>71318</v>
      </c>
      <c r="T79" s="191">
        <v>241565</v>
      </c>
      <c r="U79" s="191">
        <v>247252</v>
      </c>
      <c r="V79" s="191">
        <v>261668</v>
      </c>
      <c r="W79" s="191">
        <v>271194</v>
      </c>
      <c r="X79" s="192">
        <f>IFERROR(W79/V79-1,"-")</f>
        <v>3.6404910038674965E-2</v>
      </c>
      <c r="Y79" s="192">
        <f>W79/W$8</f>
        <v>7.7284870012066048E-2</v>
      </c>
    </row>
    <row r="80" spans="1:25" x14ac:dyDescent="0.25">
      <c r="A80" s="74"/>
      <c r="B80" s="194" t="s">
        <v>105</v>
      </c>
      <c r="C80" s="195">
        <v>5678</v>
      </c>
      <c r="D80" s="195">
        <v>20326</v>
      </c>
      <c r="E80" s="195">
        <v>26841</v>
      </c>
      <c r="F80" s="195">
        <v>27062</v>
      </c>
      <c r="G80" s="195">
        <v>25995</v>
      </c>
      <c r="H80" s="195">
        <v>25798</v>
      </c>
      <c r="I80" s="196">
        <f>IFERROR(H80/G80-1,"-")</f>
        <v>-7.5783804577803648E-3</v>
      </c>
      <c r="J80" s="196">
        <f t="shared" si="56"/>
        <v>4.0876083577473313E-2</v>
      </c>
      <c r="K80" s="195">
        <v>9996</v>
      </c>
      <c r="L80" s="195">
        <v>20015</v>
      </c>
      <c r="M80" s="195">
        <v>31904</v>
      </c>
      <c r="N80" s="195">
        <v>26216</v>
      </c>
      <c r="O80" s="195">
        <v>37813</v>
      </c>
      <c r="P80" s="195">
        <v>34185</v>
      </c>
      <c r="Q80" s="196">
        <f>IFERROR(P80/O80-1,"-")</f>
        <v>-9.5945838732711008E-2</v>
      </c>
      <c r="R80" s="196">
        <f t="shared" si="58"/>
        <v>1.1878490186042487E-2</v>
      </c>
      <c r="S80" s="195">
        <v>15674</v>
      </c>
      <c r="T80" s="195">
        <v>58745</v>
      </c>
      <c r="U80" s="195">
        <v>53278</v>
      </c>
      <c r="V80" s="195">
        <v>63808</v>
      </c>
      <c r="W80" s="195">
        <v>63283</v>
      </c>
      <c r="X80" s="196">
        <f>IFERROR(W80/V80-1,"-")</f>
        <v>-8.2278084252758177E-3</v>
      </c>
      <c r="Y80" s="196">
        <f>W80/W$8</f>
        <v>1.8034390248211893E-2</v>
      </c>
    </row>
    <row r="81" spans="1:25" x14ac:dyDescent="0.25">
      <c r="A81" s="74"/>
      <c r="B81" s="194" t="s">
        <v>102</v>
      </c>
      <c r="C81" s="195">
        <v>6784</v>
      </c>
      <c r="D81" s="195">
        <v>11529</v>
      </c>
      <c r="E81" s="195">
        <v>16605</v>
      </c>
      <c r="F81" s="195">
        <v>16521</v>
      </c>
      <c r="G81" s="195">
        <v>22482</v>
      </c>
      <c r="H81" s="195">
        <v>25756</v>
      </c>
      <c r="I81" s="196">
        <f>IFERROR(H81/G81-1,"-")</f>
        <v>0.1456276132016725</v>
      </c>
      <c r="J81" s="196">
        <f t="shared" si="56"/>
        <v>4.0809535957105306E-2</v>
      </c>
      <c r="K81" s="195">
        <v>48860</v>
      </c>
      <c r="L81" s="195">
        <v>69795</v>
      </c>
      <c r="M81" s="195">
        <v>166215</v>
      </c>
      <c r="N81" s="195">
        <v>177453</v>
      </c>
      <c r="O81" s="195">
        <v>175378</v>
      </c>
      <c r="P81" s="195">
        <v>179878</v>
      </c>
      <c r="Q81" s="196">
        <f>IFERROR(P81/O81-1,"-")</f>
        <v>2.5658862571132035E-2</v>
      </c>
      <c r="R81" s="196">
        <f t="shared" si="58"/>
        <v>6.2503409614888122E-2</v>
      </c>
      <c r="S81" s="195">
        <v>55644</v>
      </c>
      <c r="T81" s="195">
        <v>182820</v>
      </c>
      <c r="U81" s="195">
        <v>193974</v>
      </c>
      <c r="V81" s="195">
        <v>197860</v>
      </c>
      <c r="W81" s="195">
        <v>207911</v>
      </c>
      <c r="X81" s="196">
        <f>IFERROR(W81/V81-1,"-")</f>
        <v>5.0798544425351366E-2</v>
      </c>
      <c r="Y81" s="196">
        <f>W81/W$8</f>
        <v>5.9250479763854162E-2</v>
      </c>
    </row>
    <row r="82" spans="1:25" x14ac:dyDescent="0.25">
      <c r="A82" s="74"/>
      <c r="B82" s="190" t="s">
        <v>109</v>
      </c>
      <c r="C82" s="191">
        <v>17172</v>
      </c>
      <c r="D82" s="191">
        <v>21337</v>
      </c>
      <c r="E82" s="191">
        <v>39334</v>
      </c>
      <c r="F82" s="191">
        <v>42428</v>
      </c>
      <c r="G82" s="191">
        <v>49885</v>
      </c>
      <c r="H82" s="191">
        <v>50736</v>
      </c>
      <c r="I82" s="192">
        <f>IFERROR(H82/G82-1,"-")</f>
        <v>1.7059236243359699E-2</v>
      </c>
      <c r="J82" s="192">
        <f t="shared" si="56"/>
        <v>8.0389525404554074E-2</v>
      </c>
      <c r="K82" s="191">
        <v>69958</v>
      </c>
      <c r="L82" s="191">
        <v>67742</v>
      </c>
      <c r="M82" s="191">
        <v>193539</v>
      </c>
      <c r="N82" s="191">
        <v>256428</v>
      </c>
      <c r="O82" s="191">
        <v>312173</v>
      </c>
      <c r="P82" s="191">
        <v>308332</v>
      </c>
      <c r="Q82" s="192">
        <f>IFERROR(P82/O82-1,"-")</f>
        <v>-1.2304074984063273E-2</v>
      </c>
      <c r="R82" s="192">
        <f t="shared" si="58"/>
        <v>0.10713817861760574</v>
      </c>
      <c r="S82" s="191">
        <v>87130</v>
      </c>
      <c r="T82" s="191">
        <v>232873</v>
      </c>
      <c r="U82" s="191">
        <v>298856</v>
      </c>
      <c r="V82" s="191">
        <v>362058</v>
      </c>
      <c r="W82" s="191">
        <v>359068</v>
      </c>
      <c r="X82" s="192">
        <f>IFERROR(W82/V82-1,"-")</f>
        <v>-8.258345347982865E-3</v>
      </c>
      <c r="Y82" s="192">
        <f>W82/W$8</f>
        <v>0.10232720379319798</v>
      </c>
    </row>
    <row r="83" spans="1:25" s="74" customFormat="1" x14ac:dyDescent="0.25">
      <c r="B83" s="194" t="s">
        <v>112</v>
      </c>
      <c r="C83" s="195">
        <v>2354</v>
      </c>
      <c r="D83" s="195">
        <v>2390</v>
      </c>
      <c r="E83" s="195">
        <v>4530</v>
      </c>
      <c r="F83" s="195">
        <v>5767</v>
      </c>
      <c r="G83" s="195">
        <v>7540</v>
      </c>
      <c r="H83" s="195">
        <v>7704</v>
      </c>
      <c r="I83" s="196">
        <f t="shared" ref="I83:I90" si="59">IFERROR(H83/G83-1,"-")</f>
        <v>2.1750663129973535E-2</v>
      </c>
      <c r="J83" s="196">
        <f t="shared" si="56"/>
        <v>1.2206734936074673E-2</v>
      </c>
      <c r="K83" s="195">
        <v>14348</v>
      </c>
      <c r="L83" s="195">
        <v>6703</v>
      </c>
      <c r="M83" s="195">
        <v>45660</v>
      </c>
      <c r="N83" s="195">
        <v>61002</v>
      </c>
      <c r="O83" s="195">
        <v>72719</v>
      </c>
      <c r="P83" s="195">
        <v>78265</v>
      </c>
      <c r="Q83" s="196">
        <f t="shared" ref="Q83:Q90" si="60">IFERROR(P83/O83-1,"-")</f>
        <v>7.6266175277437842E-2</v>
      </c>
      <c r="R83" s="196">
        <f t="shared" si="58"/>
        <v>2.7195262086020629E-2</v>
      </c>
      <c r="S83" s="195">
        <v>16702</v>
      </c>
      <c r="T83" s="195">
        <v>50190</v>
      </c>
      <c r="U83" s="195">
        <v>66769</v>
      </c>
      <c r="V83" s="195">
        <v>80259</v>
      </c>
      <c r="W83" s="195">
        <v>85969</v>
      </c>
      <c r="X83" s="196">
        <f t="shared" ref="X83:X90" si="61">IFERROR(W83/V83-1,"-")</f>
        <v>7.1144669133679672E-2</v>
      </c>
      <c r="Y83" s="196">
        <f t="shared" ref="Y83:Y90" si="62">W83/W$8</f>
        <v>2.4499446853792142E-2</v>
      </c>
    </row>
    <row r="84" spans="1:25" s="74" customFormat="1" x14ac:dyDescent="0.25">
      <c r="B84" s="194" t="s">
        <v>115</v>
      </c>
      <c r="C84" s="195">
        <v>4887</v>
      </c>
      <c r="D84" s="195">
        <v>4739</v>
      </c>
      <c r="E84" s="195">
        <v>9794</v>
      </c>
      <c r="F84" s="195">
        <v>11235</v>
      </c>
      <c r="G84" s="195">
        <v>11863</v>
      </c>
      <c r="H84" s="195">
        <v>11040</v>
      </c>
      <c r="I84" s="196">
        <f t="shared" si="59"/>
        <v>-6.9375368793728409E-2</v>
      </c>
      <c r="J84" s="196">
        <f t="shared" si="56"/>
        <v>1.7492517353876479E-2</v>
      </c>
      <c r="K84" s="195">
        <v>25551</v>
      </c>
      <c r="L84" s="195">
        <v>19966</v>
      </c>
      <c r="M84" s="195">
        <v>64520</v>
      </c>
      <c r="N84" s="195">
        <v>75671</v>
      </c>
      <c r="O84" s="195">
        <v>85108</v>
      </c>
      <c r="P84" s="195">
        <v>82815</v>
      </c>
      <c r="Q84" s="196">
        <f t="shared" si="60"/>
        <v>-2.6942238097476201E-2</v>
      </c>
      <c r="R84" s="196">
        <f t="shared" si="58"/>
        <v>2.877628096408099E-2</v>
      </c>
      <c r="S84" s="195">
        <v>30438</v>
      </c>
      <c r="T84" s="195">
        <v>74314</v>
      </c>
      <c r="U84" s="195">
        <v>86906</v>
      </c>
      <c r="V84" s="195">
        <v>96971</v>
      </c>
      <c r="W84" s="195">
        <v>93855</v>
      </c>
      <c r="X84" s="196">
        <f t="shared" si="61"/>
        <v>-3.2133318208536599E-2</v>
      </c>
      <c r="Y84" s="196">
        <f t="shared" si="62"/>
        <v>2.6746799246968812E-2</v>
      </c>
    </row>
    <row r="85" spans="1:25" x14ac:dyDescent="0.25">
      <c r="A85" s="74"/>
      <c r="B85" s="194" t="s">
        <v>118</v>
      </c>
      <c r="C85" s="195">
        <v>1534</v>
      </c>
      <c r="D85" s="195">
        <v>4038</v>
      </c>
      <c r="E85" s="195">
        <v>4906</v>
      </c>
      <c r="F85" s="195">
        <v>4559</v>
      </c>
      <c r="G85" s="195">
        <v>5066</v>
      </c>
      <c r="H85" s="195">
        <v>5148</v>
      </c>
      <c r="I85" s="196">
        <f t="shared" si="59"/>
        <v>1.6186340307935199E-2</v>
      </c>
      <c r="J85" s="196">
        <f t="shared" si="56"/>
        <v>8.1568368965358792E-3</v>
      </c>
      <c r="K85" s="195">
        <v>4860</v>
      </c>
      <c r="L85" s="195">
        <v>8281</v>
      </c>
      <c r="M85" s="195">
        <v>16360</v>
      </c>
      <c r="N85" s="195">
        <v>26786</v>
      </c>
      <c r="O85" s="195">
        <v>39965</v>
      </c>
      <c r="P85" s="195">
        <v>35460</v>
      </c>
      <c r="Q85" s="196">
        <f t="shared" si="60"/>
        <v>-0.11272363317903167</v>
      </c>
      <c r="R85" s="196">
        <f t="shared" si="58"/>
        <v>1.2321522948575884E-2</v>
      </c>
      <c r="S85" s="195">
        <v>6394</v>
      </c>
      <c r="T85" s="195">
        <v>21266</v>
      </c>
      <c r="U85" s="195">
        <v>31345</v>
      </c>
      <c r="V85" s="195">
        <v>45031</v>
      </c>
      <c r="W85" s="195">
        <v>40608</v>
      </c>
      <c r="X85" s="196">
        <f t="shared" si="61"/>
        <v>-9.8221225378072874E-2</v>
      </c>
      <c r="Y85" s="196">
        <f t="shared" si="62"/>
        <v>1.1572468422789509E-2</v>
      </c>
    </row>
    <row r="86" spans="1:25" x14ac:dyDescent="0.25">
      <c r="A86" s="74"/>
      <c r="B86" s="194" t="s">
        <v>125</v>
      </c>
      <c r="C86" s="195">
        <v>251</v>
      </c>
      <c r="D86" s="195">
        <v>519</v>
      </c>
      <c r="E86" s="195">
        <v>906</v>
      </c>
      <c r="F86" s="195">
        <v>907</v>
      </c>
      <c r="G86" s="195">
        <v>1190</v>
      </c>
      <c r="H86" s="195">
        <v>1258</v>
      </c>
      <c r="I86" s="196">
        <f t="shared" si="59"/>
        <v>5.7142857142857162E-2</v>
      </c>
      <c r="J86" s="196">
        <f t="shared" si="56"/>
        <v>1.9932596767370117E-3</v>
      </c>
      <c r="K86" s="195">
        <v>1127</v>
      </c>
      <c r="L86" s="195">
        <v>1963</v>
      </c>
      <c r="M86" s="195">
        <v>3498</v>
      </c>
      <c r="N86" s="195">
        <v>5016</v>
      </c>
      <c r="O86" s="195">
        <v>9413</v>
      </c>
      <c r="P86" s="195">
        <v>9441</v>
      </c>
      <c r="Q86" s="196">
        <f t="shared" si="60"/>
        <v>2.9746095824922936E-3</v>
      </c>
      <c r="R86" s="196">
        <f t="shared" si="58"/>
        <v>3.2805273028061175E-3</v>
      </c>
      <c r="S86" s="195">
        <v>1378</v>
      </c>
      <c r="T86" s="195">
        <v>4404</v>
      </c>
      <c r="U86" s="195">
        <v>5923</v>
      </c>
      <c r="V86" s="195">
        <v>10603</v>
      </c>
      <c r="W86" s="195">
        <v>10699</v>
      </c>
      <c r="X86" s="196">
        <f t="shared" si="61"/>
        <v>9.0540413090633987E-3</v>
      </c>
      <c r="Y86" s="196">
        <f t="shared" si="62"/>
        <v>3.0490011735476992E-3</v>
      </c>
    </row>
    <row r="87" spans="1:25" x14ac:dyDescent="0.25">
      <c r="A87" s="74"/>
      <c r="B87" s="194" t="s">
        <v>121</v>
      </c>
      <c r="C87" s="195">
        <v>206</v>
      </c>
      <c r="D87" s="195">
        <v>432</v>
      </c>
      <c r="E87" s="195">
        <v>733</v>
      </c>
      <c r="F87" s="195">
        <v>605</v>
      </c>
      <c r="G87" s="195">
        <v>686</v>
      </c>
      <c r="H87" s="195">
        <v>681</v>
      </c>
      <c r="I87" s="196">
        <f t="shared" si="59"/>
        <v>-7.2886297376093534E-3</v>
      </c>
      <c r="J87" s="196">
        <f t="shared" si="56"/>
        <v>1.0790221302527066E-3</v>
      </c>
      <c r="K87" s="195">
        <v>1505</v>
      </c>
      <c r="L87" s="195">
        <v>2725</v>
      </c>
      <c r="M87" s="195">
        <v>3288</v>
      </c>
      <c r="N87" s="195">
        <v>4621</v>
      </c>
      <c r="O87" s="195">
        <v>5897</v>
      </c>
      <c r="P87" s="195">
        <v>6255</v>
      </c>
      <c r="Q87" s="196">
        <f t="shared" si="60"/>
        <v>6.0708835000847783E-2</v>
      </c>
      <c r="R87" s="196">
        <f t="shared" si="58"/>
        <v>2.1734666114873705E-3</v>
      </c>
      <c r="S87" s="195">
        <v>1711</v>
      </c>
      <c r="T87" s="195">
        <v>4021</v>
      </c>
      <c r="U87" s="195">
        <v>5226</v>
      </c>
      <c r="V87" s="195">
        <v>6583</v>
      </c>
      <c r="W87" s="195">
        <v>6936</v>
      </c>
      <c r="X87" s="196">
        <f t="shared" si="61"/>
        <v>5.3622968251556991E-2</v>
      </c>
      <c r="Y87" s="196">
        <f t="shared" si="62"/>
        <v>1.9766213795426525E-3</v>
      </c>
    </row>
    <row r="88" spans="1:25" x14ac:dyDescent="0.25">
      <c r="A88" s="74"/>
      <c r="B88" s="194" t="s">
        <v>130</v>
      </c>
      <c r="C88" s="195">
        <v>282</v>
      </c>
      <c r="D88" s="195">
        <v>161</v>
      </c>
      <c r="E88" s="195">
        <v>315</v>
      </c>
      <c r="F88" s="195">
        <v>333</v>
      </c>
      <c r="G88" s="195">
        <v>375</v>
      </c>
      <c r="H88" s="195">
        <v>396</v>
      </c>
      <c r="I88" s="196">
        <f t="shared" si="59"/>
        <v>5.600000000000005E-2</v>
      </c>
      <c r="J88" s="196">
        <f t="shared" si="56"/>
        <v>6.2744899204122148E-4</v>
      </c>
      <c r="K88" s="195">
        <v>1418</v>
      </c>
      <c r="L88" s="195">
        <v>282</v>
      </c>
      <c r="M88" s="195">
        <v>1933</v>
      </c>
      <c r="N88" s="195">
        <v>2480</v>
      </c>
      <c r="O88" s="195">
        <v>2401</v>
      </c>
      <c r="P88" s="195">
        <v>2510</v>
      </c>
      <c r="Q88" s="196">
        <f t="shared" si="60"/>
        <v>4.5397750937109516E-2</v>
      </c>
      <c r="R88" s="196">
        <f t="shared" si="58"/>
        <v>8.7216645800692238E-4</v>
      </c>
      <c r="S88" s="195">
        <v>1700</v>
      </c>
      <c r="T88" s="195">
        <v>2248</v>
      </c>
      <c r="U88" s="195">
        <v>2813</v>
      </c>
      <c r="V88" s="195">
        <v>2776</v>
      </c>
      <c r="W88" s="195">
        <v>2906</v>
      </c>
      <c r="X88" s="196">
        <f t="shared" si="61"/>
        <v>4.6829971181556296E-2</v>
      </c>
      <c r="Y88" s="196">
        <f t="shared" si="62"/>
        <v>8.2815192170573079E-4</v>
      </c>
    </row>
    <row r="89" spans="1:25" x14ac:dyDescent="0.25">
      <c r="A89" s="74"/>
      <c r="B89" s="194" t="s">
        <v>133</v>
      </c>
      <c r="C89" s="195">
        <v>390</v>
      </c>
      <c r="D89" s="195">
        <v>170</v>
      </c>
      <c r="E89" s="195">
        <v>454</v>
      </c>
      <c r="F89" s="195">
        <v>467</v>
      </c>
      <c r="G89" s="195">
        <v>417</v>
      </c>
      <c r="H89" s="195">
        <v>510</v>
      </c>
      <c r="I89" s="196">
        <f t="shared" si="59"/>
        <v>0.2230215827338129</v>
      </c>
      <c r="J89" s="196">
        <f t="shared" si="56"/>
        <v>8.0807824732581559E-4</v>
      </c>
      <c r="K89" s="195">
        <v>1915</v>
      </c>
      <c r="L89" s="195">
        <v>286</v>
      </c>
      <c r="M89" s="195">
        <v>1829</v>
      </c>
      <c r="N89" s="195">
        <v>2565</v>
      </c>
      <c r="O89" s="195">
        <v>2963</v>
      </c>
      <c r="P89" s="195">
        <v>1864</v>
      </c>
      <c r="Q89" s="196">
        <f t="shared" si="60"/>
        <v>-0.37090786365170436</v>
      </c>
      <c r="R89" s="196">
        <f t="shared" si="58"/>
        <v>6.4769652499000136E-4</v>
      </c>
      <c r="S89" s="195">
        <v>2305</v>
      </c>
      <c r="T89" s="195">
        <v>2283</v>
      </c>
      <c r="U89" s="195">
        <v>3032</v>
      </c>
      <c r="V89" s="195">
        <v>3380</v>
      </c>
      <c r="W89" s="195">
        <v>2374</v>
      </c>
      <c r="X89" s="196">
        <f t="shared" si="61"/>
        <v>-0.29763313609467457</v>
      </c>
      <c r="Y89" s="196">
        <f t="shared" si="62"/>
        <v>6.7654255407068303E-4</v>
      </c>
    </row>
    <row r="90" spans="1:25" x14ac:dyDescent="0.25">
      <c r="A90" s="74"/>
      <c r="B90" s="199" t="s">
        <v>147</v>
      </c>
      <c r="C90" s="200">
        <f t="shared" ref="C90" si="63">C82-SUM(C83:C89)</f>
        <v>7268</v>
      </c>
      <c r="D90" s="200">
        <f t="shared" ref="D90:H90" si="64">D82-SUM(D83:D89)</f>
        <v>8888</v>
      </c>
      <c r="E90" s="200">
        <f t="shared" si="64"/>
        <v>17696</v>
      </c>
      <c r="F90" s="200">
        <f t="shared" si="64"/>
        <v>18555</v>
      </c>
      <c r="G90" s="200">
        <f t="shared" si="64"/>
        <v>22748</v>
      </c>
      <c r="H90" s="200">
        <f t="shared" si="64"/>
        <v>23999</v>
      </c>
      <c r="I90" s="201">
        <f t="shared" si="59"/>
        <v>5.4993845612801184E-2</v>
      </c>
      <c r="J90" s="201">
        <f t="shared" si="56"/>
        <v>3.8025627171710291E-2</v>
      </c>
      <c r="K90" s="200">
        <f t="shared" ref="K90:P90" si="65">K82-SUM(K83:K89)</f>
        <v>19234</v>
      </c>
      <c r="L90" s="200">
        <f t="shared" si="65"/>
        <v>27536</v>
      </c>
      <c r="M90" s="200">
        <f t="shared" si="65"/>
        <v>56451</v>
      </c>
      <c r="N90" s="200">
        <f t="shared" si="65"/>
        <v>78287</v>
      </c>
      <c r="O90" s="200">
        <f t="shared" si="65"/>
        <v>93707</v>
      </c>
      <c r="P90" s="200">
        <f t="shared" si="65"/>
        <v>91722</v>
      </c>
      <c r="Q90" s="201">
        <f t="shared" si="60"/>
        <v>-2.1183049291941924E-2</v>
      </c>
      <c r="R90" s="201">
        <f t="shared" si="58"/>
        <v>3.1871255721637827E-2</v>
      </c>
      <c r="S90" s="200">
        <f>S82-SUM(S83:S89)</f>
        <v>26502</v>
      </c>
      <c r="T90" s="200">
        <f>T82-SUM(T83:T89)</f>
        <v>74147</v>
      </c>
      <c r="U90" s="200">
        <f>U82-SUM(U83:U89)</f>
        <v>96842</v>
      </c>
      <c r="V90" s="200">
        <f>V82-SUM(V83:V89)</f>
        <v>116455</v>
      </c>
      <c r="W90" s="200">
        <f>W82-SUM(W83:W89)</f>
        <v>115721</v>
      </c>
      <c r="X90" s="201">
        <f t="shared" si="61"/>
        <v>-6.3028637671203036E-3</v>
      </c>
      <c r="Y90" s="201">
        <f t="shared" si="62"/>
        <v>3.2978172240780756E-2</v>
      </c>
    </row>
    <row r="91" spans="1:25" x14ac:dyDescent="0.25">
      <c r="A91" s="74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</row>
    <row r="92" spans="1:25" x14ac:dyDescent="0.25">
      <c r="A92" s="74"/>
      <c r="B92" s="187" t="s">
        <v>70</v>
      </c>
      <c r="C92" s="209">
        <f t="shared" ref="C92:H92" si="66">C93+C96</f>
        <v>4061</v>
      </c>
      <c r="D92" s="209">
        <f t="shared" si="66"/>
        <v>0</v>
      </c>
      <c r="E92" s="209">
        <f t="shared" si="66"/>
        <v>3393</v>
      </c>
      <c r="F92" s="209">
        <f t="shared" si="66"/>
        <v>5194</v>
      </c>
      <c r="G92" s="209">
        <f t="shared" si="66"/>
        <v>6178</v>
      </c>
      <c r="H92" s="209">
        <f t="shared" si="66"/>
        <v>6765</v>
      </c>
      <c r="I92" s="210">
        <f>IFERROR(H92/G92-1,"-")</f>
        <v>9.5014567821301466E-2</v>
      </c>
      <c r="J92" s="210">
        <f t="shared" ref="J92:J104" si="67">H92/H$8</f>
        <v>1.0718920280704201E-2</v>
      </c>
      <c r="K92" s="209">
        <f t="shared" ref="K92:P92" si="68">K93+K96</f>
        <v>8693</v>
      </c>
      <c r="L92" s="209">
        <f t="shared" si="68"/>
        <v>0</v>
      </c>
      <c r="M92" s="209">
        <f t="shared" si="68"/>
        <v>25644</v>
      </c>
      <c r="N92" s="209">
        <f t="shared" si="68"/>
        <v>34429</v>
      </c>
      <c r="O92" s="209">
        <f t="shared" si="68"/>
        <v>40518</v>
      </c>
      <c r="P92" s="209">
        <f t="shared" si="68"/>
        <v>39638</v>
      </c>
      <c r="Q92" s="210">
        <f>IFERROR(P92/O92-1,"-")</f>
        <v>-2.1718742287378467E-2</v>
      </c>
      <c r="R92" s="210">
        <f t="shared" ref="R92:R104" si="69">P92/P$8</f>
        <v>1.3773280502979438E-2</v>
      </c>
      <c r="S92" s="209">
        <f>S93+S96</f>
        <v>19059</v>
      </c>
      <c r="T92" s="209">
        <f>T93+T96</f>
        <v>41481</v>
      </c>
      <c r="U92" s="209">
        <f>U93+U96</f>
        <v>48608</v>
      </c>
      <c r="V92" s="209">
        <f>V93+V96</f>
        <v>46696</v>
      </c>
      <c r="W92" s="209">
        <f>W93+W96</f>
        <v>46403</v>
      </c>
      <c r="X92" s="210">
        <f>IFERROR(W92/V92-1,"-")</f>
        <v>-6.2746273770772909E-3</v>
      </c>
      <c r="Y92" s="210">
        <f>W92/W$8</f>
        <v>1.3223927605956995E-2</v>
      </c>
    </row>
    <row r="93" spans="1:25" x14ac:dyDescent="0.25">
      <c r="A93" s="74"/>
      <c r="B93" s="190" t="s">
        <v>99</v>
      </c>
      <c r="C93" s="191">
        <v>2731</v>
      </c>
      <c r="D93" s="191">
        <v>0</v>
      </c>
      <c r="E93" s="191">
        <v>2663</v>
      </c>
      <c r="F93" s="191">
        <v>3564</v>
      </c>
      <c r="G93" s="191">
        <v>4493</v>
      </c>
      <c r="H93" s="191">
        <v>4917</v>
      </c>
      <c r="I93" s="192">
        <f>IFERROR(H93/G93-1,"-")</f>
        <v>9.4369018473180466E-2</v>
      </c>
      <c r="J93" s="192">
        <f t="shared" si="67"/>
        <v>7.7908249845118332E-3</v>
      </c>
      <c r="K93" s="191">
        <v>4723</v>
      </c>
      <c r="L93" s="191">
        <v>0</v>
      </c>
      <c r="M93" s="191">
        <v>17928</v>
      </c>
      <c r="N93" s="191">
        <v>22563</v>
      </c>
      <c r="O93" s="191">
        <v>24822</v>
      </c>
      <c r="P93" s="191">
        <v>24573</v>
      </c>
      <c r="Q93" s="192">
        <f>IFERROR(P93/O93-1,"-")</f>
        <v>-1.0031423737007494E-2</v>
      </c>
      <c r="R93" s="192">
        <f t="shared" si="69"/>
        <v>8.5385443715554205E-3</v>
      </c>
      <c r="S93" s="191">
        <v>12382</v>
      </c>
      <c r="T93" s="191">
        <v>27294</v>
      </c>
      <c r="U93" s="191">
        <v>32685</v>
      </c>
      <c r="V93" s="191">
        <v>29315</v>
      </c>
      <c r="W93" s="191">
        <v>29490</v>
      </c>
      <c r="X93" s="192">
        <f>IFERROR(W93/V93-1,"-")</f>
        <v>5.969640115981667E-3</v>
      </c>
      <c r="Y93" s="192">
        <f>W93/W$8</f>
        <v>8.4040606232284928E-3</v>
      </c>
    </row>
    <row r="94" spans="1:25" x14ac:dyDescent="0.25">
      <c r="A94" s="74"/>
      <c r="B94" s="194" t="s">
        <v>105</v>
      </c>
      <c r="C94" s="195">
        <v>2063</v>
      </c>
      <c r="D94" s="195">
        <v>0</v>
      </c>
      <c r="E94" s="195">
        <v>1960</v>
      </c>
      <c r="F94" s="195">
        <v>2505</v>
      </c>
      <c r="G94" s="195">
        <v>3234</v>
      </c>
      <c r="H94" s="195">
        <v>3138</v>
      </c>
      <c r="I94" s="196">
        <f>IFERROR(H94/G94-1,"-")</f>
        <v>-2.9684601113172504E-2</v>
      </c>
      <c r="J94" s="196">
        <f t="shared" si="67"/>
        <v>4.972057921781195E-3</v>
      </c>
      <c r="K94" s="195">
        <v>2176</v>
      </c>
      <c r="L94" s="195">
        <v>0</v>
      </c>
      <c r="M94" s="195">
        <v>7721</v>
      </c>
      <c r="N94" s="195">
        <v>5043</v>
      </c>
      <c r="O94" s="195">
        <v>5933</v>
      </c>
      <c r="P94" s="195">
        <v>7386</v>
      </c>
      <c r="Q94" s="196">
        <f>IFERROR(P94/O94-1,"-")</f>
        <v>0.24490139895499752</v>
      </c>
      <c r="R94" s="196">
        <f t="shared" si="69"/>
        <v>2.5664627326052306E-3</v>
      </c>
      <c r="S94" s="195">
        <v>6489</v>
      </c>
      <c r="T94" s="195">
        <v>12915</v>
      </c>
      <c r="U94" s="195">
        <v>10196</v>
      </c>
      <c r="V94" s="195">
        <v>9167</v>
      </c>
      <c r="W94" s="195">
        <v>10910</v>
      </c>
      <c r="X94" s="196">
        <f>IFERROR(W94/V94-1,"-")</f>
        <v>0.19013854041671219</v>
      </c>
      <c r="Y94" s="196">
        <f>W94/W$8</f>
        <v>3.1091319565758851E-3</v>
      </c>
    </row>
    <row r="95" spans="1:25" x14ac:dyDescent="0.25">
      <c r="A95" s="74"/>
      <c r="B95" s="194" t="s">
        <v>102</v>
      </c>
      <c r="C95" s="195">
        <v>668</v>
      </c>
      <c r="D95" s="195">
        <v>0</v>
      </c>
      <c r="E95" s="195">
        <v>703</v>
      </c>
      <c r="F95" s="195">
        <v>1059</v>
      </c>
      <c r="G95" s="195">
        <v>1259</v>
      </c>
      <c r="H95" s="195">
        <v>1177</v>
      </c>
      <c r="I95" s="196">
        <f>IFERROR(H95/G95-1,"-")</f>
        <v>-6.5131056393963438E-2</v>
      </c>
      <c r="J95" s="196">
        <f t="shared" si="67"/>
        <v>1.8649178374558527E-3</v>
      </c>
      <c r="K95" s="195">
        <v>2547</v>
      </c>
      <c r="L95" s="195">
        <v>0</v>
      </c>
      <c r="M95" s="195">
        <v>10207</v>
      </c>
      <c r="N95" s="195">
        <v>17520</v>
      </c>
      <c r="O95" s="195">
        <v>18889</v>
      </c>
      <c r="P95" s="195">
        <v>17187</v>
      </c>
      <c r="Q95" s="196">
        <f>IFERROR(P95/O95-1,"-")</f>
        <v>-9.0105352321456889E-2</v>
      </c>
      <c r="R95" s="196">
        <f t="shared" si="69"/>
        <v>5.9720816389501894E-3</v>
      </c>
      <c r="S95" s="195">
        <v>5893</v>
      </c>
      <c r="T95" s="195">
        <v>14379</v>
      </c>
      <c r="U95" s="195">
        <v>22489</v>
      </c>
      <c r="V95" s="195">
        <v>20148</v>
      </c>
      <c r="W95" s="195">
        <v>18580</v>
      </c>
      <c r="X95" s="196">
        <f>IFERROR(W95/V95-1,"-")</f>
        <v>-7.7824101647806287E-2</v>
      </c>
      <c r="Y95" s="196">
        <f>W95/W$8</f>
        <v>5.2949286666526081E-3</v>
      </c>
    </row>
    <row r="96" spans="1:25" x14ac:dyDescent="0.25">
      <c r="A96" s="74"/>
      <c r="B96" s="190" t="s">
        <v>109</v>
      </c>
      <c r="C96" s="191">
        <v>1330</v>
      </c>
      <c r="D96" s="191">
        <v>0</v>
      </c>
      <c r="E96" s="191">
        <v>730</v>
      </c>
      <c r="F96" s="191">
        <v>1630</v>
      </c>
      <c r="G96" s="191">
        <v>1685</v>
      </c>
      <c r="H96" s="191">
        <v>1848</v>
      </c>
      <c r="I96" s="192">
        <f>IFERROR(H96/G96-1,"-")</f>
        <v>9.6735905044510462E-2</v>
      </c>
      <c r="J96" s="192">
        <f t="shared" si="67"/>
        <v>2.928095296192367E-3</v>
      </c>
      <c r="K96" s="191">
        <v>3970</v>
      </c>
      <c r="L96" s="191">
        <v>0</v>
      </c>
      <c r="M96" s="191">
        <v>7716</v>
      </c>
      <c r="N96" s="191">
        <v>11866</v>
      </c>
      <c r="O96" s="191">
        <v>15696</v>
      </c>
      <c r="P96" s="191">
        <v>15065</v>
      </c>
      <c r="Q96" s="192">
        <f>IFERROR(P96/O96-1,"-")</f>
        <v>-4.0201325178389369E-2</v>
      </c>
      <c r="R96" s="192">
        <f t="shared" si="69"/>
        <v>5.2347361314240186E-3</v>
      </c>
      <c r="S96" s="191">
        <v>6677</v>
      </c>
      <c r="T96" s="191">
        <v>14187</v>
      </c>
      <c r="U96" s="191">
        <v>15923</v>
      </c>
      <c r="V96" s="191">
        <v>17381</v>
      </c>
      <c r="W96" s="191">
        <v>16913</v>
      </c>
      <c r="X96" s="192">
        <f>IFERROR(W96/V96-1,"-")</f>
        <v>-2.6925953627524257E-2</v>
      </c>
      <c r="Y96" s="192">
        <f>W96/W$8</f>
        <v>4.8198669827285009E-3</v>
      </c>
    </row>
    <row r="97" spans="1:25" s="74" customFormat="1" x14ac:dyDescent="0.25">
      <c r="B97" s="194" t="s">
        <v>112</v>
      </c>
      <c r="C97" s="195">
        <v>79</v>
      </c>
      <c r="D97" s="195">
        <v>0</v>
      </c>
      <c r="E97" s="195">
        <v>23</v>
      </c>
      <c r="F97" s="195">
        <v>105</v>
      </c>
      <c r="G97" s="195">
        <v>147</v>
      </c>
      <c r="H97" s="195">
        <v>101</v>
      </c>
      <c r="I97" s="196">
        <f t="shared" ref="I97:I104" si="70">IFERROR(H97/G97-1,"-")</f>
        <v>-0.31292517006802723</v>
      </c>
      <c r="J97" s="196">
        <f t="shared" si="67"/>
        <v>1.6003118231354386E-4</v>
      </c>
      <c r="K97" s="195">
        <v>915</v>
      </c>
      <c r="L97" s="195">
        <v>0</v>
      </c>
      <c r="M97" s="195">
        <v>898</v>
      </c>
      <c r="N97" s="195">
        <v>1780</v>
      </c>
      <c r="O97" s="195">
        <v>2303</v>
      </c>
      <c r="P97" s="195">
        <v>1945</v>
      </c>
      <c r="Q97" s="196">
        <f t="shared" ref="Q97:Q104" si="71">IFERROR(P97/O97-1,"-")</f>
        <v>-0.15544941380807642</v>
      </c>
      <c r="R97" s="196">
        <f t="shared" si="69"/>
        <v>6.7584213578624072E-4</v>
      </c>
      <c r="S97" s="195">
        <v>1092</v>
      </c>
      <c r="T97" s="195">
        <v>1836</v>
      </c>
      <c r="U97" s="195">
        <v>2198</v>
      </c>
      <c r="V97" s="195">
        <v>2450</v>
      </c>
      <c r="W97" s="195">
        <v>2046</v>
      </c>
      <c r="X97" s="196">
        <f t="shared" ref="X97:X104" si="72">IFERROR(W97/V97-1,"-")</f>
        <v>-0.16489795918367345</v>
      </c>
      <c r="Y97" s="196">
        <f t="shared" ref="Y97:Y104" si="73">W97/W$8</f>
        <v>5.8306910936336035E-4</v>
      </c>
    </row>
    <row r="98" spans="1:25" s="74" customFormat="1" x14ac:dyDescent="0.25">
      <c r="B98" s="194" t="s">
        <v>115</v>
      </c>
      <c r="C98" s="195">
        <v>299</v>
      </c>
      <c r="D98" s="195">
        <v>0</v>
      </c>
      <c r="E98" s="195">
        <v>92</v>
      </c>
      <c r="F98" s="195">
        <v>197</v>
      </c>
      <c r="G98" s="195">
        <v>278</v>
      </c>
      <c r="H98" s="195">
        <v>255</v>
      </c>
      <c r="I98" s="196">
        <f t="shared" si="70"/>
        <v>-8.2733812949640329E-2</v>
      </c>
      <c r="J98" s="196">
        <f t="shared" si="67"/>
        <v>4.0403912366290779E-4</v>
      </c>
      <c r="K98" s="195">
        <v>772</v>
      </c>
      <c r="L98" s="195">
        <v>0</v>
      </c>
      <c r="M98" s="195">
        <v>1492</v>
      </c>
      <c r="N98" s="195">
        <v>2353</v>
      </c>
      <c r="O98" s="195">
        <v>3037</v>
      </c>
      <c r="P98" s="195">
        <v>2748</v>
      </c>
      <c r="Q98" s="196">
        <f t="shared" si="71"/>
        <v>-9.5159697069476468E-2</v>
      </c>
      <c r="R98" s="196">
        <f t="shared" si="69"/>
        <v>9.5486590701315648E-4</v>
      </c>
      <c r="S98" s="195">
        <v>1239</v>
      </c>
      <c r="T98" s="195">
        <v>2714</v>
      </c>
      <c r="U98" s="195">
        <v>2893</v>
      </c>
      <c r="V98" s="195">
        <v>3315</v>
      </c>
      <c r="W98" s="195">
        <v>3003</v>
      </c>
      <c r="X98" s="196">
        <f t="shared" si="72"/>
        <v>-9.4117647058823528E-2</v>
      </c>
      <c r="Y98" s="196">
        <f t="shared" si="73"/>
        <v>8.5579498309783534E-4</v>
      </c>
    </row>
    <row r="99" spans="1:25" x14ac:dyDescent="0.25">
      <c r="A99" s="74"/>
      <c r="B99" s="194" t="s">
        <v>118</v>
      </c>
      <c r="C99" s="195">
        <v>539</v>
      </c>
      <c r="D99" s="195">
        <v>0</v>
      </c>
      <c r="E99" s="195">
        <v>199</v>
      </c>
      <c r="F99" s="195">
        <v>619</v>
      </c>
      <c r="G99" s="195">
        <v>454</v>
      </c>
      <c r="H99" s="195">
        <v>578</v>
      </c>
      <c r="I99" s="196">
        <f t="shared" si="70"/>
        <v>0.27312775330396466</v>
      </c>
      <c r="J99" s="196">
        <f t="shared" si="67"/>
        <v>9.1582201363592426E-4</v>
      </c>
      <c r="K99" s="195">
        <v>622</v>
      </c>
      <c r="L99" s="195">
        <v>0</v>
      </c>
      <c r="M99" s="195">
        <v>1471</v>
      </c>
      <c r="N99" s="195">
        <v>1996</v>
      </c>
      <c r="O99" s="195">
        <v>2584</v>
      </c>
      <c r="P99" s="195">
        <v>2446</v>
      </c>
      <c r="Q99" s="196">
        <f t="shared" si="71"/>
        <v>-5.3405572755417907E-2</v>
      </c>
      <c r="R99" s="196">
        <f t="shared" si="69"/>
        <v>8.4992795071112842E-4</v>
      </c>
      <c r="S99" s="195">
        <v>1648</v>
      </c>
      <c r="T99" s="195">
        <v>2766</v>
      </c>
      <c r="U99" s="195">
        <v>3129</v>
      </c>
      <c r="V99" s="195">
        <v>3038</v>
      </c>
      <c r="W99" s="195">
        <v>3024</v>
      </c>
      <c r="X99" s="196">
        <f t="shared" si="72"/>
        <v>-4.6082949308755561E-3</v>
      </c>
      <c r="Y99" s="196">
        <f t="shared" si="73"/>
        <v>8.6177956339921879E-4</v>
      </c>
    </row>
    <row r="100" spans="1:25" x14ac:dyDescent="0.25">
      <c r="A100" s="74"/>
      <c r="B100" s="194" t="s">
        <v>125</v>
      </c>
      <c r="C100" s="195">
        <v>55</v>
      </c>
      <c r="D100" s="195">
        <v>0</v>
      </c>
      <c r="E100" s="195">
        <v>17</v>
      </c>
      <c r="F100" s="195">
        <v>38</v>
      </c>
      <c r="G100" s="195">
        <v>64</v>
      </c>
      <c r="H100" s="195">
        <v>46</v>
      </c>
      <c r="I100" s="196">
        <f t="shared" si="70"/>
        <v>-0.28125</v>
      </c>
      <c r="J100" s="196">
        <f t="shared" si="67"/>
        <v>7.2885488974485323E-5</v>
      </c>
      <c r="K100" s="195">
        <v>210</v>
      </c>
      <c r="L100" s="195">
        <v>0</v>
      </c>
      <c r="M100" s="195">
        <v>539</v>
      </c>
      <c r="N100" s="195">
        <v>589</v>
      </c>
      <c r="O100" s="195">
        <v>716</v>
      </c>
      <c r="P100" s="195">
        <v>674</v>
      </c>
      <c r="Q100" s="196">
        <f t="shared" si="71"/>
        <v>-5.8659217877094938E-2</v>
      </c>
      <c r="R100" s="196">
        <f t="shared" si="69"/>
        <v>2.3419927995883095E-4</v>
      </c>
      <c r="S100" s="195">
        <v>284</v>
      </c>
      <c r="T100" s="195">
        <v>958</v>
      </c>
      <c r="U100" s="195">
        <v>711</v>
      </c>
      <c r="V100" s="195">
        <v>780</v>
      </c>
      <c r="W100" s="195">
        <v>720</v>
      </c>
      <c r="X100" s="196">
        <f t="shared" si="72"/>
        <v>-7.6923076923076872E-2</v>
      </c>
      <c r="Y100" s="196">
        <f t="shared" si="73"/>
        <v>2.0518561033314734E-4</v>
      </c>
    </row>
    <row r="101" spans="1:25" x14ac:dyDescent="0.25">
      <c r="A101" s="74"/>
      <c r="B101" s="194" t="s">
        <v>121</v>
      </c>
      <c r="C101" s="195">
        <v>30</v>
      </c>
      <c r="D101" s="195">
        <v>0</v>
      </c>
      <c r="E101" s="195">
        <v>7</v>
      </c>
      <c r="F101" s="195">
        <v>61</v>
      </c>
      <c r="G101" s="195">
        <v>38</v>
      </c>
      <c r="H101" s="195">
        <v>53</v>
      </c>
      <c r="I101" s="196">
        <f t="shared" si="70"/>
        <v>0.39473684210526305</v>
      </c>
      <c r="J101" s="196">
        <f t="shared" si="67"/>
        <v>8.3976759035820047E-5</v>
      </c>
      <c r="K101" s="195">
        <v>102</v>
      </c>
      <c r="L101" s="195">
        <v>0</v>
      </c>
      <c r="M101" s="195">
        <v>303</v>
      </c>
      <c r="N101" s="195">
        <v>313</v>
      </c>
      <c r="O101" s="195">
        <v>658</v>
      </c>
      <c r="P101" s="195">
        <v>617</v>
      </c>
      <c r="Q101" s="196">
        <f t="shared" si="71"/>
        <v>-6.2310030395136828E-2</v>
      </c>
      <c r="R101" s="196">
        <f t="shared" si="69"/>
        <v>2.143931093985144E-4</v>
      </c>
      <c r="S101" s="195">
        <v>256</v>
      </c>
      <c r="T101" s="195">
        <v>560</v>
      </c>
      <c r="U101" s="195">
        <v>466</v>
      </c>
      <c r="V101" s="195">
        <v>696</v>
      </c>
      <c r="W101" s="195">
        <v>670</v>
      </c>
      <c r="X101" s="196">
        <f t="shared" si="72"/>
        <v>-3.7356321839080442E-2</v>
      </c>
      <c r="Y101" s="196">
        <f t="shared" si="73"/>
        <v>1.9093660961556766E-4</v>
      </c>
    </row>
    <row r="102" spans="1:25" x14ac:dyDescent="0.25">
      <c r="A102" s="74"/>
      <c r="B102" s="194" t="s">
        <v>130</v>
      </c>
      <c r="C102" s="195">
        <v>22</v>
      </c>
      <c r="D102" s="195">
        <v>0</v>
      </c>
      <c r="E102" s="195">
        <v>0</v>
      </c>
      <c r="F102" s="195">
        <v>9</v>
      </c>
      <c r="G102" s="195">
        <v>20</v>
      </c>
      <c r="H102" s="195">
        <v>12</v>
      </c>
      <c r="I102" s="196">
        <f t="shared" si="70"/>
        <v>-0.4</v>
      </c>
      <c r="J102" s="196">
        <f t="shared" si="67"/>
        <v>1.9013605819430953E-5</v>
      </c>
      <c r="K102" s="195">
        <v>90</v>
      </c>
      <c r="L102" s="195">
        <v>0</v>
      </c>
      <c r="M102" s="195">
        <v>77</v>
      </c>
      <c r="N102" s="195">
        <v>88</v>
      </c>
      <c r="O102" s="195">
        <v>168</v>
      </c>
      <c r="P102" s="195">
        <v>149</v>
      </c>
      <c r="Q102" s="196">
        <f t="shared" si="71"/>
        <v>-0.11309523809523814</v>
      </c>
      <c r="R102" s="196">
        <f t="shared" si="69"/>
        <v>5.1774024798020492E-5</v>
      </c>
      <c r="S102" s="195">
        <v>114</v>
      </c>
      <c r="T102" s="195">
        <v>236</v>
      </c>
      <c r="U102" s="195">
        <v>112</v>
      </c>
      <c r="V102" s="195">
        <v>188</v>
      </c>
      <c r="W102" s="195">
        <v>161</v>
      </c>
      <c r="X102" s="196">
        <f t="shared" si="72"/>
        <v>-0.1436170212765957</v>
      </c>
      <c r="Y102" s="196">
        <f t="shared" si="73"/>
        <v>4.5881782310606557E-5</v>
      </c>
    </row>
    <row r="103" spans="1:25" x14ac:dyDescent="0.25">
      <c r="A103" s="74"/>
      <c r="B103" s="194" t="s">
        <v>133</v>
      </c>
      <c r="C103" s="195">
        <v>0</v>
      </c>
      <c r="D103" s="195">
        <v>0</v>
      </c>
      <c r="E103" s="195">
        <v>0</v>
      </c>
      <c r="F103" s="195">
        <v>0</v>
      </c>
      <c r="G103" s="195">
        <v>17</v>
      </c>
      <c r="H103" s="195">
        <v>8</v>
      </c>
      <c r="I103" s="196">
        <f t="shared" si="70"/>
        <v>-0.52941176470588236</v>
      </c>
      <c r="J103" s="196">
        <f t="shared" si="67"/>
        <v>1.267573721295397E-5</v>
      </c>
      <c r="K103" s="195">
        <v>61</v>
      </c>
      <c r="L103" s="195">
        <v>0</v>
      </c>
      <c r="M103" s="195">
        <v>56</v>
      </c>
      <c r="N103" s="195">
        <v>183</v>
      </c>
      <c r="O103" s="195">
        <v>291</v>
      </c>
      <c r="P103" s="195">
        <v>169</v>
      </c>
      <c r="Q103" s="196">
        <f t="shared" si="71"/>
        <v>-0.41924398625429549</v>
      </c>
      <c r="R103" s="196">
        <f t="shared" si="69"/>
        <v>5.8723558327956134E-5</v>
      </c>
      <c r="S103" s="195">
        <v>70</v>
      </c>
      <c r="T103" s="195">
        <v>125</v>
      </c>
      <c r="U103" s="195">
        <v>206</v>
      </c>
      <c r="V103" s="195">
        <v>308</v>
      </c>
      <c r="W103" s="195">
        <v>177</v>
      </c>
      <c r="X103" s="196">
        <f t="shared" si="72"/>
        <v>-0.42532467532467533</v>
      </c>
      <c r="Y103" s="196">
        <f t="shared" si="73"/>
        <v>5.0441462540232055E-5</v>
      </c>
    </row>
    <row r="104" spans="1:25" x14ac:dyDescent="0.25">
      <c r="A104" s="74"/>
      <c r="B104" s="199" t="s">
        <v>147</v>
      </c>
      <c r="C104" s="200">
        <f t="shared" ref="C104" si="74">C96-SUM(C97:C103)</f>
        <v>306</v>
      </c>
      <c r="D104" s="200">
        <f t="shared" ref="D104:H104" si="75">D96-SUM(D97:D103)</f>
        <v>0</v>
      </c>
      <c r="E104" s="200">
        <f t="shared" si="75"/>
        <v>392</v>
      </c>
      <c r="F104" s="200">
        <f t="shared" si="75"/>
        <v>601</v>
      </c>
      <c r="G104" s="200">
        <f t="shared" si="75"/>
        <v>667</v>
      </c>
      <c r="H104" s="200">
        <f t="shared" si="75"/>
        <v>795</v>
      </c>
      <c r="I104" s="201">
        <f t="shared" si="70"/>
        <v>0.1919040479760119</v>
      </c>
      <c r="J104" s="201">
        <f t="shared" si="67"/>
        <v>1.2596513855373007E-3</v>
      </c>
      <c r="K104" s="200">
        <f t="shared" ref="K104:P104" si="76">K96-SUM(K97:K103)</f>
        <v>1198</v>
      </c>
      <c r="L104" s="200">
        <f t="shared" si="76"/>
        <v>0</v>
      </c>
      <c r="M104" s="200">
        <f t="shared" si="76"/>
        <v>2880</v>
      </c>
      <c r="N104" s="200">
        <f t="shared" si="76"/>
        <v>4564</v>
      </c>
      <c r="O104" s="200">
        <f t="shared" si="76"/>
        <v>5939</v>
      </c>
      <c r="P104" s="200">
        <f t="shared" si="76"/>
        <v>6317</v>
      </c>
      <c r="Q104" s="201">
        <f t="shared" si="71"/>
        <v>6.3647078632766529E-2</v>
      </c>
      <c r="R104" s="201">
        <f t="shared" si="69"/>
        <v>2.1950101654301707E-3</v>
      </c>
      <c r="S104" s="200">
        <f>S96-SUM(S97:S103)</f>
        <v>1974</v>
      </c>
      <c r="T104" s="200">
        <f>T96-SUM(T97:T103)</f>
        <v>4992</v>
      </c>
      <c r="U104" s="200">
        <f>U96-SUM(U97:U103)</f>
        <v>6208</v>
      </c>
      <c r="V104" s="200">
        <f>V96-SUM(V97:V103)</f>
        <v>6606</v>
      </c>
      <c r="W104" s="200">
        <f>W96-SUM(W97:W103)</f>
        <v>7112</v>
      </c>
      <c r="X104" s="201">
        <f t="shared" si="72"/>
        <v>7.6597033000302739E-2</v>
      </c>
      <c r="Y104" s="201">
        <f t="shared" si="73"/>
        <v>2.0267778620685333E-3</v>
      </c>
    </row>
    <row r="105" spans="1:25" x14ac:dyDescent="0.25">
      <c r="A105" s="74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</row>
    <row r="106" spans="1:25" x14ac:dyDescent="0.25">
      <c r="A106" s="74"/>
      <c r="B106" s="187" t="s">
        <v>70</v>
      </c>
      <c r="C106" s="209">
        <f t="shared" ref="C106:H106" si="77">C107+C110</f>
        <v>0</v>
      </c>
      <c r="D106" s="209">
        <f t="shared" si="77"/>
        <v>0</v>
      </c>
      <c r="E106" s="209">
        <f t="shared" si="77"/>
        <v>0</v>
      </c>
      <c r="F106" s="209">
        <f t="shared" si="77"/>
        <v>0</v>
      </c>
      <c r="G106" s="209">
        <f t="shared" si="77"/>
        <v>0</v>
      </c>
      <c r="H106" s="209">
        <f t="shared" si="77"/>
        <v>0</v>
      </c>
      <c r="I106" s="210" t="str">
        <f>IFERROR(H106/G106-1,"-")</f>
        <v>-</v>
      </c>
      <c r="J106" s="210">
        <f t="shared" ref="J106:J118" si="78">H106/H$8</f>
        <v>0</v>
      </c>
      <c r="K106" s="209">
        <f t="shared" ref="K106:P106" si="79">K107+K110</f>
        <v>22627</v>
      </c>
      <c r="L106" s="209">
        <f t="shared" si="79"/>
        <v>0</v>
      </c>
      <c r="M106" s="209">
        <f t="shared" si="79"/>
        <v>0</v>
      </c>
      <c r="N106" s="209">
        <f t="shared" si="79"/>
        <v>0</v>
      </c>
      <c r="O106" s="209">
        <f t="shared" si="79"/>
        <v>0</v>
      </c>
      <c r="P106" s="209">
        <f t="shared" si="79"/>
        <v>0</v>
      </c>
      <c r="Q106" s="210" t="str">
        <f>IFERROR(P106/O106-1,"-")</f>
        <v>-</v>
      </c>
      <c r="R106" s="210">
        <f t="shared" ref="R106:R118" si="80">P106/P$8</f>
        <v>0</v>
      </c>
      <c r="S106" s="209">
        <f>S107+S110</f>
        <v>50483</v>
      </c>
      <c r="T106" s="209">
        <f>T107+T110</f>
        <v>142029</v>
      </c>
      <c r="U106" s="209">
        <f>U107+U110</f>
        <v>186898</v>
      </c>
      <c r="V106" s="209">
        <f>V107+V110</f>
        <v>175551</v>
      </c>
      <c r="W106" s="209">
        <f>W107+W110</f>
        <v>184313</v>
      </c>
      <c r="X106" s="210">
        <f>IFERROR(W106/V106-1,"-")</f>
        <v>4.9911421752083518E-2</v>
      </c>
      <c r="Y106" s="210">
        <f>W106/W$8</f>
        <v>5.2525521385185257E-2</v>
      </c>
    </row>
    <row r="107" spans="1:25" x14ac:dyDescent="0.25">
      <c r="A107" s="74"/>
      <c r="B107" s="190" t="s">
        <v>99</v>
      </c>
      <c r="C107" s="191">
        <v>0</v>
      </c>
      <c r="D107" s="191">
        <v>0</v>
      </c>
      <c r="E107" s="191">
        <v>0</v>
      </c>
      <c r="F107" s="191">
        <v>0</v>
      </c>
      <c r="G107" s="191">
        <v>0</v>
      </c>
      <c r="H107" s="191">
        <v>0</v>
      </c>
      <c r="I107" s="192" t="str">
        <f>IFERROR(H107/G107-1,"-")</f>
        <v>-</v>
      </c>
      <c r="J107" s="192">
        <f t="shared" si="78"/>
        <v>0</v>
      </c>
      <c r="K107" s="191">
        <v>5441</v>
      </c>
      <c r="L107" s="191">
        <v>0</v>
      </c>
      <c r="M107" s="191">
        <v>0</v>
      </c>
      <c r="N107" s="191">
        <v>0</v>
      </c>
      <c r="O107" s="191">
        <v>0</v>
      </c>
      <c r="P107" s="191">
        <v>0</v>
      </c>
      <c r="Q107" s="192" t="str">
        <f>IFERROR(P107/O107-1,"-")</f>
        <v>-</v>
      </c>
      <c r="R107" s="192">
        <f t="shared" si="80"/>
        <v>0</v>
      </c>
      <c r="S107" s="191">
        <v>24639</v>
      </c>
      <c r="T107" s="191">
        <v>35155</v>
      </c>
      <c r="U107" s="191">
        <v>42777</v>
      </c>
      <c r="V107" s="191">
        <v>38573</v>
      </c>
      <c r="W107" s="191">
        <v>41587</v>
      </c>
      <c r="X107" s="192">
        <f>IFERROR(W107/V107-1,"-")</f>
        <v>7.8137557358774368E-2</v>
      </c>
      <c r="Y107" s="192">
        <f>W107/W$8</f>
        <v>1.185146385683972E-2</v>
      </c>
    </row>
    <row r="108" spans="1:25" x14ac:dyDescent="0.25">
      <c r="A108" s="74"/>
      <c r="B108" s="194" t="s">
        <v>105</v>
      </c>
      <c r="C108" s="195">
        <v>0</v>
      </c>
      <c r="D108" s="195">
        <v>0</v>
      </c>
      <c r="E108" s="195">
        <v>0</v>
      </c>
      <c r="F108" s="195">
        <v>0</v>
      </c>
      <c r="G108" s="195">
        <v>0</v>
      </c>
      <c r="H108" s="195">
        <v>0</v>
      </c>
      <c r="I108" s="196" t="str">
        <f>IFERROR(H108/G108-1,"-")</f>
        <v>-</v>
      </c>
      <c r="J108" s="196">
        <f t="shared" si="78"/>
        <v>0</v>
      </c>
      <c r="K108" s="195">
        <v>273</v>
      </c>
      <c r="L108" s="195">
        <v>0</v>
      </c>
      <c r="M108" s="195">
        <v>0</v>
      </c>
      <c r="N108" s="195">
        <v>0</v>
      </c>
      <c r="O108" s="195">
        <v>0</v>
      </c>
      <c r="P108" s="195">
        <v>0</v>
      </c>
      <c r="Q108" s="196" t="str">
        <f>IFERROR(P108/O108-1,"-")</f>
        <v>-</v>
      </c>
      <c r="R108" s="196">
        <f t="shared" si="80"/>
        <v>0</v>
      </c>
      <c r="S108" s="195">
        <v>1147</v>
      </c>
      <c r="T108" s="195">
        <v>9838</v>
      </c>
      <c r="U108" s="195">
        <v>13530</v>
      </c>
      <c r="V108" s="195">
        <v>11111</v>
      </c>
      <c r="W108" s="195">
        <v>14821</v>
      </c>
      <c r="X108" s="196">
        <f>IFERROR(W108/V108-1,"-")</f>
        <v>0.33390333903339031</v>
      </c>
      <c r="Y108" s="196">
        <f>W108/W$8</f>
        <v>4.2236887927049674E-3</v>
      </c>
    </row>
    <row r="109" spans="1:25" x14ac:dyDescent="0.25">
      <c r="A109" s="74"/>
      <c r="B109" s="194" t="s">
        <v>102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5">
        <v>0</v>
      </c>
      <c r="I109" s="196" t="str">
        <f>IFERROR(H109/G109-1,"-")</f>
        <v>-</v>
      </c>
      <c r="J109" s="196">
        <f t="shared" si="78"/>
        <v>0</v>
      </c>
      <c r="K109" s="195">
        <v>5168</v>
      </c>
      <c r="L109" s="195">
        <v>0</v>
      </c>
      <c r="M109" s="195">
        <v>0</v>
      </c>
      <c r="N109" s="195">
        <v>0</v>
      </c>
      <c r="O109" s="195">
        <v>0</v>
      </c>
      <c r="P109" s="195">
        <v>0</v>
      </c>
      <c r="Q109" s="196" t="str">
        <f>IFERROR(P109/O109-1,"-")</f>
        <v>-</v>
      </c>
      <c r="R109" s="196">
        <f t="shared" si="80"/>
        <v>0</v>
      </c>
      <c r="S109" s="195">
        <v>23492</v>
      </c>
      <c r="T109" s="195">
        <v>25317</v>
      </c>
      <c r="U109" s="195">
        <v>29247</v>
      </c>
      <c r="V109" s="195">
        <v>27462</v>
      </c>
      <c r="W109" s="195">
        <v>26766</v>
      </c>
      <c r="X109" s="196">
        <f>IFERROR(W109/V109-1,"-")</f>
        <v>-2.5344111863666141E-2</v>
      </c>
      <c r="Y109" s="196">
        <f>W109/W$8</f>
        <v>7.627775064134752E-3</v>
      </c>
    </row>
    <row r="110" spans="1:25" x14ac:dyDescent="0.25">
      <c r="A110" s="74"/>
      <c r="B110" s="190" t="s">
        <v>109</v>
      </c>
      <c r="C110" s="191">
        <v>0</v>
      </c>
      <c r="D110" s="191">
        <v>0</v>
      </c>
      <c r="E110" s="191">
        <v>0</v>
      </c>
      <c r="F110" s="191">
        <v>0</v>
      </c>
      <c r="G110" s="191">
        <v>0</v>
      </c>
      <c r="H110" s="191">
        <v>0</v>
      </c>
      <c r="I110" s="192" t="str">
        <f>IFERROR(H110/G110-1,"-")</f>
        <v>-</v>
      </c>
      <c r="J110" s="192">
        <f t="shared" si="78"/>
        <v>0</v>
      </c>
      <c r="K110" s="191">
        <v>17186</v>
      </c>
      <c r="L110" s="191">
        <v>0</v>
      </c>
      <c r="M110" s="191">
        <v>0</v>
      </c>
      <c r="N110" s="191">
        <v>0</v>
      </c>
      <c r="O110" s="191">
        <v>0</v>
      </c>
      <c r="P110" s="191">
        <v>0</v>
      </c>
      <c r="Q110" s="192" t="str">
        <f>IFERROR(P110/O110-1,"-")</f>
        <v>-</v>
      </c>
      <c r="R110" s="192">
        <f t="shared" si="80"/>
        <v>0</v>
      </c>
      <c r="S110" s="191">
        <v>25844</v>
      </c>
      <c r="T110" s="191">
        <v>106874</v>
      </c>
      <c r="U110" s="191">
        <v>144121</v>
      </c>
      <c r="V110" s="191">
        <v>136978</v>
      </c>
      <c r="W110" s="191">
        <v>142726</v>
      </c>
      <c r="X110" s="192">
        <f>IFERROR(W110/V110-1,"-")</f>
        <v>4.1962942954343108E-2</v>
      </c>
      <c r="Y110" s="192">
        <f>W110/W$8</f>
        <v>4.0674057528345541E-2</v>
      </c>
    </row>
    <row r="111" spans="1:25" s="74" customFormat="1" x14ac:dyDescent="0.25">
      <c r="B111" s="194" t="s">
        <v>112</v>
      </c>
      <c r="C111" s="195">
        <v>0</v>
      </c>
      <c r="D111" s="195">
        <v>0</v>
      </c>
      <c r="E111" s="195">
        <v>0</v>
      </c>
      <c r="F111" s="195">
        <v>0</v>
      </c>
      <c r="G111" s="195">
        <v>0</v>
      </c>
      <c r="H111" s="195">
        <v>0</v>
      </c>
      <c r="I111" s="196" t="str">
        <f t="shared" ref="I111:I118" si="81">IFERROR(H111/G111-1,"-")</f>
        <v>-</v>
      </c>
      <c r="J111" s="196">
        <f t="shared" si="78"/>
        <v>0</v>
      </c>
      <c r="K111" s="195">
        <v>9701</v>
      </c>
      <c r="L111" s="195">
        <v>0</v>
      </c>
      <c r="M111" s="195">
        <v>0</v>
      </c>
      <c r="N111" s="195">
        <v>0</v>
      </c>
      <c r="O111" s="195">
        <v>0</v>
      </c>
      <c r="P111" s="195">
        <v>0</v>
      </c>
      <c r="Q111" s="196" t="str">
        <f t="shared" ref="Q111:Q118" si="82">IFERROR(P111/O111-1,"-")</f>
        <v>-</v>
      </c>
      <c r="R111" s="196">
        <f t="shared" si="80"/>
        <v>0</v>
      </c>
      <c r="S111" s="195">
        <v>12927</v>
      </c>
      <c r="T111" s="195">
        <v>65016</v>
      </c>
      <c r="U111" s="195">
        <v>96402</v>
      </c>
      <c r="V111" s="195">
        <v>85963</v>
      </c>
      <c r="W111" s="195">
        <v>87643</v>
      </c>
      <c r="X111" s="196">
        <f t="shared" ref="X111:X118" si="83">IFERROR(W111/V111-1,"-")</f>
        <v>1.9543291881390923E-2</v>
      </c>
      <c r="Y111" s="196">
        <f t="shared" ref="Y111:Y118" si="84">W111/W$8</f>
        <v>2.4976503397816711E-2</v>
      </c>
    </row>
    <row r="112" spans="1:25" s="74" customFormat="1" x14ac:dyDescent="0.25">
      <c r="B112" s="194" t="s">
        <v>115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5">
        <v>0</v>
      </c>
      <c r="I112" s="196" t="str">
        <f t="shared" si="81"/>
        <v>-</v>
      </c>
      <c r="J112" s="196">
        <f t="shared" si="78"/>
        <v>0</v>
      </c>
      <c r="K112" s="195">
        <v>1353</v>
      </c>
      <c r="L112" s="195">
        <v>0</v>
      </c>
      <c r="M112" s="195">
        <v>0</v>
      </c>
      <c r="N112" s="195">
        <v>0</v>
      </c>
      <c r="O112" s="195">
        <v>0</v>
      </c>
      <c r="P112" s="195">
        <v>0</v>
      </c>
      <c r="Q112" s="196" t="str">
        <f t="shared" si="82"/>
        <v>-</v>
      </c>
      <c r="R112" s="196">
        <f t="shared" si="80"/>
        <v>0</v>
      </c>
      <c r="S112" s="195">
        <v>1947</v>
      </c>
      <c r="T112" s="195">
        <v>4475</v>
      </c>
      <c r="U112" s="195">
        <v>5824</v>
      </c>
      <c r="V112" s="195">
        <v>5696</v>
      </c>
      <c r="W112" s="195">
        <v>6480</v>
      </c>
      <c r="X112" s="196">
        <f t="shared" si="83"/>
        <v>0.13764044943820219</v>
      </c>
      <c r="Y112" s="196">
        <f t="shared" si="84"/>
        <v>1.8466704929983261E-3</v>
      </c>
    </row>
    <row r="113" spans="1:25" x14ac:dyDescent="0.25">
      <c r="A113" s="74"/>
      <c r="B113" s="194" t="s">
        <v>118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5">
        <v>0</v>
      </c>
      <c r="I113" s="196" t="str">
        <f t="shared" si="81"/>
        <v>-</v>
      </c>
      <c r="J113" s="196">
        <f t="shared" si="78"/>
        <v>0</v>
      </c>
      <c r="K113" s="195">
        <v>895</v>
      </c>
      <c r="L113" s="195">
        <v>0</v>
      </c>
      <c r="M113" s="195">
        <v>0</v>
      </c>
      <c r="N113" s="195">
        <v>0</v>
      </c>
      <c r="O113" s="195">
        <v>0</v>
      </c>
      <c r="P113" s="195">
        <v>0</v>
      </c>
      <c r="Q113" s="196" t="str">
        <f t="shared" si="82"/>
        <v>-</v>
      </c>
      <c r="R113" s="196">
        <f t="shared" si="80"/>
        <v>0</v>
      </c>
      <c r="S113" s="195">
        <v>1655</v>
      </c>
      <c r="T113" s="195">
        <v>7171</v>
      </c>
      <c r="U113" s="195">
        <v>10604</v>
      </c>
      <c r="V113" s="195">
        <v>10822</v>
      </c>
      <c r="W113" s="195">
        <v>12023</v>
      </c>
      <c r="X113" s="196">
        <f t="shared" si="83"/>
        <v>0.11097763814452044</v>
      </c>
      <c r="Y113" s="196">
        <f t="shared" si="84"/>
        <v>3.4263147125492091E-3</v>
      </c>
    </row>
    <row r="114" spans="1:25" x14ac:dyDescent="0.25">
      <c r="A114" s="74"/>
      <c r="B114" s="194" t="s">
        <v>125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5">
        <v>0</v>
      </c>
      <c r="I114" s="196" t="str">
        <f t="shared" si="81"/>
        <v>-</v>
      </c>
      <c r="J114" s="196">
        <f t="shared" si="78"/>
        <v>0</v>
      </c>
      <c r="K114" s="195">
        <v>429</v>
      </c>
      <c r="L114" s="195">
        <v>0</v>
      </c>
      <c r="M114" s="195">
        <v>0</v>
      </c>
      <c r="N114" s="195">
        <v>0</v>
      </c>
      <c r="O114" s="195">
        <v>0</v>
      </c>
      <c r="P114" s="195">
        <v>0</v>
      </c>
      <c r="Q114" s="196" t="str">
        <f t="shared" si="82"/>
        <v>-</v>
      </c>
      <c r="R114" s="196">
        <f t="shared" si="80"/>
        <v>0</v>
      </c>
      <c r="S114" s="195">
        <v>939</v>
      </c>
      <c r="T114" s="195">
        <v>4742</v>
      </c>
      <c r="U114" s="195">
        <v>4787</v>
      </c>
      <c r="V114" s="195">
        <v>4724</v>
      </c>
      <c r="W114" s="195">
        <v>5054</v>
      </c>
      <c r="X114" s="196">
        <f t="shared" si="83"/>
        <v>6.9856054191363315E-2</v>
      </c>
      <c r="Y114" s="196">
        <f t="shared" si="84"/>
        <v>1.4402889925329537E-3</v>
      </c>
    </row>
    <row r="115" spans="1:25" x14ac:dyDescent="0.25">
      <c r="A115" s="74"/>
      <c r="B115" s="194" t="s">
        <v>121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5">
        <v>0</v>
      </c>
      <c r="I115" s="196" t="str">
        <f t="shared" si="81"/>
        <v>-</v>
      </c>
      <c r="J115" s="196">
        <f t="shared" si="78"/>
        <v>0</v>
      </c>
      <c r="K115" s="195">
        <v>623</v>
      </c>
      <c r="L115" s="195">
        <v>0</v>
      </c>
      <c r="M115" s="195">
        <v>0</v>
      </c>
      <c r="N115" s="195">
        <v>0</v>
      </c>
      <c r="O115" s="195">
        <v>0</v>
      </c>
      <c r="P115" s="195">
        <v>0</v>
      </c>
      <c r="Q115" s="196" t="str">
        <f t="shared" si="82"/>
        <v>-</v>
      </c>
      <c r="R115" s="196">
        <f t="shared" si="80"/>
        <v>0</v>
      </c>
      <c r="S115" s="195">
        <v>2434</v>
      </c>
      <c r="T115" s="195">
        <v>3767</v>
      </c>
      <c r="U115" s="195">
        <v>4010</v>
      </c>
      <c r="V115" s="195">
        <v>3847</v>
      </c>
      <c r="W115" s="195">
        <v>3672</v>
      </c>
      <c r="X115" s="196">
        <f t="shared" si="83"/>
        <v>-4.5489992201715568E-2</v>
      </c>
      <c r="Y115" s="196">
        <f t="shared" si="84"/>
        <v>1.0464466126990514E-3</v>
      </c>
    </row>
    <row r="116" spans="1:25" x14ac:dyDescent="0.25">
      <c r="A116" s="74"/>
      <c r="B116" s="194" t="s">
        <v>130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5">
        <v>0</v>
      </c>
      <c r="I116" s="196" t="str">
        <f t="shared" si="81"/>
        <v>-</v>
      </c>
      <c r="J116" s="196">
        <f t="shared" si="78"/>
        <v>0</v>
      </c>
      <c r="K116" s="195">
        <v>206</v>
      </c>
      <c r="L116" s="195">
        <v>0</v>
      </c>
      <c r="M116" s="195">
        <v>0</v>
      </c>
      <c r="N116" s="195">
        <v>0</v>
      </c>
      <c r="O116" s="195">
        <v>0</v>
      </c>
      <c r="P116" s="195">
        <v>0</v>
      </c>
      <c r="Q116" s="196" t="str">
        <f t="shared" si="82"/>
        <v>-</v>
      </c>
      <c r="R116" s="196">
        <f t="shared" si="80"/>
        <v>0</v>
      </c>
      <c r="S116" s="195">
        <v>223</v>
      </c>
      <c r="T116" s="195">
        <v>839</v>
      </c>
      <c r="U116" s="195">
        <v>884</v>
      </c>
      <c r="V116" s="195">
        <v>877</v>
      </c>
      <c r="W116" s="195">
        <v>907</v>
      </c>
      <c r="X116" s="196">
        <f t="shared" si="83"/>
        <v>3.4207525655644222E-2</v>
      </c>
      <c r="Y116" s="196">
        <f t="shared" si="84"/>
        <v>2.5847687301689532E-4</v>
      </c>
    </row>
    <row r="117" spans="1:25" x14ac:dyDescent="0.25">
      <c r="A117" s="74"/>
      <c r="B117" s="194" t="s">
        <v>133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5">
        <v>0</v>
      </c>
      <c r="I117" s="196" t="str">
        <f t="shared" si="81"/>
        <v>-</v>
      </c>
      <c r="J117" s="196">
        <f t="shared" si="78"/>
        <v>0</v>
      </c>
      <c r="K117" s="195">
        <v>526</v>
      </c>
      <c r="L117" s="195">
        <v>0</v>
      </c>
      <c r="M117" s="195">
        <v>0</v>
      </c>
      <c r="N117" s="195">
        <v>0</v>
      </c>
      <c r="O117" s="195">
        <v>0</v>
      </c>
      <c r="P117" s="195">
        <v>0</v>
      </c>
      <c r="Q117" s="196" t="str">
        <f t="shared" si="82"/>
        <v>-</v>
      </c>
      <c r="R117" s="196">
        <f t="shared" si="80"/>
        <v>0</v>
      </c>
      <c r="S117" s="195">
        <v>542</v>
      </c>
      <c r="T117" s="195">
        <v>689</v>
      </c>
      <c r="U117" s="195">
        <v>435</v>
      </c>
      <c r="V117" s="195">
        <v>1083</v>
      </c>
      <c r="W117" s="195">
        <v>727</v>
      </c>
      <c r="X117" s="196">
        <f t="shared" si="83"/>
        <v>-0.32871652816251151</v>
      </c>
      <c r="Y117" s="196">
        <f t="shared" si="84"/>
        <v>2.071804704336085E-4</v>
      </c>
    </row>
    <row r="118" spans="1:25" x14ac:dyDescent="0.25">
      <c r="A118" s="74"/>
      <c r="B118" s="199" t="s">
        <v>147</v>
      </c>
      <c r="C118" s="200">
        <f t="shared" ref="C118" si="85">C110-SUM(C111:C117)</f>
        <v>0</v>
      </c>
      <c r="D118" s="200">
        <f t="shared" ref="D118:H118" si="86">D110-SUM(D111:D117)</f>
        <v>0</v>
      </c>
      <c r="E118" s="200">
        <f t="shared" si="86"/>
        <v>0</v>
      </c>
      <c r="F118" s="200">
        <f t="shared" si="86"/>
        <v>0</v>
      </c>
      <c r="G118" s="200">
        <f t="shared" si="86"/>
        <v>0</v>
      </c>
      <c r="H118" s="200">
        <f t="shared" si="86"/>
        <v>0</v>
      </c>
      <c r="I118" s="201" t="str">
        <f t="shared" si="81"/>
        <v>-</v>
      </c>
      <c r="J118" s="201">
        <f t="shared" si="78"/>
        <v>0</v>
      </c>
      <c r="K118" s="200">
        <f t="shared" ref="K118:P118" si="87">K110-SUM(K111:K117)</f>
        <v>3453</v>
      </c>
      <c r="L118" s="200">
        <f t="shared" si="87"/>
        <v>0</v>
      </c>
      <c r="M118" s="200">
        <f t="shared" si="87"/>
        <v>0</v>
      </c>
      <c r="N118" s="200">
        <f t="shared" si="87"/>
        <v>0</v>
      </c>
      <c r="O118" s="200">
        <f t="shared" si="87"/>
        <v>0</v>
      </c>
      <c r="P118" s="200">
        <f t="shared" si="87"/>
        <v>0</v>
      </c>
      <c r="Q118" s="201" t="str">
        <f t="shared" si="82"/>
        <v>-</v>
      </c>
      <c r="R118" s="201">
        <f t="shared" si="80"/>
        <v>0</v>
      </c>
      <c r="S118" s="200">
        <f>S110-SUM(S111:S117)</f>
        <v>5177</v>
      </c>
      <c r="T118" s="200">
        <f>T110-SUM(T111:T117)</f>
        <v>20175</v>
      </c>
      <c r="U118" s="200">
        <f>U110-SUM(U111:U117)</f>
        <v>21175</v>
      </c>
      <c r="V118" s="200">
        <f>V110-SUM(V111:V117)</f>
        <v>23966</v>
      </c>
      <c r="W118" s="200">
        <f>W110-SUM(W111:W117)</f>
        <v>26220</v>
      </c>
      <c r="X118" s="201">
        <f t="shared" si="83"/>
        <v>9.4049904030710119E-2</v>
      </c>
      <c r="Y118" s="201">
        <f t="shared" si="84"/>
        <v>7.4721759762987824E-3</v>
      </c>
    </row>
    <row r="119" spans="1:25" x14ac:dyDescent="0.25">
      <c r="A119" s="74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</row>
    <row r="120" spans="1:25" x14ac:dyDescent="0.25">
      <c r="A120" s="74"/>
      <c r="B120" s="187" t="s">
        <v>70</v>
      </c>
      <c r="C120" s="209">
        <f t="shared" ref="C120:H120" si="88">C121+C124</f>
        <v>37585</v>
      </c>
      <c r="D120" s="209">
        <f t="shared" si="88"/>
        <v>46026</v>
      </c>
      <c r="E120" s="209">
        <f t="shared" si="88"/>
        <v>72456</v>
      </c>
      <c r="F120" s="209">
        <f t="shared" si="88"/>
        <v>77373</v>
      </c>
      <c r="G120" s="209">
        <f t="shared" si="88"/>
        <v>81394</v>
      </c>
      <c r="H120" s="209">
        <f t="shared" si="88"/>
        <v>76373</v>
      </c>
      <c r="I120" s="210">
        <f>IFERROR(H120/G120-1,"-")</f>
        <v>-6.1687593680123887E-2</v>
      </c>
      <c r="J120" s="210">
        <f t="shared" ref="J120:J132" si="89">H120/H$8</f>
        <v>0.12101050977061668</v>
      </c>
      <c r="K120" s="209">
        <f t="shared" ref="K120:P120" si="90">K121+K124</f>
        <v>38765</v>
      </c>
      <c r="L120" s="209">
        <f t="shared" si="90"/>
        <v>77294</v>
      </c>
      <c r="M120" s="209">
        <f t="shared" si="90"/>
        <v>107459</v>
      </c>
      <c r="N120" s="209">
        <f t="shared" si="90"/>
        <v>117492</v>
      </c>
      <c r="O120" s="209">
        <f t="shared" si="90"/>
        <v>119763</v>
      </c>
      <c r="P120" s="209">
        <f t="shared" si="90"/>
        <v>151509</v>
      </c>
      <c r="Q120" s="210">
        <f>IFERROR(P120/O120-1,"-")</f>
        <v>0.26507352020239972</v>
      </c>
      <c r="R120" s="210">
        <f t="shared" ref="R120:R132" si="91">P120/P$8</f>
        <v>5.2645843779350922E-2</v>
      </c>
      <c r="S120" s="209">
        <f>S121+S124</f>
        <v>76350</v>
      </c>
      <c r="T120" s="209">
        <f>T121+T124</f>
        <v>179915</v>
      </c>
      <c r="U120" s="209">
        <f>U121+U124</f>
        <v>194865</v>
      </c>
      <c r="V120" s="209">
        <f>V121+V124</f>
        <v>201157</v>
      </c>
      <c r="W120" s="209">
        <f>W121+W124</f>
        <v>227882</v>
      </c>
      <c r="X120" s="210">
        <f>IFERROR(W120/V120-1,"-")</f>
        <v>0.13285642557803112</v>
      </c>
      <c r="Y120" s="210">
        <f>W120/W$8</f>
        <v>6.4941815630469829E-2</v>
      </c>
    </row>
    <row r="121" spans="1:25" x14ac:dyDescent="0.25">
      <c r="A121" s="74"/>
      <c r="B121" s="190" t="s">
        <v>99</v>
      </c>
      <c r="C121" s="191">
        <v>17927</v>
      </c>
      <c r="D121" s="191">
        <v>24940</v>
      </c>
      <c r="E121" s="191">
        <v>42019</v>
      </c>
      <c r="F121" s="191">
        <v>50974</v>
      </c>
      <c r="G121" s="191">
        <v>56488</v>
      </c>
      <c r="H121" s="191">
        <v>50745</v>
      </c>
      <c r="I121" s="192">
        <f>IFERROR(H121/G121-1,"-")</f>
        <v>-0.1016676108199972</v>
      </c>
      <c r="J121" s="192">
        <f t="shared" si="89"/>
        <v>8.0403785608918643E-2</v>
      </c>
      <c r="K121" s="191">
        <v>25121</v>
      </c>
      <c r="L121" s="191">
        <v>56542</v>
      </c>
      <c r="M121" s="191">
        <v>68386</v>
      </c>
      <c r="N121" s="191">
        <v>71312</v>
      </c>
      <c r="O121" s="191">
        <v>72098</v>
      </c>
      <c r="P121" s="191">
        <v>98240</v>
      </c>
      <c r="Q121" s="192">
        <f>IFERROR(P121/O121-1,"-")</f>
        <v>0.36258980831645826</v>
      </c>
      <c r="R121" s="192">
        <f t="shared" si="91"/>
        <v>3.4136108699043849E-2</v>
      </c>
      <c r="S121" s="191">
        <v>43048</v>
      </c>
      <c r="T121" s="191">
        <v>110405</v>
      </c>
      <c r="U121" s="191">
        <v>122286</v>
      </c>
      <c r="V121" s="191">
        <v>128586</v>
      </c>
      <c r="W121" s="191">
        <v>148985</v>
      </c>
      <c r="X121" s="192">
        <f>IFERROR(W121/V121-1,"-")</f>
        <v>0.15864090958580257</v>
      </c>
      <c r="Y121" s="192">
        <f>W121/W$8</f>
        <v>4.2457747438172162E-2</v>
      </c>
    </row>
    <row r="122" spans="1:25" x14ac:dyDescent="0.25">
      <c r="A122" s="74"/>
      <c r="B122" s="194" t="s">
        <v>105</v>
      </c>
      <c r="C122" s="195">
        <v>8497</v>
      </c>
      <c r="D122" s="195">
        <v>11920</v>
      </c>
      <c r="E122" s="195">
        <v>24274</v>
      </c>
      <c r="F122" s="195">
        <v>23969</v>
      </c>
      <c r="G122" s="195">
        <v>32986</v>
      </c>
      <c r="H122" s="195">
        <v>27525</v>
      </c>
      <c r="I122" s="196">
        <f>IFERROR(H122/G122-1,"-")</f>
        <v>-0.16555508397501972</v>
      </c>
      <c r="J122" s="196">
        <f t="shared" si="89"/>
        <v>4.3612458348319755E-2</v>
      </c>
      <c r="K122" s="195">
        <v>10988</v>
      </c>
      <c r="L122" s="195">
        <v>29583</v>
      </c>
      <c r="M122" s="195">
        <v>33031</v>
      </c>
      <c r="N122" s="195">
        <v>31747</v>
      </c>
      <c r="O122" s="195">
        <v>29471</v>
      </c>
      <c r="P122" s="195">
        <v>47567</v>
      </c>
      <c r="Q122" s="196">
        <f>IFERROR(P122/O122-1,"-")</f>
        <v>0.61402734891927668</v>
      </c>
      <c r="R122" s="196">
        <f t="shared" si="91"/>
        <v>1.6528423070922421E-2</v>
      </c>
      <c r="S122" s="195">
        <v>19485</v>
      </c>
      <c r="T122" s="195">
        <v>57305</v>
      </c>
      <c r="U122" s="195">
        <v>55716</v>
      </c>
      <c r="V122" s="195">
        <v>62457</v>
      </c>
      <c r="W122" s="195">
        <v>78684</v>
      </c>
      <c r="X122" s="196">
        <f>IFERROR(W122/V122-1,"-")</f>
        <v>0.2598107497958595</v>
      </c>
      <c r="Y122" s="196">
        <f>W122/W$8</f>
        <v>2.2423367449240783E-2</v>
      </c>
    </row>
    <row r="123" spans="1:25" x14ac:dyDescent="0.25">
      <c r="A123" s="74"/>
      <c r="B123" s="194" t="s">
        <v>102</v>
      </c>
      <c r="C123" s="195">
        <v>9430</v>
      </c>
      <c r="D123" s="195">
        <v>13020</v>
      </c>
      <c r="E123" s="195">
        <v>17745</v>
      </c>
      <c r="F123" s="195">
        <v>27005</v>
      </c>
      <c r="G123" s="195">
        <v>23502</v>
      </c>
      <c r="H123" s="195">
        <v>17363</v>
      </c>
      <c r="I123" s="196">
        <f>IFERROR(H123/G123-1,"-")</f>
        <v>-0.26121181176070118</v>
      </c>
      <c r="J123" s="196">
        <f t="shared" si="89"/>
        <v>2.7511103153564972E-2</v>
      </c>
      <c r="K123" s="195">
        <v>14133</v>
      </c>
      <c r="L123" s="195">
        <v>26959</v>
      </c>
      <c r="M123" s="195">
        <v>35355</v>
      </c>
      <c r="N123" s="195">
        <v>39565</v>
      </c>
      <c r="O123" s="195">
        <v>42627</v>
      </c>
      <c r="P123" s="195">
        <v>50673</v>
      </c>
      <c r="Q123" s="196">
        <f>IFERROR(P123/O123-1,"-")</f>
        <v>0.18875360686888598</v>
      </c>
      <c r="R123" s="196">
        <f t="shared" si="91"/>
        <v>1.7607685628121428E-2</v>
      </c>
      <c r="S123" s="195">
        <v>23563</v>
      </c>
      <c r="T123" s="195">
        <v>53100</v>
      </c>
      <c r="U123" s="195">
        <v>66570</v>
      </c>
      <c r="V123" s="195">
        <v>66129</v>
      </c>
      <c r="W123" s="195">
        <v>70301</v>
      </c>
      <c r="X123" s="196">
        <f>IFERROR(W123/V123-1,"-")</f>
        <v>6.3088811262834721E-2</v>
      </c>
      <c r="Y123" s="196">
        <f>W123/W$8</f>
        <v>2.0034379988931376E-2</v>
      </c>
    </row>
    <row r="124" spans="1:25" x14ac:dyDescent="0.25">
      <c r="A124" s="74"/>
      <c r="B124" s="190" t="s">
        <v>109</v>
      </c>
      <c r="C124" s="191">
        <v>19658</v>
      </c>
      <c r="D124" s="191">
        <v>21086</v>
      </c>
      <c r="E124" s="191">
        <v>30437</v>
      </c>
      <c r="F124" s="191">
        <v>26399</v>
      </c>
      <c r="G124" s="191">
        <v>24906</v>
      </c>
      <c r="H124" s="191">
        <v>25628</v>
      </c>
      <c r="I124" s="192">
        <f>IFERROR(H124/G124-1,"-")</f>
        <v>2.8988998634867036E-2</v>
      </c>
      <c r="J124" s="192">
        <f t="shared" si="89"/>
        <v>4.0606724161698041E-2</v>
      </c>
      <c r="K124" s="191">
        <v>13644</v>
      </c>
      <c r="L124" s="191">
        <v>20752</v>
      </c>
      <c r="M124" s="191">
        <v>39073</v>
      </c>
      <c r="N124" s="191">
        <v>46180</v>
      </c>
      <c r="O124" s="191">
        <v>47665</v>
      </c>
      <c r="P124" s="191">
        <v>53269</v>
      </c>
      <c r="Q124" s="192">
        <f>IFERROR(P124/O124-1,"-")</f>
        <v>0.11757054442463022</v>
      </c>
      <c r="R124" s="192">
        <f t="shared" si="91"/>
        <v>1.8509735080307073E-2</v>
      </c>
      <c r="S124" s="191">
        <v>33302</v>
      </c>
      <c r="T124" s="191">
        <v>69510</v>
      </c>
      <c r="U124" s="191">
        <v>72579</v>
      </c>
      <c r="V124" s="191">
        <v>72571</v>
      </c>
      <c r="W124" s="191">
        <v>78897</v>
      </c>
      <c r="X124" s="192">
        <f>IFERROR(W124/V124-1,"-")</f>
        <v>8.7169806120902305E-2</v>
      </c>
      <c r="Y124" s="192">
        <f>W124/W$8</f>
        <v>2.2484068192297674E-2</v>
      </c>
    </row>
    <row r="125" spans="1:25" s="74" customFormat="1" x14ac:dyDescent="0.25">
      <c r="B125" s="194" t="s">
        <v>112</v>
      </c>
      <c r="C125" s="195">
        <v>1147</v>
      </c>
      <c r="D125" s="195">
        <v>349</v>
      </c>
      <c r="E125" s="195">
        <v>1970</v>
      </c>
      <c r="F125" s="195">
        <v>2635</v>
      </c>
      <c r="G125" s="195">
        <v>1913</v>
      </c>
      <c r="H125" s="195">
        <v>1912</v>
      </c>
      <c r="I125" s="196">
        <f t="shared" ref="I125:I132" si="92">IFERROR(H125/G125-1,"-")</f>
        <v>-5.2273915316258801E-4</v>
      </c>
      <c r="J125" s="196">
        <f t="shared" si="89"/>
        <v>3.0295011938959986E-3</v>
      </c>
      <c r="K125" s="195">
        <v>2020</v>
      </c>
      <c r="L125" s="195">
        <v>1586</v>
      </c>
      <c r="M125" s="195">
        <v>5717</v>
      </c>
      <c r="N125" s="195">
        <v>6811</v>
      </c>
      <c r="O125" s="195">
        <v>6505</v>
      </c>
      <c r="P125" s="195">
        <v>6276</v>
      </c>
      <c r="Q125" s="196">
        <f t="shared" ref="Q125:Q132" si="93">IFERROR(P125/O125-1,"-")</f>
        <v>-3.5203689469638699E-2</v>
      </c>
      <c r="R125" s="196">
        <f t="shared" si="91"/>
        <v>2.1807636216938028E-3</v>
      </c>
      <c r="S125" s="195">
        <v>3167</v>
      </c>
      <c r="T125" s="195">
        <v>7687</v>
      </c>
      <c r="U125" s="195">
        <v>9446</v>
      </c>
      <c r="V125" s="195">
        <v>8418</v>
      </c>
      <c r="W125" s="195">
        <v>8188</v>
      </c>
      <c r="X125" s="196">
        <f t="shared" ref="X125:X132" si="94">IFERROR(W125/V125-1,"-")</f>
        <v>-2.732240437158473E-2</v>
      </c>
      <c r="Y125" s="196">
        <f t="shared" ref="Y125:Y132" si="95">W125/W$8</f>
        <v>2.3334163575108478E-3</v>
      </c>
    </row>
    <row r="126" spans="1:25" s="74" customFormat="1" x14ac:dyDescent="0.25">
      <c r="B126" s="194" t="s">
        <v>115</v>
      </c>
      <c r="C126" s="195">
        <v>1435</v>
      </c>
      <c r="D126" s="195">
        <v>1562</v>
      </c>
      <c r="E126" s="195">
        <v>2663</v>
      </c>
      <c r="F126" s="195">
        <v>3497</v>
      </c>
      <c r="G126" s="195">
        <v>3376</v>
      </c>
      <c r="H126" s="195">
        <v>3351</v>
      </c>
      <c r="I126" s="196">
        <f t="shared" si="92"/>
        <v>-7.405213270142208E-3</v>
      </c>
      <c r="J126" s="196">
        <f t="shared" si="89"/>
        <v>5.3095494250760943E-3</v>
      </c>
      <c r="K126" s="195">
        <v>1902</v>
      </c>
      <c r="L126" s="195">
        <v>2864</v>
      </c>
      <c r="M126" s="195">
        <v>4835</v>
      </c>
      <c r="N126" s="195">
        <v>6578</v>
      </c>
      <c r="O126" s="195">
        <v>6228</v>
      </c>
      <c r="P126" s="195">
        <v>7392</v>
      </c>
      <c r="Q126" s="196">
        <f t="shared" si="93"/>
        <v>0.18689788053949896</v>
      </c>
      <c r="R126" s="196">
        <f t="shared" si="91"/>
        <v>2.5685475926642116E-3</v>
      </c>
      <c r="S126" s="195">
        <v>3337</v>
      </c>
      <c r="T126" s="195">
        <v>7498</v>
      </c>
      <c r="U126" s="195">
        <v>10075</v>
      </c>
      <c r="V126" s="195">
        <v>9604</v>
      </c>
      <c r="W126" s="195">
        <v>10743</v>
      </c>
      <c r="X126" s="196">
        <f t="shared" si="94"/>
        <v>0.11859641815910038</v>
      </c>
      <c r="Y126" s="196">
        <f t="shared" si="95"/>
        <v>3.0615402941791691E-3</v>
      </c>
    </row>
    <row r="127" spans="1:25" x14ac:dyDescent="0.25">
      <c r="A127" s="74"/>
      <c r="B127" s="194" t="s">
        <v>118</v>
      </c>
      <c r="C127" s="195">
        <v>1093</v>
      </c>
      <c r="D127" s="195">
        <v>1580</v>
      </c>
      <c r="E127" s="195">
        <v>2017</v>
      </c>
      <c r="F127" s="195">
        <v>2372</v>
      </c>
      <c r="G127" s="195">
        <v>2133</v>
      </c>
      <c r="H127" s="195">
        <v>2216</v>
      </c>
      <c r="I127" s="196">
        <f t="shared" si="92"/>
        <v>3.8912330051570576E-2</v>
      </c>
      <c r="J127" s="196">
        <f t="shared" si="89"/>
        <v>3.5111792079882496E-3</v>
      </c>
      <c r="K127" s="195">
        <v>1330</v>
      </c>
      <c r="L127" s="195">
        <v>3936</v>
      </c>
      <c r="M127" s="195">
        <v>4520</v>
      </c>
      <c r="N127" s="195">
        <v>4675</v>
      </c>
      <c r="O127" s="195">
        <v>4790</v>
      </c>
      <c r="P127" s="195">
        <v>5351</v>
      </c>
      <c r="Q127" s="196">
        <f t="shared" si="93"/>
        <v>0.11711899791231728</v>
      </c>
      <c r="R127" s="196">
        <f t="shared" si="91"/>
        <v>1.8593476959342797E-3</v>
      </c>
      <c r="S127" s="195">
        <v>2423</v>
      </c>
      <c r="T127" s="195">
        <v>6537</v>
      </c>
      <c r="U127" s="195">
        <v>7047</v>
      </c>
      <c r="V127" s="195">
        <v>6923</v>
      </c>
      <c r="W127" s="195">
        <v>7567</v>
      </c>
      <c r="X127" s="196">
        <f t="shared" si="94"/>
        <v>9.3023255813953432E-2</v>
      </c>
      <c r="Y127" s="196">
        <f t="shared" si="95"/>
        <v>2.1564437685985083E-3</v>
      </c>
    </row>
    <row r="128" spans="1:25" x14ac:dyDescent="0.25">
      <c r="A128" s="74"/>
      <c r="B128" s="194" t="s">
        <v>125</v>
      </c>
      <c r="C128" s="195">
        <v>315</v>
      </c>
      <c r="D128" s="195">
        <v>233</v>
      </c>
      <c r="E128" s="195">
        <v>627</v>
      </c>
      <c r="F128" s="195">
        <v>540</v>
      </c>
      <c r="G128" s="195">
        <v>467</v>
      </c>
      <c r="H128" s="195">
        <v>601</v>
      </c>
      <c r="I128" s="196">
        <f t="shared" si="92"/>
        <v>0.28693790149892928</v>
      </c>
      <c r="J128" s="196">
        <f t="shared" si="89"/>
        <v>9.5226475812316698E-4</v>
      </c>
      <c r="K128" s="195">
        <v>309</v>
      </c>
      <c r="L128" s="195">
        <v>600</v>
      </c>
      <c r="M128" s="195">
        <v>1350</v>
      </c>
      <c r="N128" s="195">
        <v>1512</v>
      </c>
      <c r="O128" s="195">
        <v>1346</v>
      </c>
      <c r="P128" s="195">
        <v>1555</v>
      </c>
      <c r="Q128" s="196">
        <f t="shared" si="93"/>
        <v>0.15527488855869231</v>
      </c>
      <c r="R128" s="196">
        <f t="shared" si="91"/>
        <v>5.4032623195249577E-4</v>
      </c>
      <c r="S128" s="195">
        <v>624</v>
      </c>
      <c r="T128" s="195">
        <v>1977</v>
      </c>
      <c r="U128" s="195">
        <v>2052</v>
      </c>
      <c r="V128" s="195">
        <v>1813</v>
      </c>
      <c r="W128" s="195">
        <v>2156</v>
      </c>
      <c r="X128" s="196">
        <f t="shared" si="94"/>
        <v>0.18918918918918926</v>
      </c>
      <c r="Y128" s="196">
        <f t="shared" si="95"/>
        <v>6.1441691094203568E-4</v>
      </c>
    </row>
    <row r="129" spans="1:25" x14ac:dyDescent="0.25">
      <c r="A129" s="74"/>
      <c r="B129" s="194" t="s">
        <v>121</v>
      </c>
      <c r="C129" s="195">
        <v>261</v>
      </c>
      <c r="D129" s="195">
        <v>172</v>
      </c>
      <c r="E129" s="195">
        <v>471</v>
      </c>
      <c r="F129" s="195">
        <v>396</v>
      </c>
      <c r="G129" s="195">
        <v>425</v>
      </c>
      <c r="H129" s="195">
        <v>389</v>
      </c>
      <c r="I129" s="196">
        <f t="shared" si="92"/>
        <v>-8.4705882352941186E-2</v>
      </c>
      <c r="J129" s="196">
        <f t="shared" si="89"/>
        <v>6.1635772197988679E-4</v>
      </c>
      <c r="K129" s="195">
        <v>364</v>
      </c>
      <c r="L129" s="195">
        <v>583</v>
      </c>
      <c r="M129" s="195">
        <v>902</v>
      </c>
      <c r="N129" s="195">
        <v>1037</v>
      </c>
      <c r="O129" s="195">
        <v>1121</v>
      </c>
      <c r="P129" s="195">
        <v>1527</v>
      </c>
      <c r="Q129" s="196">
        <f t="shared" si="93"/>
        <v>0.36217662801070483</v>
      </c>
      <c r="R129" s="196">
        <f t="shared" si="91"/>
        <v>5.3059688501058591E-4</v>
      </c>
      <c r="S129" s="195">
        <v>625</v>
      </c>
      <c r="T129" s="195">
        <v>1373</v>
      </c>
      <c r="U129" s="195">
        <v>1433</v>
      </c>
      <c r="V129" s="195">
        <v>1546</v>
      </c>
      <c r="W129" s="195">
        <v>1916</v>
      </c>
      <c r="X129" s="196">
        <f t="shared" si="94"/>
        <v>0.239327296248383</v>
      </c>
      <c r="Y129" s="196">
        <f t="shared" si="95"/>
        <v>5.4602170749765318E-4</v>
      </c>
    </row>
    <row r="130" spans="1:25" x14ac:dyDescent="0.25">
      <c r="A130" s="74"/>
      <c r="B130" s="194" t="s">
        <v>130</v>
      </c>
      <c r="C130" s="195">
        <v>176</v>
      </c>
      <c r="D130" s="195">
        <v>47</v>
      </c>
      <c r="E130" s="195">
        <v>176</v>
      </c>
      <c r="F130" s="195">
        <v>171</v>
      </c>
      <c r="G130" s="195">
        <v>178</v>
      </c>
      <c r="H130" s="195">
        <v>203</v>
      </c>
      <c r="I130" s="196">
        <f t="shared" si="92"/>
        <v>0.1404494382022472</v>
      </c>
      <c r="J130" s="196">
        <f t="shared" si="89"/>
        <v>3.2164683177870698E-4</v>
      </c>
      <c r="K130" s="195">
        <v>476</v>
      </c>
      <c r="L130" s="195">
        <v>160</v>
      </c>
      <c r="M130" s="195">
        <v>609</v>
      </c>
      <c r="N130" s="195">
        <v>805</v>
      </c>
      <c r="O130" s="195">
        <v>880</v>
      </c>
      <c r="P130" s="195">
        <v>611</v>
      </c>
      <c r="Q130" s="196">
        <f t="shared" si="93"/>
        <v>-0.30568181818181817</v>
      </c>
      <c r="R130" s="196">
        <f t="shared" si="91"/>
        <v>2.1230824933953369E-4</v>
      </c>
      <c r="S130" s="195">
        <v>652</v>
      </c>
      <c r="T130" s="195">
        <v>785</v>
      </c>
      <c r="U130" s="195">
        <v>976</v>
      </c>
      <c r="V130" s="195">
        <v>1058</v>
      </c>
      <c r="W130" s="195">
        <v>814</v>
      </c>
      <c r="X130" s="196">
        <f t="shared" si="94"/>
        <v>-0.23062381852551983</v>
      </c>
      <c r="Y130" s="196">
        <f t="shared" si="95"/>
        <v>2.3197373168219713E-4</v>
      </c>
    </row>
    <row r="131" spans="1:25" x14ac:dyDescent="0.25">
      <c r="A131" s="74"/>
      <c r="B131" s="194" t="s">
        <v>133</v>
      </c>
      <c r="C131" s="195">
        <v>172</v>
      </c>
      <c r="D131" s="195">
        <v>101</v>
      </c>
      <c r="E131" s="195">
        <v>175</v>
      </c>
      <c r="F131" s="195">
        <v>296</v>
      </c>
      <c r="G131" s="195">
        <v>231</v>
      </c>
      <c r="H131" s="195">
        <v>226</v>
      </c>
      <c r="I131" s="196">
        <f t="shared" si="92"/>
        <v>-2.1645021645021689E-2</v>
      </c>
      <c r="J131" s="196">
        <f t="shared" si="89"/>
        <v>3.5808957626594964E-4</v>
      </c>
      <c r="K131" s="195">
        <v>858</v>
      </c>
      <c r="L131" s="195">
        <v>257</v>
      </c>
      <c r="M131" s="195">
        <v>1091</v>
      </c>
      <c r="N131" s="195">
        <v>1510</v>
      </c>
      <c r="O131" s="195">
        <v>1424</v>
      </c>
      <c r="P131" s="195">
        <v>1314</v>
      </c>
      <c r="Q131" s="196">
        <f t="shared" si="93"/>
        <v>-7.7247191011236005E-2</v>
      </c>
      <c r="R131" s="196">
        <f t="shared" si="91"/>
        <v>4.5658435291677133E-4</v>
      </c>
      <c r="S131" s="195">
        <v>1030</v>
      </c>
      <c r="T131" s="195">
        <v>1266</v>
      </c>
      <c r="U131" s="195">
        <v>1806</v>
      </c>
      <c r="V131" s="195">
        <v>1655</v>
      </c>
      <c r="W131" s="195">
        <v>1540</v>
      </c>
      <c r="X131" s="196">
        <f t="shared" si="94"/>
        <v>-6.9486404833836835E-2</v>
      </c>
      <c r="Y131" s="196">
        <f t="shared" si="95"/>
        <v>4.3886922210145402E-4</v>
      </c>
    </row>
    <row r="132" spans="1:25" x14ac:dyDescent="0.25">
      <c r="A132" s="74"/>
      <c r="B132" s="199" t="s">
        <v>147</v>
      </c>
      <c r="C132" s="200">
        <f t="shared" ref="C132" si="96">C124-SUM(C125:C131)</f>
        <v>15059</v>
      </c>
      <c r="D132" s="200">
        <f t="shared" ref="D132:H132" si="97">D124-SUM(D125:D131)</f>
        <v>17042</v>
      </c>
      <c r="E132" s="200">
        <f t="shared" si="97"/>
        <v>22338</v>
      </c>
      <c r="F132" s="200">
        <f t="shared" si="97"/>
        <v>16492</v>
      </c>
      <c r="G132" s="200">
        <f t="shared" si="97"/>
        <v>16183</v>
      </c>
      <c r="H132" s="200">
        <f t="shared" si="97"/>
        <v>16730</v>
      </c>
      <c r="I132" s="201">
        <f t="shared" si="92"/>
        <v>3.3800902181301273E-2</v>
      </c>
      <c r="J132" s="201">
        <f t="shared" si="89"/>
        <v>2.6508135446589989E-2</v>
      </c>
      <c r="K132" s="200">
        <f t="shared" ref="K132:P132" si="98">K124-SUM(K125:K131)</f>
        <v>6385</v>
      </c>
      <c r="L132" s="200">
        <f t="shared" si="98"/>
        <v>10766</v>
      </c>
      <c r="M132" s="200">
        <f t="shared" si="98"/>
        <v>20049</v>
      </c>
      <c r="N132" s="200">
        <f t="shared" si="98"/>
        <v>23252</v>
      </c>
      <c r="O132" s="200">
        <f t="shared" si="98"/>
        <v>25371</v>
      </c>
      <c r="P132" s="200">
        <f t="shared" si="98"/>
        <v>29243</v>
      </c>
      <c r="Q132" s="201">
        <f t="shared" si="93"/>
        <v>0.15261519057191286</v>
      </c>
      <c r="R132" s="201">
        <f t="shared" si="91"/>
        <v>1.0161260450795391E-2</v>
      </c>
      <c r="S132" s="200">
        <f>S124-SUM(S125:S131)</f>
        <v>21444</v>
      </c>
      <c r="T132" s="200">
        <f>T124-SUM(T125:T131)</f>
        <v>42387</v>
      </c>
      <c r="U132" s="200">
        <f>U124-SUM(U125:U131)</f>
        <v>39744</v>
      </c>
      <c r="V132" s="200">
        <f>V124-SUM(V125:V131)</f>
        <v>41554</v>
      </c>
      <c r="W132" s="200">
        <f>W124-SUM(W125:W131)</f>
        <v>45973</v>
      </c>
      <c r="X132" s="201">
        <f t="shared" si="94"/>
        <v>0.10634355296722342</v>
      </c>
      <c r="Y132" s="201">
        <f t="shared" si="95"/>
        <v>1.3101386199785809E-2</v>
      </c>
    </row>
    <row r="133" spans="1:25" x14ac:dyDescent="0.25">
      <c r="A133" s="74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</row>
    <row r="134" spans="1:25" x14ac:dyDescent="0.25">
      <c r="A134" s="74"/>
      <c r="B134" s="187" t="s">
        <v>70</v>
      </c>
      <c r="C134" s="209">
        <f t="shared" ref="C134:H134" si="99">C135+C138</f>
        <v>9862</v>
      </c>
      <c r="D134" s="209">
        <f t="shared" si="99"/>
        <v>16912</v>
      </c>
      <c r="E134" s="209">
        <f t="shared" si="99"/>
        <v>40797</v>
      </c>
      <c r="F134" s="209">
        <f t="shared" si="99"/>
        <v>40726</v>
      </c>
      <c r="G134" s="209">
        <f t="shared" si="99"/>
        <v>44646</v>
      </c>
      <c r="H134" s="209">
        <f t="shared" si="99"/>
        <v>42766</v>
      </c>
      <c r="I134" s="210">
        <f>IFERROR(H134/G134-1,"-")</f>
        <v>-4.2109035523899108E-2</v>
      </c>
      <c r="J134" s="210">
        <f t="shared" ref="J134:J146" si="100">H134/H$8</f>
        <v>6.776132220614868E-2</v>
      </c>
      <c r="K134" s="209">
        <f t="shared" ref="K134:P134" si="101">K135+K138</f>
        <v>40956</v>
      </c>
      <c r="L134" s="209">
        <f t="shared" si="101"/>
        <v>39929</v>
      </c>
      <c r="M134" s="209">
        <f t="shared" si="101"/>
        <v>135196</v>
      </c>
      <c r="N134" s="209">
        <f t="shared" si="101"/>
        <v>148772</v>
      </c>
      <c r="O134" s="209">
        <f t="shared" si="101"/>
        <v>154236</v>
      </c>
      <c r="P134" s="209">
        <f t="shared" si="101"/>
        <v>151827</v>
      </c>
      <c r="Q134" s="210">
        <f>IFERROR(P134/O134-1,"-")</f>
        <v>-1.5618921652532536E-2</v>
      </c>
      <c r="R134" s="210">
        <f t="shared" ref="R134:R146" si="102">P134/P$8</f>
        <v>5.2756341362476894E-2</v>
      </c>
      <c r="S134" s="209">
        <f>S135+S138</f>
        <v>61204</v>
      </c>
      <c r="T134" s="209">
        <f>T135+T138</f>
        <v>175993</v>
      </c>
      <c r="U134" s="209">
        <f>U135+U138</f>
        <v>189498</v>
      </c>
      <c r="V134" s="209">
        <f>V135+V138</f>
        <v>198882</v>
      </c>
      <c r="W134" s="209">
        <f>W135+W138</f>
        <v>194593</v>
      </c>
      <c r="X134" s="210">
        <f>IFERROR(W134/V134-1,"-")</f>
        <v>-2.1565551432507712E-2</v>
      </c>
      <c r="Y134" s="210">
        <f>W134/W$8</f>
        <v>5.5455115932719637E-2</v>
      </c>
    </row>
    <row r="135" spans="1:25" x14ac:dyDescent="0.25">
      <c r="A135" s="74"/>
      <c r="B135" s="190" t="s">
        <v>99</v>
      </c>
      <c r="C135" s="191">
        <v>2454</v>
      </c>
      <c r="D135" s="191">
        <v>5722</v>
      </c>
      <c r="E135" s="191">
        <v>5083</v>
      </c>
      <c r="F135" s="191">
        <v>6992</v>
      </c>
      <c r="G135" s="191">
        <v>6555</v>
      </c>
      <c r="H135" s="191">
        <v>2877</v>
      </c>
      <c r="I135" s="192">
        <f>IFERROR(H135/G135-1,"-")</f>
        <v>-0.56109839816933638</v>
      </c>
      <c r="J135" s="192">
        <f t="shared" si="100"/>
        <v>4.5585119952085713E-3</v>
      </c>
      <c r="K135" s="191">
        <v>6197</v>
      </c>
      <c r="L135" s="191">
        <v>12720</v>
      </c>
      <c r="M135" s="191">
        <v>14072</v>
      </c>
      <c r="N135" s="191">
        <v>13710</v>
      </c>
      <c r="O135" s="191">
        <v>12849</v>
      </c>
      <c r="P135" s="191">
        <v>18189</v>
      </c>
      <c r="Q135" s="192">
        <f>IFERROR(P135/O135-1,"-")</f>
        <v>0.41559654447816952</v>
      </c>
      <c r="R135" s="192">
        <f t="shared" si="102"/>
        <v>6.3202532687999646E-3</v>
      </c>
      <c r="S135" s="191">
        <v>15140</v>
      </c>
      <c r="T135" s="191">
        <v>19155</v>
      </c>
      <c r="U135" s="191">
        <v>20702</v>
      </c>
      <c r="V135" s="191">
        <v>19404</v>
      </c>
      <c r="W135" s="191">
        <v>21066</v>
      </c>
      <c r="X135" s="192">
        <f>IFERROR(W135/V135-1,"-")</f>
        <v>8.5652442795300043E-2</v>
      </c>
      <c r="Y135" s="192">
        <f>W135/W$8</f>
        <v>6.0033889823306692E-3</v>
      </c>
    </row>
    <row r="136" spans="1:25" x14ac:dyDescent="0.25">
      <c r="A136" s="74"/>
      <c r="B136" s="194" t="s">
        <v>105</v>
      </c>
      <c r="C136" s="195">
        <v>2454</v>
      </c>
      <c r="D136" s="195">
        <v>5722</v>
      </c>
      <c r="E136" s="195">
        <v>5012</v>
      </c>
      <c r="F136" s="195">
        <v>6992</v>
      </c>
      <c r="G136" s="195">
        <v>6555</v>
      </c>
      <c r="H136" s="195">
        <v>2639</v>
      </c>
      <c r="I136" s="196">
        <f>IFERROR(H136/G136-1,"-")</f>
        <v>-0.59740655987795577</v>
      </c>
      <c r="J136" s="196">
        <f t="shared" si="100"/>
        <v>4.1814088131231905E-3</v>
      </c>
      <c r="K136" s="195">
        <v>3528</v>
      </c>
      <c r="L136" s="195">
        <v>7332</v>
      </c>
      <c r="M136" s="195">
        <v>8329</v>
      </c>
      <c r="N136" s="195">
        <v>6440</v>
      </c>
      <c r="O136" s="195">
        <v>5974</v>
      </c>
      <c r="P136" s="195">
        <v>10537</v>
      </c>
      <c r="Q136" s="196">
        <f>IFERROR(P136/O136-1,"-")</f>
        <v>0.76380984265148988</v>
      </c>
      <c r="R136" s="196">
        <f t="shared" si="102"/>
        <v>3.6613617402465903E-3</v>
      </c>
      <c r="S136" s="195">
        <v>10601</v>
      </c>
      <c r="T136" s="195">
        <v>13341</v>
      </c>
      <c r="U136" s="195">
        <v>13432</v>
      </c>
      <c r="V136" s="195">
        <v>12529</v>
      </c>
      <c r="W136" s="195">
        <v>13414</v>
      </c>
      <c r="X136" s="196">
        <f>IFERROR(W136/V136-1,"-")</f>
        <v>7.0636124191874927E-2</v>
      </c>
      <c r="Y136" s="196">
        <f>W136/W$8</f>
        <v>3.8227219125122757E-3</v>
      </c>
    </row>
    <row r="137" spans="1:25" x14ac:dyDescent="0.25">
      <c r="A137" s="74"/>
      <c r="B137" s="194" t="s">
        <v>102</v>
      </c>
      <c r="C137" s="195">
        <v>0</v>
      </c>
      <c r="D137" s="195">
        <v>0</v>
      </c>
      <c r="E137" s="195">
        <v>71</v>
      </c>
      <c r="F137" s="195">
        <v>0</v>
      </c>
      <c r="G137" s="195">
        <v>0</v>
      </c>
      <c r="H137" s="195">
        <v>0</v>
      </c>
      <c r="I137" s="196" t="str">
        <f>IFERROR(H137/G137-1,"-")</f>
        <v>-</v>
      </c>
      <c r="J137" s="196">
        <f t="shared" si="100"/>
        <v>0</v>
      </c>
      <c r="K137" s="195">
        <v>2669</v>
      </c>
      <c r="L137" s="195">
        <v>5388</v>
      </c>
      <c r="M137" s="195">
        <v>5743</v>
      </c>
      <c r="N137" s="195">
        <v>7270</v>
      </c>
      <c r="O137" s="195">
        <v>6875</v>
      </c>
      <c r="P137" s="195">
        <v>7652</v>
      </c>
      <c r="Q137" s="196">
        <f>IFERROR(P137/O137-1,"-")</f>
        <v>0.11301818181818191</v>
      </c>
      <c r="R137" s="196">
        <f t="shared" si="102"/>
        <v>2.6588915285533747E-3</v>
      </c>
      <c r="S137" s="195">
        <v>4539</v>
      </c>
      <c r="T137" s="195">
        <v>5814</v>
      </c>
      <c r="U137" s="195">
        <v>7270</v>
      </c>
      <c r="V137" s="195">
        <v>6875</v>
      </c>
      <c r="W137" s="195">
        <v>7652</v>
      </c>
      <c r="X137" s="196">
        <f>IFERROR(W137/V137-1,"-")</f>
        <v>0.11301818181818191</v>
      </c>
      <c r="Y137" s="196">
        <f>W137/W$8</f>
        <v>2.1806670698183935E-3</v>
      </c>
    </row>
    <row r="138" spans="1:25" x14ac:dyDescent="0.25">
      <c r="A138" s="74"/>
      <c r="B138" s="190" t="s">
        <v>109</v>
      </c>
      <c r="C138" s="191">
        <v>7408</v>
      </c>
      <c r="D138" s="191">
        <v>11190</v>
      </c>
      <c r="E138" s="191">
        <v>35714</v>
      </c>
      <c r="F138" s="191">
        <v>33734</v>
      </c>
      <c r="G138" s="191">
        <v>38091</v>
      </c>
      <c r="H138" s="191">
        <v>39889</v>
      </c>
      <c r="I138" s="192">
        <f>IFERROR(H138/G138-1,"-")</f>
        <v>4.7202751306082869E-2</v>
      </c>
      <c r="J138" s="192">
        <f t="shared" si="100"/>
        <v>6.3202810210940111E-2</v>
      </c>
      <c r="K138" s="191">
        <v>34759</v>
      </c>
      <c r="L138" s="191">
        <v>27209</v>
      </c>
      <c r="M138" s="191">
        <v>121124</v>
      </c>
      <c r="N138" s="191">
        <v>135062</v>
      </c>
      <c r="O138" s="191">
        <v>141387</v>
      </c>
      <c r="P138" s="191">
        <v>133638</v>
      </c>
      <c r="Q138" s="192">
        <f>IFERROR(P138/O138-1,"-")</f>
        <v>-5.4807019032867221E-2</v>
      </c>
      <c r="R138" s="192">
        <f t="shared" si="102"/>
        <v>4.6436088093676935E-2</v>
      </c>
      <c r="S138" s="191">
        <v>46064</v>
      </c>
      <c r="T138" s="191">
        <v>156838</v>
      </c>
      <c r="U138" s="191">
        <v>168796</v>
      </c>
      <c r="V138" s="191">
        <v>179478</v>
      </c>
      <c r="W138" s="191">
        <v>173527</v>
      </c>
      <c r="X138" s="192">
        <f>IFERROR(W138/V138-1,"-")</f>
        <v>-3.3157267185950356E-2</v>
      </c>
      <c r="Y138" s="192">
        <f>W138/W$8</f>
        <v>4.945172695038897E-2</v>
      </c>
    </row>
    <row r="139" spans="1:25" s="74" customFormat="1" x14ac:dyDescent="0.25">
      <c r="B139" s="194" t="s">
        <v>112</v>
      </c>
      <c r="C139" s="195">
        <v>3361</v>
      </c>
      <c r="D139" s="195">
        <v>4944</v>
      </c>
      <c r="E139" s="195">
        <v>18155</v>
      </c>
      <c r="F139" s="195">
        <v>16893</v>
      </c>
      <c r="G139" s="195">
        <v>21651</v>
      </c>
      <c r="H139" s="195">
        <v>22475</v>
      </c>
      <c r="I139" s="196">
        <f t="shared" ref="I139:I146" si="103">IFERROR(H139/G139-1,"-")</f>
        <v>3.8058288300771403E-2</v>
      </c>
      <c r="J139" s="196">
        <f t="shared" si="100"/>
        <v>3.5610899232642559E-2</v>
      </c>
      <c r="K139" s="195">
        <v>12472</v>
      </c>
      <c r="L139" s="195">
        <v>6130</v>
      </c>
      <c r="M139" s="195">
        <v>51140</v>
      </c>
      <c r="N139" s="195">
        <v>57765</v>
      </c>
      <c r="O139" s="195">
        <v>60525</v>
      </c>
      <c r="P139" s="195">
        <v>58955</v>
      </c>
      <c r="Q139" s="196">
        <f t="shared" ref="Q139:Q146" si="104">IFERROR(P139/O139-1,"-")</f>
        <v>-2.5939694341181374E-2</v>
      </c>
      <c r="R139" s="196">
        <f t="shared" si="102"/>
        <v>2.0485487462867772E-2</v>
      </c>
      <c r="S139" s="195">
        <v>16430</v>
      </c>
      <c r="T139" s="195">
        <v>69295</v>
      </c>
      <c r="U139" s="195">
        <v>74658</v>
      </c>
      <c r="V139" s="195">
        <v>82176</v>
      </c>
      <c r="W139" s="195">
        <v>81430</v>
      </c>
      <c r="X139" s="196">
        <f t="shared" ref="X139:X146" si="105">IFERROR(W139/V139-1,"-")</f>
        <v>-9.078076323987494E-3</v>
      </c>
      <c r="Y139" s="196">
        <f t="shared" ref="Y139:Y146" si="106">W139/W$8</f>
        <v>2.3205922568650259E-2</v>
      </c>
    </row>
    <row r="140" spans="1:25" s="74" customFormat="1" x14ac:dyDescent="0.25">
      <c r="B140" s="194" t="s">
        <v>115</v>
      </c>
      <c r="C140" s="195">
        <v>1257</v>
      </c>
      <c r="D140" s="195">
        <v>918</v>
      </c>
      <c r="E140" s="195">
        <v>1164</v>
      </c>
      <c r="F140" s="195">
        <v>1474</v>
      </c>
      <c r="G140" s="195">
        <v>1318</v>
      </c>
      <c r="H140" s="195">
        <v>1543</v>
      </c>
      <c r="I140" s="196">
        <f t="shared" si="103"/>
        <v>0.17071320182094074</v>
      </c>
      <c r="J140" s="196">
        <f t="shared" si="100"/>
        <v>2.4448328149484968E-3</v>
      </c>
      <c r="K140" s="195">
        <v>2280</v>
      </c>
      <c r="L140" s="195">
        <v>2824</v>
      </c>
      <c r="M140" s="195">
        <v>9065</v>
      </c>
      <c r="N140" s="195">
        <v>13107</v>
      </c>
      <c r="O140" s="195">
        <v>13722</v>
      </c>
      <c r="P140" s="195">
        <v>13499</v>
      </c>
      <c r="Q140" s="196">
        <f t="shared" si="104"/>
        <v>-1.625127532429671E-2</v>
      </c>
      <c r="R140" s="196">
        <f t="shared" si="102"/>
        <v>4.6905876560300579E-3</v>
      </c>
      <c r="S140" s="195">
        <v>3774</v>
      </c>
      <c r="T140" s="195">
        <v>10229</v>
      </c>
      <c r="U140" s="195">
        <v>14581</v>
      </c>
      <c r="V140" s="195">
        <v>15040</v>
      </c>
      <c r="W140" s="195">
        <v>15042</v>
      </c>
      <c r="X140" s="196">
        <f t="shared" si="105"/>
        <v>1.3297872340434225E-4</v>
      </c>
      <c r="Y140" s="196">
        <f t="shared" si="106"/>
        <v>4.28666937587667E-3</v>
      </c>
    </row>
    <row r="141" spans="1:25" x14ac:dyDescent="0.25">
      <c r="A141" s="74"/>
      <c r="B141" s="194" t="s">
        <v>118</v>
      </c>
      <c r="C141" s="195">
        <v>147</v>
      </c>
      <c r="D141" s="195">
        <v>762</v>
      </c>
      <c r="E141" s="195">
        <v>5354</v>
      </c>
      <c r="F141" s="195">
        <v>4531</v>
      </c>
      <c r="G141" s="195">
        <v>4507</v>
      </c>
      <c r="H141" s="195">
        <v>4637</v>
      </c>
      <c r="I141" s="196">
        <f t="shared" si="103"/>
        <v>2.8844020412691407E-2</v>
      </c>
      <c r="J141" s="196">
        <f t="shared" si="100"/>
        <v>7.3471741820584444E-3</v>
      </c>
      <c r="K141" s="195">
        <v>3786</v>
      </c>
      <c r="L141" s="195">
        <v>5223</v>
      </c>
      <c r="M141" s="195">
        <v>14810</v>
      </c>
      <c r="N141" s="195">
        <v>13657</v>
      </c>
      <c r="O141" s="195">
        <v>13824</v>
      </c>
      <c r="P141" s="195">
        <v>11981</v>
      </c>
      <c r="Q141" s="196">
        <f t="shared" si="104"/>
        <v>-0.1333188657407407</v>
      </c>
      <c r="R141" s="196">
        <f t="shared" si="102"/>
        <v>4.1631180611079429E-3</v>
      </c>
      <c r="S141" s="195">
        <v>4896</v>
      </c>
      <c r="T141" s="195">
        <v>20164</v>
      </c>
      <c r="U141" s="195">
        <v>18188</v>
      </c>
      <c r="V141" s="195">
        <v>18331</v>
      </c>
      <c r="W141" s="195">
        <v>16618</v>
      </c>
      <c r="X141" s="196">
        <f t="shared" si="105"/>
        <v>-9.3448257050897432E-2</v>
      </c>
      <c r="Y141" s="196">
        <f t="shared" si="106"/>
        <v>4.7357978784947812E-3</v>
      </c>
    </row>
    <row r="142" spans="1:25" x14ac:dyDescent="0.25">
      <c r="A142" s="74"/>
      <c r="B142" s="194" t="s">
        <v>125</v>
      </c>
      <c r="C142" s="195">
        <v>113</v>
      </c>
      <c r="D142" s="195">
        <v>1445</v>
      </c>
      <c r="E142" s="195">
        <v>3857</v>
      </c>
      <c r="F142" s="195">
        <v>3043</v>
      </c>
      <c r="G142" s="195">
        <v>1725</v>
      </c>
      <c r="H142" s="195">
        <v>1039</v>
      </c>
      <c r="I142" s="196">
        <f t="shared" si="103"/>
        <v>-0.39768115942028981</v>
      </c>
      <c r="J142" s="196">
        <f t="shared" si="100"/>
        <v>1.6462613705323969E-3</v>
      </c>
      <c r="K142" s="195">
        <v>447</v>
      </c>
      <c r="L142" s="195">
        <v>615</v>
      </c>
      <c r="M142" s="195">
        <v>3362</v>
      </c>
      <c r="N142" s="195">
        <v>3193</v>
      </c>
      <c r="O142" s="195">
        <v>2610</v>
      </c>
      <c r="P142" s="195">
        <v>2683</v>
      </c>
      <c r="Q142" s="196">
        <f t="shared" si="104"/>
        <v>2.7969348659003801E-2</v>
      </c>
      <c r="R142" s="196">
        <f t="shared" si="102"/>
        <v>9.3227992304086569E-4</v>
      </c>
      <c r="S142" s="195">
        <v>581</v>
      </c>
      <c r="T142" s="195">
        <v>7219</v>
      </c>
      <c r="U142" s="195">
        <v>6236</v>
      </c>
      <c r="V142" s="195">
        <v>4335</v>
      </c>
      <c r="W142" s="195">
        <v>3722</v>
      </c>
      <c r="X142" s="196">
        <f t="shared" si="105"/>
        <v>-0.14140715109573243</v>
      </c>
      <c r="Y142" s="196">
        <f t="shared" si="106"/>
        <v>1.060695613416631E-3</v>
      </c>
    </row>
    <row r="143" spans="1:25" x14ac:dyDescent="0.25">
      <c r="A143" s="74"/>
      <c r="B143" s="194" t="s">
        <v>121</v>
      </c>
      <c r="C143" s="195">
        <v>428</v>
      </c>
      <c r="D143" s="195">
        <v>789</v>
      </c>
      <c r="E143" s="195">
        <v>331</v>
      </c>
      <c r="F143" s="195">
        <v>1067</v>
      </c>
      <c r="G143" s="195">
        <v>791</v>
      </c>
      <c r="H143" s="195">
        <v>0</v>
      </c>
      <c r="I143" s="196">
        <f t="shared" si="103"/>
        <v>-1</v>
      </c>
      <c r="J143" s="196">
        <f t="shared" si="100"/>
        <v>0</v>
      </c>
      <c r="K143" s="195">
        <v>773</v>
      </c>
      <c r="L143" s="195">
        <v>793</v>
      </c>
      <c r="M143" s="195">
        <v>2633</v>
      </c>
      <c r="N143" s="195">
        <v>2881</v>
      </c>
      <c r="O143" s="195">
        <v>3263</v>
      </c>
      <c r="P143" s="195">
        <v>2995</v>
      </c>
      <c r="Q143" s="196">
        <f t="shared" si="104"/>
        <v>-8.2133006435795242E-2</v>
      </c>
      <c r="R143" s="196">
        <f t="shared" si="102"/>
        <v>1.0406926461078616E-3</v>
      </c>
      <c r="S143" s="195">
        <v>1428</v>
      </c>
      <c r="T143" s="195">
        <v>2964</v>
      </c>
      <c r="U143" s="195">
        <v>3948</v>
      </c>
      <c r="V143" s="195">
        <v>4054</v>
      </c>
      <c r="W143" s="195">
        <v>2995</v>
      </c>
      <c r="X143" s="196">
        <f t="shared" si="105"/>
        <v>-0.26122348297977305</v>
      </c>
      <c r="Y143" s="196">
        <f t="shared" si="106"/>
        <v>8.5351514298302256E-4</v>
      </c>
    </row>
    <row r="144" spans="1:25" x14ac:dyDescent="0.25">
      <c r="A144" s="74"/>
      <c r="B144" s="194" t="s">
        <v>130</v>
      </c>
      <c r="C144" s="195">
        <v>142</v>
      </c>
      <c r="D144" s="195">
        <v>15</v>
      </c>
      <c r="E144" s="195">
        <v>79</v>
      </c>
      <c r="F144" s="195">
        <v>139</v>
      </c>
      <c r="G144" s="195">
        <v>6</v>
      </c>
      <c r="H144" s="195">
        <v>0</v>
      </c>
      <c r="I144" s="196">
        <f t="shared" si="103"/>
        <v>-1</v>
      </c>
      <c r="J144" s="196">
        <f t="shared" si="100"/>
        <v>0</v>
      </c>
      <c r="K144" s="195">
        <v>1439</v>
      </c>
      <c r="L144" s="195">
        <v>238</v>
      </c>
      <c r="M144" s="195">
        <v>1633</v>
      </c>
      <c r="N144" s="195">
        <v>1884</v>
      </c>
      <c r="O144" s="195">
        <v>1992</v>
      </c>
      <c r="P144" s="195">
        <v>2134</v>
      </c>
      <c r="Q144" s="196">
        <f t="shared" si="104"/>
        <v>7.1285140562248994E-2</v>
      </c>
      <c r="R144" s="196">
        <f t="shared" si="102"/>
        <v>7.4151522764413249E-4</v>
      </c>
      <c r="S144" s="195">
        <v>1583</v>
      </c>
      <c r="T144" s="195">
        <v>1712</v>
      </c>
      <c r="U144" s="195">
        <v>2023</v>
      </c>
      <c r="V144" s="195">
        <v>1998</v>
      </c>
      <c r="W144" s="195">
        <v>2134</v>
      </c>
      <c r="X144" s="196">
        <f t="shared" si="105"/>
        <v>6.8068068068068088E-2</v>
      </c>
      <c r="Y144" s="196">
        <f t="shared" si="106"/>
        <v>6.0814735062630053E-4</v>
      </c>
    </row>
    <row r="145" spans="1:25" x14ac:dyDescent="0.25">
      <c r="A145" s="74"/>
      <c r="B145" s="194" t="s">
        <v>133</v>
      </c>
      <c r="C145" s="195">
        <v>815</v>
      </c>
      <c r="D145" s="195">
        <v>20</v>
      </c>
      <c r="E145" s="195">
        <v>49</v>
      </c>
      <c r="F145" s="195">
        <v>62</v>
      </c>
      <c r="G145" s="195">
        <v>54</v>
      </c>
      <c r="H145" s="195">
        <v>0</v>
      </c>
      <c r="I145" s="196">
        <f t="shared" si="103"/>
        <v>-1</v>
      </c>
      <c r="J145" s="196">
        <f t="shared" si="100"/>
        <v>0</v>
      </c>
      <c r="K145" s="195">
        <v>2465</v>
      </c>
      <c r="L145" s="195">
        <v>113</v>
      </c>
      <c r="M145" s="195">
        <v>798</v>
      </c>
      <c r="N145" s="195">
        <v>1356</v>
      </c>
      <c r="O145" s="195">
        <v>1282</v>
      </c>
      <c r="P145" s="195">
        <v>983</v>
      </c>
      <c r="Q145" s="196">
        <f t="shared" si="104"/>
        <v>-0.23322932917316697</v>
      </c>
      <c r="R145" s="196">
        <f t="shared" si="102"/>
        <v>3.4156957299633653E-4</v>
      </c>
      <c r="S145" s="195">
        <v>3337</v>
      </c>
      <c r="T145" s="195">
        <v>847</v>
      </c>
      <c r="U145" s="195">
        <v>1418</v>
      </c>
      <c r="V145" s="195">
        <v>1336</v>
      </c>
      <c r="W145" s="195">
        <v>983</v>
      </c>
      <c r="X145" s="196">
        <f t="shared" si="105"/>
        <v>-0.2642215568862275</v>
      </c>
      <c r="Y145" s="196">
        <f t="shared" si="106"/>
        <v>2.8013535410761643E-4</v>
      </c>
    </row>
    <row r="146" spans="1:25" x14ac:dyDescent="0.25">
      <c r="A146" s="74"/>
      <c r="B146" s="199" t="s">
        <v>147</v>
      </c>
      <c r="C146" s="200">
        <f t="shared" ref="C146" si="107">C138-SUM(C139:C145)</f>
        <v>1145</v>
      </c>
      <c r="D146" s="200">
        <f t="shared" ref="D146:H146" si="108">D138-SUM(D139:D145)</f>
        <v>2297</v>
      </c>
      <c r="E146" s="200">
        <f t="shared" si="108"/>
        <v>6725</v>
      </c>
      <c r="F146" s="200">
        <f t="shared" si="108"/>
        <v>6525</v>
      </c>
      <c r="G146" s="200">
        <f t="shared" si="108"/>
        <v>8039</v>
      </c>
      <c r="H146" s="200">
        <f t="shared" si="108"/>
        <v>10195</v>
      </c>
      <c r="I146" s="201">
        <f t="shared" si="103"/>
        <v>0.26819256126383872</v>
      </c>
      <c r="J146" s="201">
        <f t="shared" si="100"/>
        <v>1.6153642610758214E-2</v>
      </c>
      <c r="K146" s="200">
        <f t="shared" ref="K146:P146" si="109">K138-SUM(K139:K145)</f>
        <v>11097</v>
      </c>
      <c r="L146" s="200">
        <f t="shared" si="109"/>
        <v>11273</v>
      </c>
      <c r="M146" s="200">
        <f t="shared" si="109"/>
        <v>37683</v>
      </c>
      <c r="N146" s="200">
        <f t="shared" si="109"/>
        <v>41219</v>
      </c>
      <c r="O146" s="200">
        <f t="shared" si="109"/>
        <v>44169</v>
      </c>
      <c r="P146" s="200">
        <f t="shared" si="109"/>
        <v>40408</v>
      </c>
      <c r="Q146" s="201">
        <f t="shared" si="104"/>
        <v>-8.5150218479023709E-2</v>
      </c>
      <c r="R146" s="201">
        <f t="shared" si="102"/>
        <v>1.4040837543881961E-2</v>
      </c>
      <c r="S146" s="200">
        <f>S138-SUM(S139:S145)</f>
        <v>14035</v>
      </c>
      <c r="T146" s="200">
        <f>T138-SUM(T139:T145)</f>
        <v>44408</v>
      </c>
      <c r="U146" s="200">
        <f>U138-SUM(U139:U145)</f>
        <v>47744</v>
      </c>
      <c r="V146" s="200">
        <f>V138-SUM(V139:V145)</f>
        <v>52208</v>
      </c>
      <c r="W146" s="200">
        <f>W138-SUM(W139:W145)</f>
        <v>50603</v>
      </c>
      <c r="X146" s="201">
        <f t="shared" si="105"/>
        <v>-3.0742414955562403E-2</v>
      </c>
      <c r="Y146" s="201">
        <f t="shared" si="106"/>
        <v>1.4420843666233687E-2</v>
      </c>
    </row>
    <row r="147" spans="1:25" x14ac:dyDescent="0.25">
      <c r="A147" s="74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</row>
    <row r="148" spans="1:25" x14ac:dyDescent="0.25">
      <c r="A148" s="74"/>
      <c r="B148" s="187" t="s">
        <v>70</v>
      </c>
      <c r="C148" s="209">
        <f t="shared" ref="C148:H148" si="110">C149+C152</f>
        <v>9338</v>
      </c>
      <c r="D148" s="209">
        <f t="shared" si="110"/>
        <v>10511</v>
      </c>
      <c r="E148" s="209">
        <f t="shared" si="110"/>
        <v>24222</v>
      </c>
      <c r="F148" s="209">
        <f t="shared" si="110"/>
        <v>24549</v>
      </c>
      <c r="G148" s="209">
        <f t="shared" si="110"/>
        <v>29212</v>
      </c>
      <c r="H148" s="209">
        <f t="shared" si="110"/>
        <v>28473</v>
      </c>
      <c r="I148" s="210">
        <f>IFERROR(H148/G148-1,"-")</f>
        <v>-2.5297822812542781E-2</v>
      </c>
      <c r="J148" s="210">
        <f t="shared" ref="J148:J160" si="111">H148/H$8</f>
        <v>4.5114533208054794E-2</v>
      </c>
      <c r="K148" s="209">
        <f t="shared" ref="K148:P148" si="112">K149+K152</f>
        <v>23835</v>
      </c>
      <c r="L148" s="209">
        <f t="shared" si="112"/>
        <v>41354</v>
      </c>
      <c r="M148" s="209">
        <f t="shared" si="112"/>
        <v>64030</v>
      </c>
      <c r="N148" s="209">
        <f t="shared" si="112"/>
        <v>68956</v>
      </c>
      <c r="O148" s="209">
        <f t="shared" si="112"/>
        <v>67486</v>
      </c>
      <c r="P148" s="209">
        <f t="shared" si="112"/>
        <v>67111</v>
      </c>
      <c r="Q148" s="210">
        <f>IFERROR(P148/O148-1,"-")</f>
        <v>-5.5567080579675965E-3</v>
      </c>
      <c r="R148" s="210">
        <f t="shared" ref="R148:R160" si="113">P148/P$8</f>
        <v>2.3319507236375527E-2</v>
      </c>
      <c r="S148" s="209">
        <f>S149+S152</f>
        <v>33173</v>
      </c>
      <c r="T148" s="209">
        <f>T149+T152</f>
        <v>88252</v>
      </c>
      <c r="U148" s="209">
        <f>U149+U152</f>
        <v>93505</v>
      </c>
      <c r="V148" s="209">
        <f>V149+V152</f>
        <v>96698</v>
      </c>
      <c r="W148" s="209">
        <f>W149+W152</f>
        <v>95584</v>
      </c>
      <c r="X148" s="210">
        <f>IFERROR(W148/V148-1,"-")</f>
        <v>-1.1520403731204332E-2</v>
      </c>
      <c r="Y148" s="210">
        <f>W148/W$8</f>
        <v>2.7239529691782716E-2</v>
      </c>
    </row>
    <row r="149" spans="1:25" x14ac:dyDescent="0.25">
      <c r="A149" s="74"/>
      <c r="B149" s="190" t="s">
        <v>99</v>
      </c>
      <c r="C149" s="191">
        <v>6543</v>
      </c>
      <c r="D149" s="191">
        <v>6226</v>
      </c>
      <c r="E149" s="191">
        <v>14830</v>
      </c>
      <c r="F149" s="191">
        <v>15270</v>
      </c>
      <c r="G149" s="191">
        <v>16050</v>
      </c>
      <c r="H149" s="191">
        <v>14650</v>
      </c>
      <c r="I149" s="192">
        <f>IFERROR(H149/G149-1,"-")</f>
        <v>-8.7227414330218078E-2</v>
      </c>
      <c r="J149" s="192">
        <f t="shared" si="111"/>
        <v>2.3212443771221957E-2</v>
      </c>
      <c r="K149" s="191">
        <v>9369</v>
      </c>
      <c r="L149" s="191">
        <v>26282</v>
      </c>
      <c r="M149" s="191">
        <v>33749</v>
      </c>
      <c r="N149" s="191">
        <v>34124</v>
      </c>
      <c r="O149" s="191">
        <v>29240</v>
      </c>
      <c r="P149" s="191">
        <v>28476</v>
      </c>
      <c r="Q149" s="192">
        <f>IFERROR(P149/O149-1,"-")</f>
        <v>-2.6128590971272181E-2</v>
      </c>
      <c r="R149" s="192">
        <f t="shared" si="113"/>
        <v>9.894745839922359E-3</v>
      </c>
      <c r="S149" s="191">
        <v>15912</v>
      </c>
      <c r="T149" s="191">
        <v>48579</v>
      </c>
      <c r="U149" s="191">
        <v>49394</v>
      </c>
      <c r="V149" s="191">
        <v>45290</v>
      </c>
      <c r="W149" s="191">
        <v>43126</v>
      </c>
      <c r="X149" s="192">
        <f>IFERROR(W149/V149-1,"-")</f>
        <v>-4.7780967100905292E-2</v>
      </c>
      <c r="Y149" s="192">
        <f>W149/W$8</f>
        <v>1.2290048098926823E-2</v>
      </c>
    </row>
    <row r="150" spans="1:25" x14ac:dyDescent="0.25">
      <c r="A150" s="74"/>
      <c r="B150" s="194" t="s">
        <v>105</v>
      </c>
      <c r="C150" s="195">
        <v>2074</v>
      </c>
      <c r="D150" s="195">
        <v>3003</v>
      </c>
      <c r="E150" s="195">
        <v>5613</v>
      </c>
      <c r="F150" s="195">
        <v>4968</v>
      </c>
      <c r="G150" s="195">
        <v>4774</v>
      </c>
      <c r="H150" s="195">
        <v>4363</v>
      </c>
      <c r="I150" s="196">
        <f>IFERROR(H150/G150-1,"-")</f>
        <v>-8.6091328026811853E-2</v>
      </c>
      <c r="J150" s="196">
        <f t="shared" si="111"/>
        <v>6.9130301825147712E-3</v>
      </c>
      <c r="K150" s="195">
        <v>7182</v>
      </c>
      <c r="L150" s="195">
        <v>23101</v>
      </c>
      <c r="M150" s="195">
        <v>29947</v>
      </c>
      <c r="N150" s="195">
        <v>32092</v>
      </c>
      <c r="O150" s="195">
        <v>26560</v>
      </c>
      <c r="P150" s="195">
        <v>23241</v>
      </c>
      <c r="Q150" s="196">
        <f>IFERROR(P150/O150-1,"-")</f>
        <v>-0.12496234939759032</v>
      </c>
      <c r="R150" s="196">
        <f t="shared" si="113"/>
        <v>8.0757054384617069E-3</v>
      </c>
      <c r="S150" s="195">
        <v>9256</v>
      </c>
      <c r="T150" s="195">
        <v>35560</v>
      </c>
      <c r="U150" s="195">
        <v>37060</v>
      </c>
      <c r="V150" s="195">
        <v>31334</v>
      </c>
      <c r="W150" s="195">
        <v>28288</v>
      </c>
      <c r="X150" s="196">
        <f>IFERROR(W150/V150-1,"-")</f>
        <v>-9.7210697644731003E-2</v>
      </c>
      <c r="Y150" s="196">
        <f>W150/W$8</f>
        <v>8.0615146459778776E-3</v>
      </c>
    </row>
    <row r="151" spans="1:25" x14ac:dyDescent="0.25">
      <c r="A151" s="74"/>
      <c r="B151" s="194" t="s">
        <v>102</v>
      </c>
      <c r="C151" s="195">
        <v>4469</v>
      </c>
      <c r="D151" s="195">
        <v>3223</v>
      </c>
      <c r="E151" s="195">
        <v>9217</v>
      </c>
      <c r="F151" s="195">
        <v>10302</v>
      </c>
      <c r="G151" s="195">
        <v>11276</v>
      </c>
      <c r="H151" s="195">
        <v>8865</v>
      </c>
      <c r="I151" s="196">
        <f>IFERROR(H151/G151-1,"-")</f>
        <v>-0.21381695636750619</v>
      </c>
      <c r="J151" s="196">
        <f t="shared" si="111"/>
        <v>1.4046301299104618E-2</v>
      </c>
      <c r="K151" s="195">
        <v>2187</v>
      </c>
      <c r="L151" s="195">
        <v>3181</v>
      </c>
      <c r="M151" s="195">
        <v>3802</v>
      </c>
      <c r="N151" s="195">
        <v>2032</v>
      </c>
      <c r="O151" s="195">
        <v>2680</v>
      </c>
      <c r="P151" s="195">
        <v>5235</v>
      </c>
      <c r="Q151" s="196">
        <f>IFERROR(P151/O151-1,"-")</f>
        <v>0.95335820895522394</v>
      </c>
      <c r="R151" s="196">
        <f t="shared" si="113"/>
        <v>1.819040401460653E-3</v>
      </c>
      <c r="S151" s="195">
        <v>6656</v>
      </c>
      <c r="T151" s="195">
        <v>13019</v>
      </c>
      <c r="U151" s="195">
        <v>12334</v>
      </c>
      <c r="V151" s="195">
        <v>13956</v>
      </c>
      <c r="W151" s="195">
        <v>14838</v>
      </c>
      <c r="X151" s="196">
        <f>IFERROR(W151/V151-1,"-")</f>
        <v>6.3198624247635449E-2</v>
      </c>
      <c r="Y151" s="196">
        <f>W151/W$8</f>
        <v>4.2285334529489444E-3</v>
      </c>
    </row>
    <row r="152" spans="1:25" x14ac:dyDescent="0.25">
      <c r="A152" s="74"/>
      <c r="B152" s="190" t="s">
        <v>109</v>
      </c>
      <c r="C152" s="191">
        <v>2795</v>
      </c>
      <c r="D152" s="191">
        <v>4285</v>
      </c>
      <c r="E152" s="191">
        <v>9392</v>
      </c>
      <c r="F152" s="191">
        <v>9279</v>
      </c>
      <c r="G152" s="191">
        <v>13162</v>
      </c>
      <c r="H152" s="191">
        <v>13823</v>
      </c>
      <c r="I152" s="192">
        <f>IFERROR(H152/G152-1,"-")</f>
        <v>5.0220331256647821E-2</v>
      </c>
      <c r="J152" s="192">
        <f t="shared" si="111"/>
        <v>2.190208943683284E-2</v>
      </c>
      <c r="K152" s="191">
        <v>14466</v>
      </c>
      <c r="L152" s="191">
        <v>15072</v>
      </c>
      <c r="M152" s="191">
        <v>30281</v>
      </c>
      <c r="N152" s="191">
        <v>34832</v>
      </c>
      <c r="O152" s="191">
        <v>38246</v>
      </c>
      <c r="P152" s="191">
        <v>38635</v>
      </c>
      <c r="Q152" s="192">
        <f>IFERROR(P152/O152-1,"-")</f>
        <v>1.0170998274329435E-2</v>
      </c>
      <c r="R152" s="192">
        <f t="shared" si="113"/>
        <v>1.3424761396453166E-2</v>
      </c>
      <c r="S152" s="191">
        <v>17261</v>
      </c>
      <c r="T152" s="191">
        <v>39673</v>
      </c>
      <c r="U152" s="191">
        <v>44111</v>
      </c>
      <c r="V152" s="191">
        <v>51408</v>
      </c>
      <c r="W152" s="191">
        <v>52458</v>
      </c>
      <c r="X152" s="192">
        <f>IFERROR(W152/V152-1,"-")</f>
        <v>2.0424836601307117E-2</v>
      </c>
      <c r="Y152" s="192">
        <f>W152/W$8</f>
        <v>1.4949481592855893E-2</v>
      </c>
    </row>
    <row r="153" spans="1:25" s="74" customFormat="1" x14ac:dyDescent="0.25">
      <c r="B153" s="194" t="s">
        <v>112</v>
      </c>
      <c r="C153" s="195">
        <v>329</v>
      </c>
      <c r="D153" s="195">
        <v>219</v>
      </c>
      <c r="E153" s="195">
        <v>775</v>
      </c>
      <c r="F153" s="195">
        <v>721</v>
      </c>
      <c r="G153" s="195">
        <v>1063</v>
      </c>
      <c r="H153" s="195">
        <v>1144</v>
      </c>
      <c r="I153" s="196">
        <f t="shared" ref="I153:I160" si="114">IFERROR(H153/G153-1,"-")</f>
        <v>7.6199435559736628E-2</v>
      </c>
      <c r="J153" s="196">
        <f t="shared" si="111"/>
        <v>1.8126304214524176E-3</v>
      </c>
      <c r="K153" s="195">
        <v>4759</v>
      </c>
      <c r="L153" s="195">
        <v>2100</v>
      </c>
      <c r="M153" s="195">
        <v>14126</v>
      </c>
      <c r="N153" s="195">
        <v>13992</v>
      </c>
      <c r="O153" s="195">
        <v>15223</v>
      </c>
      <c r="P153" s="195">
        <v>13359</v>
      </c>
      <c r="Q153" s="196">
        <f t="shared" ref="Q153:Q160" si="115">IFERROR(P153/O153-1,"-")</f>
        <v>-0.1224462983643172</v>
      </c>
      <c r="R153" s="196">
        <f t="shared" si="113"/>
        <v>4.6419409213205084E-3</v>
      </c>
      <c r="S153" s="195">
        <v>5088</v>
      </c>
      <c r="T153" s="195">
        <v>14901</v>
      </c>
      <c r="U153" s="195">
        <v>14713</v>
      </c>
      <c r="V153" s="195">
        <v>16286</v>
      </c>
      <c r="W153" s="195">
        <v>14503</v>
      </c>
      <c r="X153" s="196">
        <f t="shared" ref="X153:X160" si="116">IFERROR(W153/V153-1,"-")</f>
        <v>-0.109480535429203</v>
      </c>
      <c r="Y153" s="196">
        <f t="shared" ref="Y153:Y160" si="117">W153/W$8</f>
        <v>4.1330651481411608E-3</v>
      </c>
    </row>
    <row r="154" spans="1:25" s="74" customFormat="1" x14ac:dyDescent="0.25">
      <c r="B154" s="194" t="s">
        <v>115</v>
      </c>
      <c r="C154" s="195">
        <v>495</v>
      </c>
      <c r="D154" s="195">
        <v>685</v>
      </c>
      <c r="E154" s="195">
        <v>1657</v>
      </c>
      <c r="F154" s="195">
        <v>1750</v>
      </c>
      <c r="G154" s="195">
        <v>2133</v>
      </c>
      <c r="H154" s="195">
        <v>2234</v>
      </c>
      <c r="I154" s="196">
        <f t="shared" si="114"/>
        <v>4.7351148616971317E-2</v>
      </c>
      <c r="J154" s="196">
        <f t="shared" si="111"/>
        <v>3.5396996167173962E-3</v>
      </c>
      <c r="K154" s="195">
        <v>3627</v>
      </c>
      <c r="L154" s="195">
        <v>3670</v>
      </c>
      <c r="M154" s="195">
        <v>5733</v>
      </c>
      <c r="N154" s="195">
        <v>6041</v>
      </c>
      <c r="O154" s="195">
        <v>5427</v>
      </c>
      <c r="P154" s="195">
        <v>5595</v>
      </c>
      <c r="Q154" s="196">
        <f t="shared" si="115"/>
        <v>3.0956329463792231E-2</v>
      </c>
      <c r="R154" s="196">
        <f t="shared" si="113"/>
        <v>1.9441320049994944E-3</v>
      </c>
      <c r="S154" s="195">
        <v>4122</v>
      </c>
      <c r="T154" s="195">
        <v>7390</v>
      </c>
      <c r="U154" s="195">
        <v>7791</v>
      </c>
      <c r="V154" s="195">
        <v>7560</v>
      </c>
      <c r="W154" s="195">
        <v>7829</v>
      </c>
      <c r="X154" s="196">
        <f t="shared" si="116"/>
        <v>3.5582010582010604E-2</v>
      </c>
      <c r="Y154" s="196">
        <f t="shared" si="117"/>
        <v>2.2311085323586258E-3</v>
      </c>
    </row>
    <row r="155" spans="1:25" x14ac:dyDescent="0.25">
      <c r="A155" s="74"/>
      <c r="B155" s="194" t="s">
        <v>118</v>
      </c>
      <c r="C155" s="195">
        <v>419</v>
      </c>
      <c r="D155" s="195">
        <v>971</v>
      </c>
      <c r="E155" s="195">
        <v>1784</v>
      </c>
      <c r="F155" s="195">
        <v>1706</v>
      </c>
      <c r="G155" s="195">
        <v>2313</v>
      </c>
      <c r="H155" s="195">
        <v>2478</v>
      </c>
      <c r="I155" s="196">
        <f t="shared" si="114"/>
        <v>7.133592736705574E-2</v>
      </c>
      <c r="J155" s="196">
        <f t="shared" si="111"/>
        <v>3.9263096017124917E-3</v>
      </c>
      <c r="K155" s="195">
        <v>1591</v>
      </c>
      <c r="L155" s="195">
        <v>3213</v>
      </c>
      <c r="M155" s="195">
        <v>3172</v>
      </c>
      <c r="N155" s="195">
        <v>5619</v>
      </c>
      <c r="O155" s="195">
        <v>6975</v>
      </c>
      <c r="P155" s="195">
        <v>10774</v>
      </c>
      <c r="Q155" s="196">
        <f t="shared" si="115"/>
        <v>0.5446594982078854</v>
      </c>
      <c r="R155" s="196">
        <f t="shared" si="113"/>
        <v>3.7437137125763274E-3</v>
      </c>
      <c r="S155" s="195">
        <v>2010</v>
      </c>
      <c r="T155" s="195">
        <v>4956</v>
      </c>
      <c r="U155" s="195">
        <v>7325</v>
      </c>
      <c r="V155" s="195">
        <v>9288</v>
      </c>
      <c r="W155" s="195">
        <v>13252</v>
      </c>
      <c r="X155" s="196">
        <f t="shared" si="116"/>
        <v>0.42678725236864778</v>
      </c>
      <c r="Y155" s="196">
        <f t="shared" si="117"/>
        <v>3.7765551501873175E-3</v>
      </c>
    </row>
    <row r="156" spans="1:25" x14ac:dyDescent="0.25">
      <c r="A156" s="74"/>
      <c r="B156" s="194" t="s">
        <v>125</v>
      </c>
      <c r="C156" s="195">
        <v>223</v>
      </c>
      <c r="D156" s="195">
        <v>186</v>
      </c>
      <c r="E156" s="195">
        <v>568</v>
      </c>
      <c r="F156" s="195">
        <v>466</v>
      </c>
      <c r="G156" s="195">
        <v>668</v>
      </c>
      <c r="H156" s="195">
        <v>781</v>
      </c>
      <c r="I156" s="196">
        <f t="shared" si="114"/>
        <v>0.16916167664670656</v>
      </c>
      <c r="J156" s="196">
        <f t="shared" si="111"/>
        <v>1.2374688454146313E-3</v>
      </c>
      <c r="K156" s="195">
        <v>316</v>
      </c>
      <c r="L156" s="195">
        <v>411</v>
      </c>
      <c r="M156" s="195">
        <v>677</v>
      </c>
      <c r="N156" s="195">
        <v>644</v>
      </c>
      <c r="O156" s="195">
        <v>791</v>
      </c>
      <c r="P156" s="195">
        <v>721</v>
      </c>
      <c r="Q156" s="196">
        <f t="shared" si="115"/>
        <v>-8.8495575221238965E-2</v>
      </c>
      <c r="R156" s="196">
        <f t="shared" si="113"/>
        <v>2.5053068375417969E-4</v>
      </c>
      <c r="S156" s="195">
        <v>539</v>
      </c>
      <c r="T156" s="195">
        <v>1245</v>
      </c>
      <c r="U156" s="195">
        <v>1110</v>
      </c>
      <c r="V156" s="195">
        <v>1459</v>
      </c>
      <c r="W156" s="195">
        <v>1502</v>
      </c>
      <c r="X156" s="196">
        <f t="shared" si="116"/>
        <v>2.9472241261137677E-2</v>
      </c>
      <c r="Y156" s="196">
        <f t="shared" si="117"/>
        <v>4.2803998155609347E-4</v>
      </c>
    </row>
    <row r="157" spans="1:25" x14ac:dyDescent="0.25">
      <c r="A157" s="74"/>
      <c r="B157" s="194" t="s">
        <v>121</v>
      </c>
      <c r="C157" s="195">
        <v>180</v>
      </c>
      <c r="D157" s="195">
        <v>204</v>
      </c>
      <c r="E157" s="195">
        <v>445</v>
      </c>
      <c r="F157" s="195">
        <v>404</v>
      </c>
      <c r="G157" s="195">
        <v>537</v>
      </c>
      <c r="H157" s="195">
        <v>594</v>
      </c>
      <c r="I157" s="196">
        <f t="shared" si="114"/>
        <v>0.1061452513966481</v>
      </c>
      <c r="J157" s="196">
        <f t="shared" si="111"/>
        <v>9.4117348806183228E-4</v>
      </c>
      <c r="K157" s="195">
        <v>943</v>
      </c>
      <c r="L157" s="195">
        <v>1025</v>
      </c>
      <c r="M157" s="195">
        <v>2104</v>
      </c>
      <c r="N157" s="195">
        <v>2001</v>
      </c>
      <c r="O157" s="195">
        <v>2257</v>
      </c>
      <c r="P157" s="195">
        <v>1455</v>
      </c>
      <c r="Q157" s="196">
        <f t="shared" si="115"/>
        <v>-0.35533894550287992</v>
      </c>
      <c r="R157" s="196">
        <f t="shared" si="113"/>
        <v>5.055785643028176E-4</v>
      </c>
      <c r="S157" s="195">
        <v>1123</v>
      </c>
      <c r="T157" s="195">
        <v>2549</v>
      </c>
      <c r="U157" s="195">
        <v>2405</v>
      </c>
      <c r="V157" s="195">
        <v>2794</v>
      </c>
      <c r="W157" s="195">
        <v>2049</v>
      </c>
      <c r="X157" s="196">
        <f t="shared" si="116"/>
        <v>-0.2666428060128847</v>
      </c>
      <c r="Y157" s="196">
        <f t="shared" si="117"/>
        <v>5.8392404940641515E-4</v>
      </c>
    </row>
    <row r="158" spans="1:25" x14ac:dyDescent="0.25">
      <c r="A158" s="74"/>
      <c r="B158" s="194" t="s">
        <v>130</v>
      </c>
      <c r="C158" s="195">
        <v>46</v>
      </c>
      <c r="D158" s="195">
        <v>33</v>
      </c>
      <c r="E158" s="195">
        <v>88</v>
      </c>
      <c r="F158" s="195">
        <v>82</v>
      </c>
      <c r="G158" s="195">
        <v>79</v>
      </c>
      <c r="H158" s="195">
        <v>54</v>
      </c>
      <c r="I158" s="196">
        <f t="shared" si="114"/>
        <v>-0.31645569620253167</v>
      </c>
      <c r="J158" s="196">
        <f t="shared" si="111"/>
        <v>8.5561226187439292E-5</v>
      </c>
      <c r="K158" s="195">
        <v>172</v>
      </c>
      <c r="L158" s="195">
        <v>83</v>
      </c>
      <c r="M158" s="195">
        <v>215</v>
      </c>
      <c r="N158" s="195">
        <v>207</v>
      </c>
      <c r="O158" s="195">
        <v>220</v>
      </c>
      <c r="P158" s="195">
        <v>179</v>
      </c>
      <c r="Q158" s="196">
        <f t="shared" si="115"/>
        <v>-0.1863636363636364</v>
      </c>
      <c r="R158" s="196">
        <f t="shared" si="113"/>
        <v>6.2198325092923952E-5</v>
      </c>
      <c r="S158" s="195">
        <v>218</v>
      </c>
      <c r="T158" s="195">
        <v>303</v>
      </c>
      <c r="U158" s="195">
        <v>289</v>
      </c>
      <c r="V158" s="195">
        <v>299</v>
      </c>
      <c r="W158" s="195">
        <v>233</v>
      </c>
      <c r="X158" s="196">
        <f t="shared" si="116"/>
        <v>-0.22073578595317722</v>
      </c>
      <c r="Y158" s="196">
        <f t="shared" si="117"/>
        <v>6.6400343343921288E-5</v>
      </c>
    </row>
    <row r="159" spans="1:25" x14ac:dyDescent="0.25">
      <c r="A159" s="74"/>
      <c r="B159" s="194" t="s">
        <v>133</v>
      </c>
      <c r="C159" s="195">
        <v>59</v>
      </c>
      <c r="D159" s="195">
        <v>34</v>
      </c>
      <c r="E159" s="195">
        <v>77</v>
      </c>
      <c r="F159" s="195">
        <v>84</v>
      </c>
      <c r="G159" s="195">
        <v>77</v>
      </c>
      <c r="H159" s="195">
        <v>71</v>
      </c>
      <c r="I159" s="196">
        <f t="shared" si="114"/>
        <v>-7.7922077922077948E-2</v>
      </c>
      <c r="J159" s="196">
        <f t="shared" si="111"/>
        <v>1.1249716776496649E-4</v>
      </c>
      <c r="K159" s="195">
        <v>224</v>
      </c>
      <c r="L159" s="195">
        <v>104</v>
      </c>
      <c r="M159" s="195">
        <v>378</v>
      </c>
      <c r="N159" s="195">
        <v>515</v>
      </c>
      <c r="O159" s="195">
        <v>353</v>
      </c>
      <c r="P159" s="195">
        <v>231</v>
      </c>
      <c r="Q159" s="196">
        <f t="shared" si="115"/>
        <v>-0.34560906515580736</v>
      </c>
      <c r="R159" s="196">
        <f t="shared" si="113"/>
        <v>8.0267112270756611E-5</v>
      </c>
      <c r="S159" s="195">
        <v>283</v>
      </c>
      <c r="T159" s="195">
        <v>455</v>
      </c>
      <c r="U159" s="195">
        <v>599</v>
      </c>
      <c r="V159" s="195">
        <v>430</v>
      </c>
      <c r="W159" s="195">
        <v>302</v>
      </c>
      <c r="X159" s="196">
        <f t="shared" si="116"/>
        <v>-0.29767441860465116</v>
      </c>
      <c r="Y159" s="196">
        <f t="shared" si="117"/>
        <v>8.606396433418124E-5</v>
      </c>
    </row>
    <row r="160" spans="1:25" x14ac:dyDescent="0.25">
      <c r="A160" s="74"/>
      <c r="B160" s="199" t="s">
        <v>147</v>
      </c>
      <c r="C160" s="200">
        <f t="shared" ref="C160" si="118">C152-SUM(C153:C159)</f>
        <v>1044</v>
      </c>
      <c r="D160" s="200">
        <f t="shared" ref="D160:H160" si="119">D152-SUM(D153:D159)</f>
        <v>1953</v>
      </c>
      <c r="E160" s="200">
        <f t="shared" si="119"/>
        <v>3998</v>
      </c>
      <c r="F160" s="200">
        <f t="shared" si="119"/>
        <v>4066</v>
      </c>
      <c r="G160" s="200">
        <f t="shared" si="119"/>
        <v>6292</v>
      </c>
      <c r="H160" s="200">
        <f t="shared" si="119"/>
        <v>6467</v>
      </c>
      <c r="I160" s="201">
        <f t="shared" si="114"/>
        <v>2.7813095994914105E-2</v>
      </c>
      <c r="J160" s="201">
        <f t="shared" si="111"/>
        <v>1.0246749069521666E-2</v>
      </c>
      <c r="K160" s="200">
        <f t="shared" ref="K160:P160" si="120">K152-SUM(K153:K159)</f>
        <v>2834</v>
      </c>
      <c r="L160" s="200">
        <f t="shared" si="120"/>
        <v>4466</v>
      </c>
      <c r="M160" s="200">
        <f t="shared" si="120"/>
        <v>3876</v>
      </c>
      <c r="N160" s="200">
        <f t="shared" si="120"/>
        <v>5813</v>
      </c>
      <c r="O160" s="200">
        <f t="shared" si="120"/>
        <v>7000</v>
      </c>
      <c r="P160" s="200">
        <f t="shared" si="120"/>
        <v>6321</v>
      </c>
      <c r="Q160" s="201">
        <f t="shared" si="115"/>
        <v>-9.6999999999999975E-2</v>
      </c>
      <c r="R160" s="201">
        <f t="shared" si="113"/>
        <v>2.196400072136158E-3</v>
      </c>
      <c r="S160" s="200">
        <f>S152-SUM(S153:S159)</f>
        <v>3878</v>
      </c>
      <c r="T160" s="200">
        <f>T152-SUM(T153:T159)</f>
        <v>7874</v>
      </c>
      <c r="U160" s="200">
        <f>U152-SUM(U153:U159)</f>
        <v>9879</v>
      </c>
      <c r="V160" s="200">
        <f>V152-SUM(V153:V159)</f>
        <v>13292</v>
      </c>
      <c r="W160" s="200">
        <f>W152-SUM(W153:W159)</f>
        <v>12788</v>
      </c>
      <c r="X160" s="201">
        <f t="shared" si="116"/>
        <v>-3.7917544387601532E-2</v>
      </c>
      <c r="Y160" s="201">
        <f t="shared" si="117"/>
        <v>3.6443244235281778E-3</v>
      </c>
    </row>
    <row r="161" spans="1:25" ht="6" customHeight="1" x14ac:dyDescent="0.25">
      <c r="A161" s="74"/>
      <c r="C161" s="103"/>
      <c r="D161" s="103"/>
      <c r="E161" s="103"/>
      <c r="F161" s="103"/>
      <c r="G161" s="103"/>
      <c r="H161" s="103"/>
      <c r="I161" s="103"/>
      <c r="K161" s="103"/>
      <c r="L161" s="103"/>
      <c r="M161" s="103"/>
      <c r="N161" s="103"/>
      <c r="O161" s="103"/>
      <c r="P161" s="103"/>
      <c r="Q161" s="103"/>
      <c r="S161" s="103"/>
      <c r="T161" s="103"/>
      <c r="U161" s="103"/>
      <c r="V161" s="103"/>
      <c r="W161" s="103"/>
      <c r="X161" s="103"/>
    </row>
    <row r="162" spans="1:25" ht="6" customHeight="1" x14ac:dyDescent="0.25">
      <c r="A162" s="74"/>
      <c r="B162" s="202"/>
      <c r="C162" s="202"/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</row>
    <row r="163" spans="1:25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84774-8C3D-49C6-8A31-2475AC0959CA}">
  <sheetPr>
    <tabColor theme="7" tint="0.79998168889431442"/>
    <pageSetUpPr fitToPage="1"/>
  </sheetPr>
  <dimension ref="A1:Z164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85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spans="1:26" ht="6" customHeight="1" x14ac:dyDescent="0.25"/>
    <row r="6" spans="1:26" ht="15.75" x14ac:dyDescent="0.25">
      <c r="B6" s="217"/>
      <c r="C6" s="203" t="s">
        <v>64</v>
      </c>
      <c r="D6" s="204"/>
      <c r="E6" s="204"/>
      <c r="F6" s="204"/>
      <c r="G6" s="204"/>
      <c r="H6" s="204"/>
      <c r="I6" s="204"/>
      <c r="J6" s="204"/>
      <c r="K6" s="203" t="s">
        <v>63</v>
      </c>
      <c r="L6" s="204"/>
      <c r="M6" s="204"/>
      <c r="N6" s="204"/>
      <c r="O6" s="204"/>
      <c r="P6" s="204"/>
      <c r="Q6" s="204"/>
      <c r="R6" s="204"/>
      <c r="S6" s="203" t="s">
        <v>139</v>
      </c>
      <c r="T6" s="204"/>
      <c r="U6" s="204"/>
      <c r="V6" s="204"/>
      <c r="W6" s="204"/>
      <c r="X6" s="204"/>
      <c r="Y6" s="204"/>
      <c r="Z6" s="204"/>
    </row>
    <row r="7" spans="1:26" s="177" customFormat="1" ht="72" customHeight="1" x14ac:dyDescent="0.25">
      <c r="B7" s="178"/>
      <c r="C7" s="218">
        <f>D7-1</f>
        <v>2020</v>
      </c>
      <c r="D7" s="218">
        <f>E7-1</f>
        <v>2021</v>
      </c>
      <c r="E7" s="218">
        <f>F7-1</f>
        <v>2022</v>
      </c>
      <c r="F7" s="218">
        <f>G7-1</f>
        <v>2023</v>
      </c>
      <c r="G7" s="218">
        <v>2024</v>
      </c>
      <c r="H7" s="206" t="str">
        <f>CONCATENATE("var. ",RIGHT(G7,2),"/",RIGHT(F7,2))</f>
        <v>var. 24/23</v>
      </c>
      <c r="I7" s="206" t="str">
        <f>CONCATENATE("var. ",RIGHT(G7,2),"/",RIGHT(C7,2))</f>
        <v>var. 24/20</v>
      </c>
      <c r="J7" s="206" t="str">
        <f>CONCATENATE("Cuota s/ total lugares de residencia ",RIGHT(G7,4))</f>
        <v>Cuota s/ total lugares de residencia 2024</v>
      </c>
      <c r="K7" s="218">
        <f>L7-1</f>
        <v>2020</v>
      </c>
      <c r="L7" s="218">
        <f>M7-1</f>
        <v>2021</v>
      </c>
      <c r="M7" s="218">
        <f>N7-1</f>
        <v>2022</v>
      </c>
      <c r="N7" s="218">
        <f>O7-1</f>
        <v>2023</v>
      </c>
      <c r="O7" s="218">
        <v>2024</v>
      </c>
      <c r="P7" s="206" t="str">
        <f>CONCATENATE("var. ",RIGHT(O7,2),"/",RIGHT(N7,2))</f>
        <v>var. 24/23</v>
      </c>
      <c r="Q7" s="206" t="str">
        <f>CONCATENATE("var. ",RIGHT(O7,2),"/",RIGHT(K7,2))</f>
        <v>var. 24/20</v>
      </c>
      <c r="R7" s="206" t="str">
        <f>CONCATENATE("Cuota s/ total lugares de residencia ",RIGHT(O7,4))</f>
        <v>Cuota s/ total lugares de residencia 2024</v>
      </c>
      <c r="S7" s="218">
        <f>T7-1</f>
        <v>2020</v>
      </c>
      <c r="T7" s="218">
        <f>U7-1</f>
        <v>2021</v>
      </c>
      <c r="U7" s="218">
        <f>V7-1</f>
        <v>2022</v>
      </c>
      <c r="V7" s="218">
        <f>W7-1</f>
        <v>2023</v>
      </c>
      <c r="W7" s="218">
        <v>2024</v>
      </c>
      <c r="X7" s="206" t="str">
        <f>CONCATENATE("var. ",RIGHT(W7,2),"/",RIGHT(V7,2))</f>
        <v>var. 24/23</v>
      </c>
      <c r="Y7" s="206" t="str">
        <f>CONCATENATE("var. ",RIGHT(W7,2),"/",RIGHT(S7,2))</f>
        <v>var. 24/20</v>
      </c>
      <c r="Z7" s="206" t="str">
        <f>CONCATENATE("Cuota s/ total lugares de residencia ",RIGHT(U7,4))</f>
        <v>Cuota s/ total lugares de residencia 2022</v>
      </c>
    </row>
    <row r="8" spans="1:26" x14ac:dyDescent="0.25">
      <c r="A8" s="1"/>
      <c r="B8" s="183" t="s">
        <v>45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</row>
    <row r="9" spans="1:26" x14ac:dyDescent="0.25">
      <c r="A9" s="1" t="s">
        <v>0</v>
      </c>
      <c r="B9" s="187" t="s">
        <v>70</v>
      </c>
      <c r="C9" s="209">
        <f>C10+C13</f>
        <v>244233</v>
      </c>
      <c r="D9" s="209">
        <f>D10+D13</f>
        <v>332855</v>
      </c>
      <c r="E9" s="209">
        <f>E10+E13</f>
        <v>672483</v>
      </c>
      <c r="F9" s="209">
        <f>F10+F13</f>
        <v>738404</v>
      </c>
      <c r="G9" s="209">
        <f>G10+G13</f>
        <v>758810</v>
      </c>
      <c r="H9" s="210">
        <f>IFERROR(G9/F9-1,"-")</f>
        <v>2.763527824876344E-2</v>
      </c>
      <c r="I9" s="210">
        <f>IFERROR(G9/C9-1,"-")</f>
        <v>2.1069102045997061</v>
      </c>
      <c r="J9" s="210">
        <f>G9/G$9</f>
        <v>1</v>
      </c>
      <c r="K9" s="209">
        <f>K10+K13</f>
        <v>956053</v>
      </c>
      <c r="L9" s="209">
        <f>L10+L13</f>
        <v>1525176</v>
      </c>
      <c r="M9" s="209">
        <f>M10+M13</f>
        <v>3104390</v>
      </c>
      <c r="N9" s="209">
        <f>N10+N13</f>
        <v>3350154</v>
      </c>
      <c r="O9" s="209">
        <f>O10+O13</f>
        <v>3520830</v>
      </c>
      <c r="P9" s="210">
        <f>IFERROR(O9/N9-1,"-")</f>
        <v>5.0945717719245165E-2</v>
      </c>
      <c r="Q9" s="210">
        <f>IFERROR(O9/K9-1,"-")</f>
        <v>2.6826724041449586</v>
      </c>
      <c r="R9" s="210">
        <f>O9/O$9</f>
        <v>1</v>
      </c>
      <c r="S9" s="209">
        <f>S10+S13</f>
        <v>1200286</v>
      </c>
      <c r="T9" s="209">
        <f>T10+T13</f>
        <v>1858031</v>
      </c>
      <c r="U9" s="209">
        <f>U10+U13</f>
        <v>3776873</v>
      </c>
      <c r="V9" s="209">
        <f>V10+V13</f>
        <v>4088558</v>
      </c>
      <c r="W9" s="209">
        <f>W10+W13</f>
        <v>4279640</v>
      </c>
      <c r="X9" s="210">
        <f>IFERROR(W9/V9-1,"-")</f>
        <v>4.6735792912806939E-2</v>
      </c>
      <c r="Y9" s="210">
        <f>IFERROR(W9/S9-1,"-")</f>
        <v>2.5655168851423742</v>
      </c>
      <c r="Z9" s="210">
        <f t="shared" ref="Z9:Z21" si="0">U9/U$9</f>
        <v>1</v>
      </c>
    </row>
    <row r="10" spans="1:26" x14ac:dyDescent="0.25">
      <c r="A10" s="1" t="s">
        <v>98</v>
      </c>
      <c r="B10" s="190" t="s">
        <v>99</v>
      </c>
      <c r="C10" s="191">
        <v>79595</v>
      </c>
      <c r="D10" s="191">
        <v>119848</v>
      </c>
      <c r="E10" s="191">
        <v>173672</v>
      </c>
      <c r="F10" s="191">
        <v>206738</v>
      </c>
      <c r="G10" s="191">
        <v>212287</v>
      </c>
      <c r="H10" s="192">
        <f>IFERROR(G10/F10-1,"-")</f>
        <v>2.684073561706124E-2</v>
      </c>
      <c r="I10" s="211">
        <f t="shared" ref="I10:I73" si="1">IFERROR(G10/C10-1,"-")</f>
        <v>1.6670896413091274</v>
      </c>
      <c r="J10" s="192">
        <f>G10/G$9</f>
        <v>0.27976305003887664</v>
      </c>
      <c r="K10" s="191">
        <v>297299</v>
      </c>
      <c r="L10" s="191">
        <v>549418</v>
      </c>
      <c r="M10" s="191">
        <v>688398</v>
      </c>
      <c r="N10" s="191">
        <v>674557</v>
      </c>
      <c r="O10" s="191">
        <v>676316</v>
      </c>
      <c r="P10" s="192">
        <f>IFERROR(O10/N10-1,"-")</f>
        <v>2.6076373086336702E-3</v>
      </c>
      <c r="Q10" s="211">
        <f t="shared" ref="Q10:Q21" si="2">IFERROR(O10/K10-1,"-")</f>
        <v>1.2748680621192805</v>
      </c>
      <c r="R10" s="192">
        <f>O10/O$9</f>
        <v>0.19208993333958185</v>
      </c>
      <c r="S10" s="191">
        <v>376894</v>
      </c>
      <c r="T10" s="191">
        <v>669266</v>
      </c>
      <c r="U10" s="191">
        <v>862070</v>
      </c>
      <c r="V10" s="191">
        <v>881295</v>
      </c>
      <c r="W10" s="191">
        <v>888603</v>
      </c>
      <c r="X10" s="192">
        <f>IFERROR(W10/V10-1,"-")</f>
        <v>8.2923425186798294E-3</v>
      </c>
      <c r="Y10" s="211">
        <f t="shared" ref="Y10:Y21" si="3">IFERROR(W10/S10-1,"-")</f>
        <v>1.3577000429829078</v>
      </c>
      <c r="Z10" s="192">
        <f t="shared" si="0"/>
        <v>0.2282496657949579</v>
      </c>
    </row>
    <row r="11" spans="1:26" x14ac:dyDescent="0.25">
      <c r="A11" s="193" t="s">
        <v>105</v>
      </c>
      <c r="B11" s="194" t="s">
        <v>105</v>
      </c>
      <c r="C11" s="195">
        <v>38726</v>
      </c>
      <c r="D11" s="195">
        <v>76913</v>
      </c>
      <c r="E11" s="195">
        <v>97401</v>
      </c>
      <c r="F11" s="195">
        <v>116854</v>
      </c>
      <c r="G11" s="195">
        <v>118239</v>
      </c>
      <c r="H11" s="196">
        <f>IFERROR(G11/F11-1,"-")</f>
        <v>1.1852397008232485E-2</v>
      </c>
      <c r="I11" s="212">
        <f t="shared" si="1"/>
        <v>2.0532200588751741</v>
      </c>
      <c r="J11" s="196">
        <f>G11/G$9</f>
        <v>0.15582161542415096</v>
      </c>
      <c r="K11" s="195">
        <v>112436</v>
      </c>
      <c r="L11" s="195">
        <v>248239</v>
      </c>
      <c r="M11" s="195">
        <v>235468</v>
      </c>
      <c r="N11" s="195">
        <v>223216</v>
      </c>
      <c r="O11" s="195">
        <v>221092</v>
      </c>
      <c r="P11" s="196">
        <f>IFERROR(O11/N11-1,"-")</f>
        <v>-9.5154469213676318E-3</v>
      </c>
      <c r="Q11" s="212">
        <f t="shared" si="2"/>
        <v>0.96638087445302223</v>
      </c>
      <c r="R11" s="196">
        <f>O11/O$9</f>
        <v>6.279542039803114E-2</v>
      </c>
      <c r="S11" s="195">
        <v>151162</v>
      </c>
      <c r="T11" s="195">
        <v>325152</v>
      </c>
      <c r="U11" s="195">
        <v>332869</v>
      </c>
      <c r="V11" s="195">
        <v>340070</v>
      </c>
      <c r="W11" s="195">
        <v>339331</v>
      </c>
      <c r="X11" s="196">
        <f>IFERROR(W11/V11-1,"-")</f>
        <v>-2.1730820125268613E-3</v>
      </c>
      <c r="Y11" s="212">
        <f t="shared" si="3"/>
        <v>1.2448168190418225</v>
      </c>
      <c r="Z11" s="196">
        <f t="shared" si="0"/>
        <v>8.8133490323873742E-2</v>
      </c>
    </row>
    <row r="12" spans="1:26" x14ac:dyDescent="0.25">
      <c r="A12" s="193" t="s">
        <v>102</v>
      </c>
      <c r="B12" s="194" t="s">
        <v>102</v>
      </c>
      <c r="C12" s="195">
        <v>40869</v>
      </c>
      <c r="D12" s="195">
        <v>42935</v>
      </c>
      <c r="E12" s="195">
        <v>76271</v>
      </c>
      <c r="F12" s="195">
        <v>89884</v>
      </c>
      <c r="G12" s="195">
        <v>94048</v>
      </c>
      <c r="H12" s="196">
        <f>IFERROR(G12/F12-1,"-")</f>
        <v>4.6326376218236875E-2</v>
      </c>
      <c r="I12" s="212">
        <f t="shared" si="1"/>
        <v>1.3012062932785242</v>
      </c>
      <c r="J12" s="196">
        <f>G12/G$9</f>
        <v>0.12394143461472569</v>
      </c>
      <c r="K12" s="195">
        <v>184863</v>
      </c>
      <c r="L12" s="195">
        <v>301179</v>
      </c>
      <c r="M12" s="195">
        <v>452930</v>
      </c>
      <c r="N12" s="195">
        <v>451341</v>
      </c>
      <c r="O12" s="195">
        <v>455224</v>
      </c>
      <c r="P12" s="196">
        <f>IFERROR(O12/N12-1,"-")</f>
        <v>8.6032512003120232E-3</v>
      </c>
      <c r="Q12" s="212">
        <f t="shared" si="2"/>
        <v>1.4624938467946533</v>
      </c>
      <c r="R12" s="196">
        <f>O12/O$9</f>
        <v>0.12929451294155073</v>
      </c>
      <c r="S12" s="195">
        <v>225732</v>
      </c>
      <c r="T12" s="195">
        <v>344114</v>
      </c>
      <c r="U12" s="195">
        <v>529201</v>
      </c>
      <c r="V12" s="195">
        <v>541225</v>
      </c>
      <c r="W12" s="195">
        <v>549272</v>
      </c>
      <c r="X12" s="196">
        <f>IFERROR(W12/V12-1,"-")</f>
        <v>1.4868123238948705E-2</v>
      </c>
      <c r="Y12" s="212">
        <f t="shared" si="3"/>
        <v>1.4332925770382579</v>
      </c>
      <c r="Z12" s="196">
        <f t="shared" si="0"/>
        <v>0.14011617547108415</v>
      </c>
    </row>
    <row r="13" spans="1:26" x14ac:dyDescent="0.25">
      <c r="A13" s="1" t="s">
        <v>148</v>
      </c>
      <c r="B13" s="190" t="s">
        <v>109</v>
      </c>
      <c r="C13" s="191">
        <v>164638</v>
      </c>
      <c r="D13" s="191">
        <v>213007</v>
      </c>
      <c r="E13" s="191">
        <v>498811</v>
      </c>
      <c r="F13" s="191">
        <v>531666</v>
      </c>
      <c r="G13" s="191">
        <v>546523</v>
      </c>
      <c r="H13" s="192">
        <f>IFERROR(G13/F13-1,"-")</f>
        <v>2.7944235666753192E-2</v>
      </c>
      <c r="I13" s="211">
        <f t="shared" si="1"/>
        <v>2.3195434832784656</v>
      </c>
      <c r="J13" s="192">
        <f>G13/G$9</f>
        <v>0.72023694996112331</v>
      </c>
      <c r="K13" s="191">
        <v>658754</v>
      </c>
      <c r="L13" s="191">
        <v>975758</v>
      </c>
      <c r="M13" s="191">
        <v>2415992</v>
      </c>
      <c r="N13" s="191">
        <v>2675597</v>
      </c>
      <c r="O13" s="191">
        <v>2844514</v>
      </c>
      <c r="P13" s="192">
        <f>IFERROR(O13/N13-1,"-")</f>
        <v>6.3132452308774401E-2</v>
      </c>
      <c r="Q13" s="211">
        <f t="shared" si="2"/>
        <v>3.3180215983508257</v>
      </c>
      <c r="R13" s="192">
        <f>O13/O$9</f>
        <v>0.80791006666041809</v>
      </c>
      <c r="S13" s="191">
        <v>823392</v>
      </c>
      <c r="T13" s="191">
        <v>1188765</v>
      </c>
      <c r="U13" s="191">
        <v>2914803</v>
      </c>
      <c r="V13" s="191">
        <v>3207263</v>
      </c>
      <c r="W13" s="191">
        <v>3391037</v>
      </c>
      <c r="X13" s="192">
        <f>IFERROR(W13/V13-1,"-")</f>
        <v>5.7299323441825534E-2</v>
      </c>
      <c r="Y13" s="211">
        <f t="shared" si="3"/>
        <v>3.1183749659943256</v>
      </c>
      <c r="Z13" s="192">
        <f t="shared" si="0"/>
        <v>0.77175033420504213</v>
      </c>
    </row>
    <row r="14" spans="1:26" x14ac:dyDescent="0.25">
      <c r="A14" s="193" t="s">
        <v>112</v>
      </c>
      <c r="B14" s="194" t="s">
        <v>112</v>
      </c>
      <c r="C14" s="195">
        <v>55984</v>
      </c>
      <c r="D14" s="195">
        <v>51463</v>
      </c>
      <c r="E14" s="195">
        <v>185404</v>
      </c>
      <c r="F14" s="195">
        <v>205688</v>
      </c>
      <c r="G14" s="195">
        <v>204540</v>
      </c>
      <c r="H14" s="196">
        <f t="shared" ref="H14:H21" si="4">IFERROR(G14/F14-1,"-")</f>
        <v>-5.5812687176695075E-3</v>
      </c>
      <c r="I14" s="212">
        <f t="shared" si="1"/>
        <v>2.6535438696770508</v>
      </c>
      <c r="J14" s="196">
        <f t="shared" ref="J14:J21" si="5">G14/G$9</f>
        <v>0.26955364320449127</v>
      </c>
      <c r="K14" s="195">
        <v>260474</v>
      </c>
      <c r="L14" s="195">
        <v>284717</v>
      </c>
      <c r="M14" s="195">
        <v>1132692</v>
      </c>
      <c r="N14" s="195">
        <v>1254072</v>
      </c>
      <c r="O14" s="195">
        <v>1327265</v>
      </c>
      <c r="P14" s="196">
        <f t="shared" ref="P14:P21" si="6">IFERROR(O14/N14-1,"-")</f>
        <v>5.8364272545754936E-2</v>
      </c>
      <c r="Q14" s="212">
        <f t="shared" si="2"/>
        <v>4.0955757580411101</v>
      </c>
      <c r="R14" s="196">
        <f t="shared" ref="R14:R21" si="7">O14/O$9</f>
        <v>0.37697503145565109</v>
      </c>
      <c r="S14" s="195">
        <v>316458</v>
      </c>
      <c r="T14" s="195">
        <v>336180</v>
      </c>
      <c r="U14" s="195">
        <v>1318096</v>
      </c>
      <c r="V14" s="195">
        <v>1459760</v>
      </c>
      <c r="W14" s="195">
        <v>1531805</v>
      </c>
      <c r="X14" s="196">
        <f t="shared" ref="X14:X21" si="8">IFERROR(W14/V14-1,"-")</f>
        <v>4.9354003397818813E-2</v>
      </c>
      <c r="Y14" s="212">
        <f t="shared" si="3"/>
        <v>3.8404685613888727</v>
      </c>
      <c r="Z14" s="196">
        <f t="shared" si="0"/>
        <v>0.34899134813376037</v>
      </c>
    </row>
    <row r="15" spans="1:26" x14ac:dyDescent="0.25">
      <c r="A15" s="193" t="s">
        <v>115</v>
      </c>
      <c r="B15" s="194" t="s">
        <v>115</v>
      </c>
      <c r="C15" s="195">
        <v>24167</v>
      </c>
      <c r="D15" s="195">
        <v>38221</v>
      </c>
      <c r="E15" s="195">
        <v>64721</v>
      </c>
      <c r="F15" s="195">
        <v>72627</v>
      </c>
      <c r="G15" s="195">
        <v>73563</v>
      </c>
      <c r="H15" s="196">
        <f t="shared" si="4"/>
        <v>1.2887769011524552E-2</v>
      </c>
      <c r="I15" s="212">
        <f t="shared" si="1"/>
        <v>2.0439442214590144</v>
      </c>
      <c r="J15" s="196">
        <f t="shared" si="5"/>
        <v>9.6945216852703575E-2</v>
      </c>
      <c r="K15" s="195">
        <v>92917</v>
      </c>
      <c r="L15" s="195">
        <v>156330</v>
      </c>
      <c r="M15" s="195">
        <v>274306</v>
      </c>
      <c r="N15" s="195">
        <v>309168</v>
      </c>
      <c r="O15" s="195">
        <v>317350</v>
      </c>
      <c r="P15" s="196">
        <f t="shared" si="6"/>
        <v>2.6464575894012299E-2</v>
      </c>
      <c r="Q15" s="212">
        <f t="shared" si="2"/>
        <v>2.4154137563632059</v>
      </c>
      <c r="R15" s="196">
        <f t="shared" si="7"/>
        <v>9.0134996577511547E-2</v>
      </c>
      <c r="S15" s="195">
        <v>117084</v>
      </c>
      <c r="T15" s="195">
        <v>194551</v>
      </c>
      <c r="U15" s="195">
        <v>339027</v>
      </c>
      <c r="V15" s="195">
        <v>381795</v>
      </c>
      <c r="W15" s="195">
        <v>390913</v>
      </c>
      <c r="X15" s="196">
        <f t="shared" si="8"/>
        <v>2.388192616456486E-2</v>
      </c>
      <c r="Y15" s="212">
        <f t="shared" si="3"/>
        <v>2.3387397082436543</v>
      </c>
      <c r="Z15" s="196">
        <f t="shared" si="0"/>
        <v>8.9763939640014376E-2</v>
      </c>
    </row>
    <row r="16" spans="1:26" x14ac:dyDescent="0.25">
      <c r="A16" s="193" t="s">
        <v>118</v>
      </c>
      <c r="B16" s="194" t="s">
        <v>118</v>
      </c>
      <c r="C16" s="195">
        <v>11046</v>
      </c>
      <c r="D16" s="195">
        <v>21498</v>
      </c>
      <c r="E16" s="195">
        <v>31998</v>
      </c>
      <c r="F16" s="195">
        <v>34482</v>
      </c>
      <c r="G16" s="195">
        <v>33626</v>
      </c>
      <c r="H16" s="196">
        <f t="shared" si="4"/>
        <v>-2.4824546140015058E-2</v>
      </c>
      <c r="I16" s="212">
        <f t="shared" si="1"/>
        <v>2.044178888285352</v>
      </c>
      <c r="J16" s="196">
        <f t="shared" si="5"/>
        <v>4.4314123430107669E-2</v>
      </c>
      <c r="K16" s="195">
        <v>37740</v>
      </c>
      <c r="L16" s="195">
        <v>83736</v>
      </c>
      <c r="M16" s="195">
        <v>134432</v>
      </c>
      <c r="N16" s="195">
        <v>142823</v>
      </c>
      <c r="O16" s="195">
        <v>158899</v>
      </c>
      <c r="P16" s="196">
        <f t="shared" si="6"/>
        <v>0.11255890157747706</v>
      </c>
      <c r="Q16" s="212">
        <f t="shared" si="2"/>
        <v>3.2103603603603608</v>
      </c>
      <c r="R16" s="196">
        <f t="shared" si="7"/>
        <v>4.5131119650764169E-2</v>
      </c>
      <c r="S16" s="195">
        <v>48786</v>
      </c>
      <c r="T16" s="195">
        <v>105234</v>
      </c>
      <c r="U16" s="195">
        <v>166430</v>
      </c>
      <c r="V16" s="195">
        <v>177305</v>
      </c>
      <c r="W16" s="195">
        <v>192525</v>
      </c>
      <c r="X16" s="196">
        <f t="shared" si="8"/>
        <v>8.5840782831843487E-2</v>
      </c>
      <c r="Y16" s="212">
        <f t="shared" si="3"/>
        <v>2.9463165662280164</v>
      </c>
      <c r="Z16" s="196">
        <f t="shared" si="0"/>
        <v>4.4065553700111178E-2</v>
      </c>
    </row>
    <row r="17" spans="1:26" x14ac:dyDescent="0.25">
      <c r="A17" s="193" t="s">
        <v>125</v>
      </c>
      <c r="B17" s="194" t="s">
        <v>125</v>
      </c>
      <c r="C17" s="195">
        <v>4317</v>
      </c>
      <c r="D17" s="195">
        <v>10076</v>
      </c>
      <c r="E17" s="195">
        <v>19335</v>
      </c>
      <c r="F17" s="195">
        <v>14809</v>
      </c>
      <c r="G17" s="195">
        <v>14135</v>
      </c>
      <c r="H17" s="196">
        <f t="shared" si="4"/>
        <v>-4.551286379904107E-2</v>
      </c>
      <c r="I17" s="212">
        <f t="shared" si="1"/>
        <v>2.2742645355570996</v>
      </c>
      <c r="J17" s="196">
        <f t="shared" si="5"/>
        <v>1.8627851504329145E-2</v>
      </c>
      <c r="K17" s="195">
        <v>23237</v>
      </c>
      <c r="L17" s="195">
        <v>56946</v>
      </c>
      <c r="M17" s="195">
        <v>104116</v>
      </c>
      <c r="N17" s="195">
        <v>102844</v>
      </c>
      <c r="O17" s="195">
        <v>113442</v>
      </c>
      <c r="P17" s="196">
        <f t="shared" si="6"/>
        <v>0.10304927851892187</v>
      </c>
      <c r="Q17" s="212">
        <f t="shared" si="2"/>
        <v>3.8819555020011185</v>
      </c>
      <c r="R17" s="196">
        <f t="shared" si="7"/>
        <v>3.2220243522124048E-2</v>
      </c>
      <c r="S17" s="195">
        <v>27554</v>
      </c>
      <c r="T17" s="195">
        <v>67022</v>
      </c>
      <c r="U17" s="195">
        <v>123451</v>
      </c>
      <c r="V17" s="195">
        <v>117653</v>
      </c>
      <c r="W17" s="195">
        <v>127577</v>
      </c>
      <c r="X17" s="196">
        <f t="shared" si="8"/>
        <v>8.4349740338112822E-2</v>
      </c>
      <c r="Y17" s="212">
        <f t="shared" si="3"/>
        <v>3.6300718588952599</v>
      </c>
      <c r="Z17" s="196">
        <f t="shared" si="0"/>
        <v>3.2686034187540861E-2</v>
      </c>
    </row>
    <row r="18" spans="1:26" x14ac:dyDescent="0.25">
      <c r="A18" s="193" t="s">
        <v>121</v>
      </c>
      <c r="B18" s="194" t="s">
        <v>121</v>
      </c>
      <c r="C18" s="195">
        <v>5016</v>
      </c>
      <c r="D18" s="195">
        <v>6294</v>
      </c>
      <c r="E18" s="195">
        <v>10411</v>
      </c>
      <c r="F18" s="195">
        <v>10569</v>
      </c>
      <c r="G18" s="195">
        <v>9946</v>
      </c>
      <c r="H18" s="196">
        <f t="shared" si="4"/>
        <v>-5.8945974075125362E-2</v>
      </c>
      <c r="I18" s="212">
        <f t="shared" si="1"/>
        <v>0.98285486443381176</v>
      </c>
      <c r="J18" s="196">
        <f t="shared" si="5"/>
        <v>1.3107365480159724E-2</v>
      </c>
      <c r="K18" s="195">
        <v>43640</v>
      </c>
      <c r="L18" s="195">
        <v>77431</v>
      </c>
      <c r="M18" s="195">
        <v>120097</v>
      </c>
      <c r="N18" s="195">
        <v>123841</v>
      </c>
      <c r="O18" s="195">
        <v>130344</v>
      </c>
      <c r="P18" s="196">
        <f t="shared" si="6"/>
        <v>5.2510880887589817E-2</v>
      </c>
      <c r="Q18" s="212">
        <f t="shared" si="2"/>
        <v>1.986801099908341</v>
      </c>
      <c r="R18" s="196">
        <f t="shared" si="7"/>
        <v>3.702081611438212E-2</v>
      </c>
      <c r="S18" s="195">
        <v>48656</v>
      </c>
      <c r="T18" s="195">
        <v>83725</v>
      </c>
      <c r="U18" s="195">
        <v>130508</v>
      </c>
      <c r="V18" s="195">
        <v>134410</v>
      </c>
      <c r="W18" s="195">
        <v>140290</v>
      </c>
      <c r="X18" s="196">
        <f t="shared" si="8"/>
        <v>4.3746745033851564E-2</v>
      </c>
      <c r="Y18" s="212">
        <f t="shared" si="3"/>
        <v>1.883303189740217</v>
      </c>
      <c r="Z18" s="196">
        <f t="shared" si="0"/>
        <v>3.4554511099525981E-2</v>
      </c>
    </row>
    <row r="19" spans="1:26" x14ac:dyDescent="0.25">
      <c r="A19" s="193" t="s">
        <v>130</v>
      </c>
      <c r="B19" s="194" t="s">
        <v>130</v>
      </c>
      <c r="C19" s="195">
        <v>3325</v>
      </c>
      <c r="D19" s="195">
        <v>2149</v>
      </c>
      <c r="E19" s="195">
        <v>5595</v>
      </c>
      <c r="F19" s="195">
        <v>6021</v>
      </c>
      <c r="G19" s="195">
        <v>5523</v>
      </c>
      <c r="H19" s="196">
        <f t="shared" si="4"/>
        <v>-8.2710513203786751E-2</v>
      </c>
      <c r="I19" s="212">
        <f t="shared" si="1"/>
        <v>0.66105263157894734</v>
      </c>
      <c r="J19" s="196">
        <f t="shared" si="5"/>
        <v>7.2785018647619302E-3</v>
      </c>
      <c r="K19" s="195">
        <v>14961</v>
      </c>
      <c r="L19" s="195">
        <v>12822</v>
      </c>
      <c r="M19" s="195">
        <v>35340</v>
      </c>
      <c r="N19" s="195">
        <v>38436</v>
      </c>
      <c r="O19" s="195">
        <v>36028</v>
      </c>
      <c r="P19" s="196">
        <f t="shared" si="6"/>
        <v>-6.2649599333957751E-2</v>
      </c>
      <c r="Q19" s="212">
        <f t="shared" si="2"/>
        <v>1.4081277989439207</v>
      </c>
      <c r="R19" s="196">
        <f t="shared" si="7"/>
        <v>1.0232814421599453E-2</v>
      </c>
      <c r="S19" s="195">
        <v>18286</v>
      </c>
      <c r="T19" s="195">
        <v>14971</v>
      </c>
      <c r="U19" s="195">
        <v>40935</v>
      </c>
      <c r="V19" s="195">
        <v>44457</v>
      </c>
      <c r="W19" s="195">
        <v>41551</v>
      </c>
      <c r="X19" s="196">
        <f t="shared" si="8"/>
        <v>-6.5366533954157924E-2</v>
      </c>
      <c r="Y19" s="212">
        <f t="shared" si="3"/>
        <v>1.2722848080498741</v>
      </c>
      <c r="Z19" s="196">
        <f t="shared" si="0"/>
        <v>1.0838331074409967E-2</v>
      </c>
    </row>
    <row r="20" spans="1:26" x14ac:dyDescent="0.25">
      <c r="A20" s="193" t="s">
        <v>133</v>
      </c>
      <c r="B20" s="194" t="s">
        <v>133</v>
      </c>
      <c r="C20" s="195">
        <v>3428</v>
      </c>
      <c r="D20" s="195">
        <v>1763</v>
      </c>
      <c r="E20" s="195">
        <v>3453</v>
      </c>
      <c r="F20" s="195">
        <v>4406</v>
      </c>
      <c r="G20" s="195">
        <v>3638</v>
      </c>
      <c r="H20" s="196">
        <f t="shared" si="4"/>
        <v>-0.17430776214253296</v>
      </c>
      <c r="I20" s="212">
        <f t="shared" si="1"/>
        <v>6.1260210035005924E-2</v>
      </c>
      <c r="J20" s="196">
        <f t="shared" si="5"/>
        <v>4.7943490465333881E-3</v>
      </c>
      <c r="K20" s="195">
        <v>22112</v>
      </c>
      <c r="L20" s="195">
        <v>10721</v>
      </c>
      <c r="M20" s="195">
        <v>31821</v>
      </c>
      <c r="N20" s="195">
        <v>40312</v>
      </c>
      <c r="O20" s="195">
        <v>37135</v>
      </c>
      <c r="P20" s="196">
        <f t="shared" si="6"/>
        <v>-7.8810279817424056E-2</v>
      </c>
      <c r="Q20" s="212">
        <f t="shared" si="2"/>
        <v>0.67940484804630974</v>
      </c>
      <c r="R20" s="196">
        <f t="shared" si="7"/>
        <v>1.0547228920453415E-2</v>
      </c>
      <c r="S20" s="195">
        <v>25540</v>
      </c>
      <c r="T20" s="195">
        <v>12484</v>
      </c>
      <c r="U20" s="195">
        <v>35274</v>
      </c>
      <c r="V20" s="195">
        <v>44718</v>
      </c>
      <c r="W20" s="195">
        <v>40773</v>
      </c>
      <c r="X20" s="196">
        <f t="shared" si="8"/>
        <v>-8.8219508922581458E-2</v>
      </c>
      <c r="Y20" s="212">
        <f t="shared" si="3"/>
        <v>0.59643696162881743</v>
      </c>
      <c r="Z20" s="196">
        <f t="shared" si="0"/>
        <v>9.3394720976850421E-3</v>
      </c>
    </row>
    <row r="21" spans="1:26" x14ac:dyDescent="0.25">
      <c r="A21" s="198" t="s">
        <v>147</v>
      </c>
      <c r="B21" s="199" t="s">
        <v>147</v>
      </c>
      <c r="C21" s="200">
        <f>C13-SUM(C14:C20)</f>
        <v>57355</v>
      </c>
      <c r="D21" s="200">
        <f>D13-SUM(D14:D20)</f>
        <v>81543</v>
      </c>
      <c r="E21" s="200">
        <f>E13-SUM(E14:E20)</f>
        <v>177894</v>
      </c>
      <c r="F21" s="200">
        <f>F13-SUM(F14:F20)</f>
        <v>183064</v>
      </c>
      <c r="G21" s="200">
        <f>G13-SUM(G14:G20)</f>
        <v>201552</v>
      </c>
      <c r="H21" s="201">
        <f t="shared" si="4"/>
        <v>0.10099200279683607</v>
      </c>
      <c r="I21" s="213">
        <f t="shared" si="1"/>
        <v>2.5141138523232498</v>
      </c>
      <c r="J21" s="201">
        <f t="shared" si="5"/>
        <v>0.26561589857803664</v>
      </c>
      <c r="K21" s="200">
        <f>K13-SUM(K14:K20)</f>
        <v>163673</v>
      </c>
      <c r="L21" s="200">
        <f>L13-SUM(L14:L20)</f>
        <v>293055</v>
      </c>
      <c r="M21" s="200">
        <f>M13-SUM(M14:M20)</f>
        <v>583188</v>
      </c>
      <c r="N21" s="200">
        <f>N13-SUM(N14:N20)</f>
        <v>664101</v>
      </c>
      <c r="O21" s="200">
        <f>O13-SUM(O14:O20)</f>
        <v>724051</v>
      </c>
      <c r="P21" s="201">
        <f t="shared" si="6"/>
        <v>9.0272413382904038E-2</v>
      </c>
      <c r="Q21" s="213">
        <f t="shared" si="2"/>
        <v>3.4237656791285058</v>
      </c>
      <c r="R21" s="201">
        <f t="shared" si="7"/>
        <v>0.2056478159979323</v>
      </c>
      <c r="S21" s="200">
        <f>S13-SUM(S14:S20)</f>
        <v>221028</v>
      </c>
      <c r="T21" s="200">
        <f>T13-SUM(T14:T20)</f>
        <v>374598</v>
      </c>
      <c r="U21" s="200">
        <f>U13-SUM(U14:U20)</f>
        <v>761082</v>
      </c>
      <c r="V21" s="200">
        <f>V13-SUM(V14:V20)</f>
        <v>847165</v>
      </c>
      <c r="W21" s="200">
        <f>W13-SUM(W14:W20)</f>
        <v>925603</v>
      </c>
      <c r="X21" s="201">
        <f t="shared" si="8"/>
        <v>9.258881091640947E-2</v>
      </c>
      <c r="Y21" s="213">
        <f t="shared" si="3"/>
        <v>3.1877182981341727</v>
      </c>
      <c r="Z21" s="201">
        <f t="shared" si="0"/>
        <v>0.20151114427199432</v>
      </c>
    </row>
    <row r="22" spans="1:26" x14ac:dyDescent="0.25">
      <c r="A22" s="1"/>
      <c r="B22" s="186" t="s">
        <v>46</v>
      </c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pans="1:26" x14ac:dyDescent="0.25">
      <c r="A23" s="1" t="s">
        <v>0</v>
      </c>
      <c r="B23" s="187" t="s">
        <v>70</v>
      </c>
      <c r="C23" s="209">
        <f>C24+C27</f>
        <v>42852</v>
      </c>
      <c r="D23" s="209">
        <f>D24+D27</f>
        <v>64946</v>
      </c>
      <c r="E23" s="209">
        <f>E24+E27</f>
        <v>165265</v>
      </c>
      <c r="F23" s="209">
        <f>F24+F27</f>
        <v>165616</v>
      </c>
      <c r="G23" s="209">
        <f>G24+G27</f>
        <v>152897</v>
      </c>
      <c r="H23" s="210">
        <f>IFERROR(G23/F23-1,"-")</f>
        <v>-7.6798135445850679E-2</v>
      </c>
      <c r="I23" s="210">
        <f t="shared" si="1"/>
        <v>2.568024829646224</v>
      </c>
      <c r="J23" s="210">
        <f>G23/G$9</f>
        <v>0.20149576310275299</v>
      </c>
      <c r="K23" s="209">
        <f>K24+K27</f>
        <v>398770</v>
      </c>
      <c r="L23" s="209">
        <f>L24+L27</f>
        <v>687822</v>
      </c>
      <c r="M23" s="209">
        <f>M24+M27</f>
        <v>1325364</v>
      </c>
      <c r="N23" s="209">
        <f>N24+N27</f>
        <v>1377487</v>
      </c>
      <c r="O23" s="209">
        <f>O24+O27</f>
        <v>1420992</v>
      </c>
      <c r="P23" s="210">
        <f>IFERROR(O23/N23-1,"-")</f>
        <v>3.158287519228864E-2</v>
      </c>
      <c r="Q23" s="210">
        <f t="shared" ref="Q23:Q86" si="9">IFERROR(O23/K23-1,"-")</f>
        <v>2.5634375705293779</v>
      </c>
      <c r="R23" s="210">
        <f>O23/O$9</f>
        <v>0.40359574304922419</v>
      </c>
      <c r="S23" s="209">
        <f>S24+S27</f>
        <v>441622</v>
      </c>
      <c r="T23" s="209">
        <f>T24+T27</f>
        <v>752768</v>
      </c>
      <c r="U23" s="209">
        <f>U24+U27</f>
        <v>1490629</v>
      </c>
      <c r="V23" s="209">
        <f>V24+V27</f>
        <v>1543103</v>
      </c>
      <c r="W23" s="209">
        <f>W24+W27</f>
        <v>1573889</v>
      </c>
      <c r="X23" s="210">
        <f>IFERROR(W23/V23-1,"-")</f>
        <v>1.9950709706351377E-2</v>
      </c>
      <c r="Y23" s="210">
        <f t="shared" ref="Y23:Y86" si="10">IFERROR(W23/S23-1,"-")</f>
        <v>2.5638826870038178</v>
      </c>
      <c r="Z23" s="210">
        <f t="shared" ref="Z23:Z35" si="11">U23/U$9</f>
        <v>0.39467278883880924</v>
      </c>
    </row>
    <row r="24" spans="1:26" x14ac:dyDescent="0.25">
      <c r="A24" s="1" t="s">
        <v>98</v>
      </c>
      <c r="B24" s="190" t="s">
        <v>99</v>
      </c>
      <c r="C24" s="191">
        <v>2953</v>
      </c>
      <c r="D24" s="191">
        <v>8952</v>
      </c>
      <c r="E24" s="191">
        <v>12689</v>
      </c>
      <c r="F24" s="191">
        <v>11581</v>
      </c>
      <c r="G24" s="191">
        <v>7728</v>
      </c>
      <c r="H24" s="192">
        <f>IFERROR(G24/F24-1,"-")</f>
        <v>-0.33270011225282792</v>
      </c>
      <c r="I24" s="211">
        <f t="shared" si="1"/>
        <v>1.6169996613613273</v>
      </c>
      <c r="J24" s="192">
        <f>G24/G$9</f>
        <v>1.0184367628260039E-2</v>
      </c>
      <c r="K24" s="191">
        <v>90143</v>
      </c>
      <c r="L24" s="191">
        <v>198275</v>
      </c>
      <c r="M24" s="191">
        <v>161372</v>
      </c>
      <c r="N24" s="191">
        <v>131261</v>
      </c>
      <c r="O24" s="191">
        <v>120636</v>
      </c>
      <c r="P24" s="192">
        <f>IFERROR(O24/N24-1,"-")</f>
        <v>-8.0945596940446896E-2</v>
      </c>
      <c r="Q24" s="211">
        <f t="shared" si="9"/>
        <v>0.33827363189598758</v>
      </c>
      <c r="R24" s="192">
        <f>O24/O$9</f>
        <v>3.42635117287685E-2</v>
      </c>
      <c r="S24" s="191">
        <v>93096</v>
      </c>
      <c r="T24" s="191">
        <v>207227</v>
      </c>
      <c r="U24" s="191">
        <v>174061</v>
      </c>
      <c r="V24" s="191">
        <v>142842</v>
      </c>
      <c r="W24" s="191">
        <v>128364</v>
      </c>
      <c r="X24" s="192">
        <f>IFERROR(W24/V24-1,"-")</f>
        <v>-0.10135674381484439</v>
      </c>
      <c r="Y24" s="211">
        <f t="shared" si="10"/>
        <v>0.37883475122454247</v>
      </c>
      <c r="Z24" s="192">
        <f t="shared" si="11"/>
        <v>4.6086008187196124E-2</v>
      </c>
    </row>
    <row r="25" spans="1:26" x14ac:dyDescent="0.25">
      <c r="A25" s="193" t="s">
        <v>105</v>
      </c>
      <c r="B25" s="194" t="s">
        <v>105</v>
      </c>
      <c r="C25" s="195">
        <v>1786</v>
      </c>
      <c r="D25" s="195">
        <v>4418</v>
      </c>
      <c r="E25" s="195">
        <v>6088</v>
      </c>
      <c r="F25" s="195">
        <v>5359</v>
      </c>
      <c r="G25" s="195">
        <v>2401</v>
      </c>
      <c r="H25" s="196">
        <f>IFERROR(G25/F25-1,"-")</f>
        <v>-0.5519686508676992</v>
      </c>
      <c r="I25" s="212">
        <f t="shared" si="1"/>
        <v>0.34434490481522961</v>
      </c>
      <c r="J25" s="196">
        <f>G25/G$9</f>
        <v>3.1641649424757187E-3</v>
      </c>
      <c r="K25" s="195">
        <v>45044</v>
      </c>
      <c r="L25" s="195">
        <v>92809</v>
      </c>
      <c r="M25" s="195">
        <v>62381</v>
      </c>
      <c r="N25" s="195">
        <v>49573</v>
      </c>
      <c r="O25" s="195">
        <v>41582</v>
      </c>
      <c r="P25" s="196">
        <f>IFERROR(O25/N25-1,"-")</f>
        <v>-0.16119661912734751</v>
      </c>
      <c r="Q25" s="212">
        <f t="shared" si="9"/>
        <v>-7.6858183109848155E-2</v>
      </c>
      <c r="R25" s="196">
        <f>O25/O$9</f>
        <v>1.1810283370682481E-2</v>
      </c>
      <c r="S25" s="195">
        <v>46830</v>
      </c>
      <c r="T25" s="195">
        <v>97227</v>
      </c>
      <c r="U25" s="195">
        <v>68469</v>
      </c>
      <c r="V25" s="195">
        <v>54932</v>
      </c>
      <c r="W25" s="195">
        <v>43983</v>
      </c>
      <c r="X25" s="196">
        <f>IFERROR(W25/V25-1,"-")</f>
        <v>-0.19931915823199597</v>
      </c>
      <c r="Y25" s="212">
        <f t="shared" si="10"/>
        <v>-6.0794362588084572E-2</v>
      </c>
      <c r="Z25" s="196">
        <f t="shared" si="11"/>
        <v>1.812848883189877E-2</v>
      </c>
    </row>
    <row r="26" spans="1:26" x14ac:dyDescent="0.25">
      <c r="A26" s="193" t="s">
        <v>102</v>
      </c>
      <c r="B26" s="194" t="s">
        <v>102</v>
      </c>
      <c r="C26" s="195">
        <v>1167</v>
      </c>
      <c r="D26" s="195">
        <v>4534</v>
      </c>
      <c r="E26" s="195">
        <v>6601</v>
      </c>
      <c r="F26" s="195">
        <v>6222</v>
      </c>
      <c r="G26" s="195">
        <v>5327</v>
      </c>
      <c r="H26" s="196">
        <f>IFERROR(G26/F26-1,"-")</f>
        <v>-0.14384442301510769</v>
      </c>
      <c r="I26" s="212">
        <f t="shared" si="1"/>
        <v>3.5646958011996572</v>
      </c>
      <c r="J26" s="196">
        <f>G26/G$9</f>
        <v>7.0202026857843205E-3</v>
      </c>
      <c r="K26" s="195">
        <v>45099</v>
      </c>
      <c r="L26" s="195">
        <v>105466</v>
      </c>
      <c r="M26" s="195">
        <v>98991</v>
      </c>
      <c r="N26" s="195">
        <v>81688</v>
      </c>
      <c r="O26" s="195">
        <v>79054</v>
      </c>
      <c r="P26" s="196">
        <f>IFERROR(O26/N26-1,"-")</f>
        <v>-3.2244638135344283E-2</v>
      </c>
      <c r="Q26" s="212">
        <f t="shared" si="9"/>
        <v>0.75289917736535172</v>
      </c>
      <c r="R26" s="196">
        <f>O26/O$9</f>
        <v>2.2453228358086018E-2</v>
      </c>
      <c r="S26" s="195">
        <v>46266</v>
      </c>
      <c r="T26" s="195">
        <v>110000</v>
      </c>
      <c r="U26" s="195">
        <v>105592</v>
      </c>
      <c r="V26" s="195">
        <v>87910</v>
      </c>
      <c r="W26" s="195">
        <v>84381</v>
      </c>
      <c r="X26" s="196">
        <f>IFERROR(W26/V26-1,"-")</f>
        <v>-4.014332840404955E-2</v>
      </c>
      <c r="Y26" s="212">
        <f t="shared" si="10"/>
        <v>0.82382310984308127</v>
      </c>
      <c r="Z26" s="196">
        <f t="shared" si="11"/>
        <v>2.7957519355297358E-2</v>
      </c>
    </row>
    <row r="27" spans="1:26" x14ac:dyDescent="0.25">
      <c r="A27" s="1" t="s">
        <v>148</v>
      </c>
      <c r="B27" s="190" t="s">
        <v>109</v>
      </c>
      <c r="C27" s="191">
        <v>39899</v>
      </c>
      <c r="D27" s="191">
        <v>55994</v>
      </c>
      <c r="E27" s="191">
        <v>152576</v>
      </c>
      <c r="F27" s="191">
        <v>154035</v>
      </c>
      <c r="G27" s="191">
        <v>145169</v>
      </c>
      <c r="H27" s="192">
        <f>IFERROR(G27/F27-1,"-")</f>
        <v>-5.755834712889929E-2</v>
      </c>
      <c r="I27" s="211">
        <f t="shared" si="1"/>
        <v>2.6384119902754457</v>
      </c>
      <c r="J27" s="192">
        <f>G27/G$9</f>
        <v>0.19131139547449297</v>
      </c>
      <c r="K27" s="191">
        <v>308627</v>
      </c>
      <c r="L27" s="191">
        <v>489547</v>
      </c>
      <c r="M27" s="191">
        <v>1163992</v>
      </c>
      <c r="N27" s="191">
        <v>1246226</v>
      </c>
      <c r="O27" s="191">
        <v>1300356</v>
      </c>
      <c r="P27" s="192">
        <f>IFERROR(O27/N27-1,"-")</f>
        <v>4.3435139372794307E-2</v>
      </c>
      <c r="Q27" s="211">
        <f t="shared" si="9"/>
        <v>3.2133578721239555</v>
      </c>
      <c r="R27" s="192">
        <f>O27/O$9</f>
        <v>0.36933223132045567</v>
      </c>
      <c r="S27" s="191">
        <v>348526</v>
      </c>
      <c r="T27" s="191">
        <v>545541</v>
      </c>
      <c r="U27" s="191">
        <v>1316568</v>
      </c>
      <c r="V27" s="191">
        <v>1400261</v>
      </c>
      <c r="W27" s="191">
        <v>1445525</v>
      </c>
      <c r="X27" s="192">
        <f>IFERROR(W27/V27-1,"-")</f>
        <v>3.232540219287694E-2</v>
      </c>
      <c r="Y27" s="211">
        <f t="shared" si="10"/>
        <v>3.1475384906721446</v>
      </c>
      <c r="Z27" s="192">
        <f t="shared" si="11"/>
        <v>0.34858678065161314</v>
      </c>
    </row>
    <row r="28" spans="1:26" x14ac:dyDescent="0.25">
      <c r="A28" s="193" t="s">
        <v>112</v>
      </c>
      <c r="B28" s="194" t="s">
        <v>112</v>
      </c>
      <c r="C28" s="195">
        <v>14793</v>
      </c>
      <c r="D28" s="195">
        <v>16270</v>
      </c>
      <c r="E28" s="195">
        <v>66823</v>
      </c>
      <c r="F28" s="195">
        <v>69319</v>
      </c>
      <c r="G28" s="195">
        <v>63618</v>
      </c>
      <c r="H28" s="196">
        <f t="shared" ref="H28:H35" si="12">IFERROR(G28/F28-1,"-")</f>
        <v>-8.2242963689608928E-2</v>
      </c>
      <c r="I28" s="212">
        <f t="shared" si="1"/>
        <v>3.3005475562766176</v>
      </c>
      <c r="J28" s="196">
        <f t="shared" ref="J28:J35" si="13">G28/G$9</f>
        <v>8.383916922549782E-2</v>
      </c>
      <c r="K28" s="195">
        <v>128801</v>
      </c>
      <c r="L28" s="195">
        <v>159037</v>
      </c>
      <c r="M28" s="195">
        <v>590382</v>
      </c>
      <c r="N28" s="195">
        <v>640574</v>
      </c>
      <c r="O28" s="195">
        <v>669764</v>
      </c>
      <c r="P28" s="196">
        <f t="shared" ref="P28:P35" si="14">IFERROR(O28/N28-1,"-")</f>
        <v>4.5568505746408583E-2</v>
      </c>
      <c r="Q28" s="212">
        <f t="shared" si="9"/>
        <v>4.1999906833021479</v>
      </c>
      <c r="R28" s="196">
        <f t="shared" ref="R28:R35" si="15">O28/O$9</f>
        <v>0.19022900850083646</v>
      </c>
      <c r="S28" s="195">
        <v>143594</v>
      </c>
      <c r="T28" s="195">
        <v>175307</v>
      </c>
      <c r="U28" s="195">
        <v>657205</v>
      </c>
      <c r="V28" s="195">
        <v>709893</v>
      </c>
      <c r="W28" s="195">
        <v>733382</v>
      </c>
      <c r="X28" s="196">
        <f t="shared" ref="X28:X35" si="16">IFERROR(W28/V28-1,"-")</f>
        <v>3.3088085105783538E-2</v>
      </c>
      <c r="Y28" s="212">
        <f t="shared" si="10"/>
        <v>4.1073303898491584</v>
      </c>
      <c r="Z28" s="196">
        <f t="shared" si="11"/>
        <v>0.17400770425693424</v>
      </c>
    </row>
    <row r="29" spans="1:26" x14ac:dyDescent="0.25">
      <c r="A29" s="193" t="s">
        <v>115</v>
      </c>
      <c r="B29" s="194" t="s">
        <v>115</v>
      </c>
      <c r="C29" s="195">
        <v>7836</v>
      </c>
      <c r="D29" s="195">
        <v>14336</v>
      </c>
      <c r="E29" s="195">
        <v>27397</v>
      </c>
      <c r="F29" s="195">
        <v>30224</v>
      </c>
      <c r="G29" s="195">
        <v>29376</v>
      </c>
      <c r="H29" s="196">
        <f t="shared" si="12"/>
        <v>-2.8057173107464251E-2</v>
      </c>
      <c r="I29" s="212">
        <f t="shared" si="1"/>
        <v>2.7488514548238898</v>
      </c>
      <c r="J29" s="196">
        <f t="shared" si="13"/>
        <v>3.8713248375746231E-2</v>
      </c>
      <c r="K29" s="195">
        <v>41673</v>
      </c>
      <c r="L29" s="195">
        <v>81095</v>
      </c>
      <c r="M29" s="195">
        <v>128496</v>
      </c>
      <c r="N29" s="195">
        <v>137331</v>
      </c>
      <c r="O29" s="195">
        <v>137486</v>
      </c>
      <c r="P29" s="196">
        <f t="shared" si="14"/>
        <v>1.1286599529602981E-3</v>
      </c>
      <c r="Q29" s="212">
        <f t="shared" si="9"/>
        <v>2.2991625272958509</v>
      </c>
      <c r="R29" s="196">
        <f t="shared" si="15"/>
        <v>3.9049315076274627E-2</v>
      </c>
      <c r="S29" s="195">
        <v>49509</v>
      </c>
      <c r="T29" s="195">
        <v>95431</v>
      </c>
      <c r="U29" s="195">
        <v>155893</v>
      </c>
      <c r="V29" s="195">
        <v>167555</v>
      </c>
      <c r="W29" s="195">
        <v>166862</v>
      </c>
      <c r="X29" s="196">
        <f t="shared" si="16"/>
        <v>-4.1359553579422004E-3</v>
      </c>
      <c r="Y29" s="212">
        <f t="shared" si="10"/>
        <v>2.3703367064574117</v>
      </c>
      <c r="Z29" s="196">
        <f t="shared" si="11"/>
        <v>4.1275679642921538E-2</v>
      </c>
    </row>
    <row r="30" spans="1:26" x14ac:dyDescent="0.25">
      <c r="A30" s="193" t="s">
        <v>118</v>
      </c>
      <c r="B30" s="194" t="s">
        <v>118</v>
      </c>
      <c r="C30" s="195">
        <v>3230</v>
      </c>
      <c r="D30" s="195">
        <v>4987</v>
      </c>
      <c r="E30" s="195">
        <v>4132</v>
      </c>
      <c r="F30" s="195">
        <v>2982</v>
      </c>
      <c r="G30" s="195">
        <v>3034</v>
      </c>
      <c r="H30" s="196">
        <f t="shared" si="12"/>
        <v>1.7437961099932897E-2</v>
      </c>
      <c r="I30" s="212">
        <f t="shared" si="1"/>
        <v>-6.0681114551083604E-2</v>
      </c>
      <c r="J30" s="196">
        <f t="shared" si="13"/>
        <v>3.9983658623370805E-3</v>
      </c>
      <c r="K30" s="195">
        <v>13936</v>
      </c>
      <c r="L30" s="195">
        <v>30800</v>
      </c>
      <c r="M30" s="195">
        <v>48228</v>
      </c>
      <c r="N30" s="195">
        <v>43489</v>
      </c>
      <c r="O30" s="195">
        <v>39137</v>
      </c>
      <c r="P30" s="196">
        <f t="shared" si="14"/>
        <v>-0.10007128239324892</v>
      </c>
      <c r="Q30" s="212">
        <f t="shared" si="9"/>
        <v>1.8083381171067736</v>
      </c>
      <c r="R30" s="196">
        <f t="shared" si="15"/>
        <v>1.1115844843403402E-2</v>
      </c>
      <c r="S30" s="195">
        <v>17166</v>
      </c>
      <c r="T30" s="195">
        <v>35787</v>
      </c>
      <c r="U30" s="195">
        <v>52360</v>
      </c>
      <c r="V30" s="195">
        <v>46471</v>
      </c>
      <c r="W30" s="195">
        <v>42171</v>
      </c>
      <c r="X30" s="196">
        <f t="shared" si="16"/>
        <v>-9.2530825676228168E-2</v>
      </c>
      <c r="Y30" s="212">
        <f t="shared" si="10"/>
        <v>1.4566585110101364</v>
      </c>
      <c r="Z30" s="196">
        <f t="shared" si="11"/>
        <v>1.3863320265203516E-2</v>
      </c>
    </row>
    <row r="31" spans="1:26" x14ac:dyDescent="0.25">
      <c r="A31" s="193" t="s">
        <v>125</v>
      </c>
      <c r="B31" s="194" t="s">
        <v>125</v>
      </c>
      <c r="C31" s="195">
        <v>1736</v>
      </c>
      <c r="D31" s="195">
        <v>3938</v>
      </c>
      <c r="E31" s="195">
        <v>7950</v>
      </c>
      <c r="F31" s="195">
        <v>4040</v>
      </c>
      <c r="G31" s="195">
        <v>3255</v>
      </c>
      <c r="H31" s="196">
        <f t="shared" si="12"/>
        <v>-0.19430693069306926</v>
      </c>
      <c r="I31" s="212">
        <f t="shared" si="1"/>
        <v>0.875</v>
      </c>
      <c r="J31" s="196">
        <f t="shared" si="13"/>
        <v>4.2896113651638753E-3</v>
      </c>
      <c r="K31" s="195">
        <v>12314</v>
      </c>
      <c r="L31" s="195">
        <v>32115</v>
      </c>
      <c r="M31" s="195">
        <v>56445</v>
      </c>
      <c r="N31" s="195">
        <v>53434</v>
      </c>
      <c r="O31" s="195">
        <v>57796</v>
      </c>
      <c r="P31" s="196">
        <f t="shared" si="14"/>
        <v>8.1633416925553037E-2</v>
      </c>
      <c r="Q31" s="212">
        <f t="shared" si="9"/>
        <v>3.6935195712197499</v>
      </c>
      <c r="R31" s="196">
        <f t="shared" si="15"/>
        <v>1.6415447493914787E-2</v>
      </c>
      <c r="S31" s="195">
        <v>14050</v>
      </c>
      <c r="T31" s="195">
        <v>36053</v>
      </c>
      <c r="U31" s="195">
        <v>64395</v>
      </c>
      <c r="V31" s="195">
        <v>57474</v>
      </c>
      <c r="W31" s="195">
        <v>61051</v>
      </c>
      <c r="X31" s="196">
        <f t="shared" si="16"/>
        <v>6.2236837526533639E-2</v>
      </c>
      <c r="Y31" s="212">
        <f t="shared" si="10"/>
        <v>3.3452669039145908</v>
      </c>
      <c r="Z31" s="196">
        <f t="shared" si="11"/>
        <v>1.7049818725702454E-2</v>
      </c>
    </row>
    <row r="32" spans="1:26" x14ac:dyDescent="0.25">
      <c r="A32" s="193" t="s">
        <v>121</v>
      </c>
      <c r="B32" s="194" t="s">
        <v>121</v>
      </c>
      <c r="C32" s="195">
        <v>1403</v>
      </c>
      <c r="D32" s="195">
        <v>2232</v>
      </c>
      <c r="E32" s="195">
        <v>4497</v>
      </c>
      <c r="F32" s="195">
        <v>3231</v>
      </c>
      <c r="G32" s="195">
        <v>2567</v>
      </c>
      <c r="H32" s="196">
        <f t="shared" si="12"/>
        <v>-0.20550913030021667</v>
      </c>
      <c r="I32" s="212">
        <f t="shared" si="1"/>
        <v>0.8296507483962936</v>
      </c>
      <c r="J32" s="196">
        <f t="shared" si="13"/>
        <v>3.3829285328343065E-3</v>
      </c>
      <c r="K32" s="195">
        <v>25064</v>
      </c>
      <c r="L32" s="195">
        <v>46414</v>
      </c>
      <c r="M32" s="195">
        <v>73182</v>
      </c>
      <c r="N32" s="195">
        <v>71382</v>
      </c>
      <c r="O32" s="195">
        <v>73828</v>
      </c>
      <c r="P32" s="196">
        <f t="shared" si="14"/>
        <v>3.4266341654758836E-2</v>
      </c>
      <c r="Q32" s="212">
        <f t="shared" si="9"/>
        <v>1.9455793169486117</v>
      </c>
      <c r="R32" s="196">
        <f t="shared" si="15"/>
        <v>2.0968919260515275E-2</v>
      </c>
      <c r="S32" s="195">
        <v>26467</v>
      </c>
      <c r="T32" s="195">
        <v>48646</v>
      </c>
      <c r="U32" s="195">
        <v>77679</v>
      </c>
      <c r="V32" s="195">
        <v>74613</v>
      </c>
      <c r="W32" s="195">
        <v>76395</v>
      </c>
      <c r="X32" s="196">
        <f t="shared" si="16"/>
        <v>2.3883237505528454E-2</v>
      </c>
      <c r="Y32" s="212">
        <f t="shared" si="10"/>
        <v>1.8864246042241279</v>
      </c>
      <c r="Z32" s="196">
        <f t="shared" si="11"/>
        <v>2.0567014035155536E-2</v>
      </c>
    </row>
    <row r="33" spans="1:26" x14ac:dyDescent="0.25">
      <c r="A33" s="193" t="s">
        <v>130</v>
      </c>
      <c r="B33" s="194" t="s">
        <v>130</v>
      </c>
      <c r="C33" s="195">
        <v>1376</v>
      </c>
      <c r="D33" s="195">
        <v>590</v>
      </c>
      <c r="E33" s="195">
        <v>1708</v>
      </c>
      <c r="F33" s="195">
        <v>2116</v>
      </c>
      <c r="G33" s="195">
        <v>2577</v>
      </c>
      <c r="H33" s="196">
        <f t="shared" si="12"/>
        <v>0.21786389413988649</v>
      </c>
      <c r="I33" s="212">
        <f t="shared" si="1"/>
        <v>0.87281976744186052</v>
      </c>
      <c r="J33" s="196">
        <f t="shared" si="13"/>
        <v>3.3961070623739803E-3</v>
      </c>
      <c r="K33" s="195">
        <v>8223</v>
      </c>
      <c r="L33" s="195">
        <v>5697</v>
      </c>
      <c r="M33" s="195">
        <v>18357</v>
      </c>
      <c r="N33" s="195">
        <v>18861</v>
      </c>
      <c r="O33" s="195">
        <v>18273</v>
      </c>
      <c r="P33" s="196">
        <f t="shared" si="14"/>
        <v>-3.1175441386989022E-2</v>
      </c>
      <c r="Q33" s="212">
        <f t="shared" si="9"/>
        <v>1.2221816855162349</v>
      </c>
      <c r="R33" s="196">
        <f t="shared" si="15"/>
        <v>5.1899694106219271E-3</v>
      </c>
      <c r="S33" s="195">
        <v>9599</v>
      </c>
      <c r="T33" s="195">
        <v>6287</v>
      </c>
      <c r="U33" s="195">
        <v>20065</v>
      </c>
      <c r="V33" s="195">
        <v>20977</v>
      </c>
      <c r="W33" s="195">
        <v>20850</v>
      </c>
      <c r="X33" s="196">
        <f t="shared" si="16"/>
        <v>-6.054249892739616E-3</v>
      </c>
      <c r="Y33" s="212">
        <f t="shared" si="10"/>
        <v>1.1721012605479739</v>
      </c>
      <c r="Z33" s="196">
        <f t="shared" si="11"/>
        <v>5.3125958961288879E-3</v>
      </c>
    </row>
    <row r="34" spans="1:26" x14ac:dyDescent="0.25">
      <c r="A34" s="193" t="s">
        <v>133</v>
      </c>
      <c r="B34" s="194" t="s">
        <v>133</v>
      </c>
      <c r="C34" s="195">
        <v>669</v>
      </c>
      <c r="D34" s="195">
        <v>195</v>
      </c>
      <c r="E34" s="195">
        <v>794</v>
      </c>
      <c r="F34" s="195">
        <v>833</v>
      </c>
      <c r="G34" s="195">
        <v>620</v>
      </c>
      <c r="H34" s="196">
        <f t="shared" si="12"/>
        <v>-0.25570228091236491</v>
      </c>
      <c r="I34" s="212">
        <f t="shared" si="1"/>
        <v>-7.3243647234678577E-2</v>
      </c>
      <c r="J34" s="196">
        <f t="shared" si="13"/>
        <v>8.1706883145978568E-4</v>
      </c>
      <c r="K34" s="195">
        <v>10880</v>
      </c>
      <c r="L34" s="195">
        <v>4211</v>
      </c>
      <c r="M34" s="195">
        <v>16482</v>
      </c>
      <c r="N34" s="195">
        <v>21199</v>
      </c>
      <c r="O34" s="195">
        <v>19378</v>
      </c>
      <c r="P34" s="196">
        <f t="shared" si="14"/>
        <v>-8.59002783150149E-2</v>
      </c>
      <c r="Q34" s="212">
        <f t="shared" si="9"/>
        <v>0.78106617647058818</v>
      </c>
      <c r="R34" s="196">
        <f t="shared" si="15"/>
        <v>5.5038158616008154E-3</v>
      </c>
      <c r="S34" s="195">
        <v>11549</v>
      </c>
      <c r="T34" s="195">
        <v>4406</v>
      </c>
      <c r="U34" s="195">
        <v>17276</v>
      </c>
      <c r="V34" s="195">
        <v>22032</v>
      </c>
      <c r="W34" s="195">
        <v>19998</v>
      </c>
      <c r="X34" s="196">
        <f t="shared" si="16"/>
        <v>-9.2320261437908502E-2</v>
      </c>
      <c r="Y34" s="212">
        <f t="shared" si="10"/>
        <v>0.73157849164429822</v>
      </c>
      <c r="Z34" s="196">
        <f t="shared" si="11"/>
        <v>4.5741543334922828E-3</v>
      </c>
    </row>
    <row r="35" spans="1:26" x14ac:dyDescent="0.25">
      <c r="A35" s="198" t="s">
        <v>147</v>
      </c>
      <c r="B35" s="199" t="s">
        <v>147</v>
      </c>
      <c r="C35" s="200">
        <f>C27-SUM(C28:C34)</f>
        <v>8856</v>
      </c>
      <c r="D35" s="200">
        <f>D27-SUM(D28:D34)</f>
        <v>13446</v>
      </c>
      <c r="E35" s="200">
        <f>E27-SUM(E28:E34)</f>
        <v>39275</v>
      </c>
      <c r="F35" s="200">
        <f>F27-SUM(F28:F34)</f>
        <v>41290</v>
      </c>
      <c r="G35" s="200">
        <f>G27-SUM(G28:G34)</f>
        <v>40122</v>
      </c>
      <c r="H35" s="201">
        <f t="shared" si="12"/>
        <v>-2.8287720997820287E-2</v>
      </c>
      <c r="I35" s="213">
        <f t="shared" si="1"/>
        <v>3.5304878048780486</v>
      </c>
      <c r="J35" s="201">
        <f t="shared" si="13"/>
        <v>5.2874896219079877E-2</v>
      </c>
      <c r="K35" s="200">
        <f>K27-SUM(K28:K34)</f>
        <v>67736</v>
      </c>
      <c r="L35" s="200">
        <f>L27-SUM(L28:L34)</f>
        <v>130178</v>
      </c>
      <c r="M35" s="200">
        <f>M27-SUM(M28:M34)</f>
        <v>232420</v>
      </c>
      <c r="N35" s="200">
        <f>N27-SUM(N28:N34)</f>
        <v>259956</v>
      </c>
      <c r="O35" s="200">
        <f>O27-SUM(O28:O34)</f>
        <v>284694</v>
      </c>
      <c r="P35" s="201">
        <f t="shared" si="14"/>
        <v>9.5162258228315588E-2</v>
      </c>
      <c r="Q35" s="213">
        <f t="shared" si="9"/>
        <v>3.2029939766150939</v>
      </c>
      <c r="R35" s="201">
        <f t="shared" si="15"/>
        <v>8.0859910873288407E-2</v>
      </c>
      <c r="S35" s="200">
        <f>S27-SUM(S28:S34)</f>
        <v>76592</v>
      </c>
      <c r="T35" s="200">
        <f>T27-SUM(T28:T34)</f>
        <v>143624</v>
      </c>
      <c r="U35" s="200">
        <f>U27-SUM(U28:U34)</f>
        <v>271695</v>
      </c>
      <c r="V35" s="200">
        <f>V27-SUM(V28:V34)</f>
        <v>301246</v>
      </c>
      <c r="W35" s="200">
        <f>W27-SUM(W28:W34)</f>
        <v>324816</v>
      </c>
      <c r="X35" s="201">
        <f t="shared" si="16"/>
        <v>7.8241702794394019E-2</v>
      </c>
      <c r="Y35" s="213">
        <f t="shared" si="10"/>
        <v>3.2408606642991433</v>
      </c>
      <c r="Z35" s="201">
        <f t="shared" si="11"/>
        <v>7.1936493496074658E-2</v>
      </c>
    </row>
    <row r="36" spans="1:26" x14ac:dyDescent="0.25">
      <c r="A36" s="1"/>
      <c r="B36" s="186" t="s">
        <v>47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</row>
    <row r="37" spans="1:26" x14ac:dyDescent="0.25">
      <c r="A37" s="1" t="s">
        <v>0</v>
      </c>
      <c r="B37" s="187" t="s">
        <v>70</v>
      </c>
      <c r="C37" s="209">
        <f>C38+C41</f>
        <v>54285</v>
      </c>
      <c r="D37" s="209">
        <f>D38+D41</f>
        <v>50672</v>
      </c>
      <c r="E37" s="209">
        <f>E38+E41</f>
        <v>179190</v>
      </c>
      <c r="F37" s="209">
        <f>F38+F41</f>
        <v>201287</v>
      </c>
      <c r="G37" s="209">
        <f>G38+G41</f>
        <v>210210</v>
      </c>
      <c r="H37" s="210">
        <f>IFERROR(G37/F37-1,"-")</f>
        <v>4.432973813510066E-2</v>
      </c>
      <c r="I37" s="210">
        <f t="shared" si="1"/>
        <v>2.8723404255319149</v>
      </c>
      <c r="J37" s="210">
        <f>G37/G$9</f>
        <v>0.2770258694534864</v>
      </c>
      <c r="K37" s="209">
        <f>K38+K41</f>
        <v>151994</v>
      </c>
      <c r="L37" s="209">
        <f>L38+L41</f>
        <v>206077</v>
      </c>
      <c r="M37" s="209">
        <f>M38+M41</f>
        <v>573367</v>
      </c>
      <c r="N37" s="209">
        <f>N38+N41</f>
        <v>609226</v>
      </c>
      <c r="O37" s="209">
        <f>O38+O41</f>
        <v>651257</v>
      </c>
      <c r="P37" s="210">
        <f>IFERROR(O37/N37-1,"-")</f>
        <v>6.8990817857412567E-2</v>
      </c>
      <c r="Q37" s="210">
        <f t="shared" si="9"/>
        <v>3.2847546613682121</v>
      </c>
      <c r="R37" s="210">
        <f>O37/O$9</f>
        <v>0.18497257748883075</v>
      </c>
      <c r="S37" s="209">
        <f>S38+S41</f>
        <v>206279</v>
      </c>
      <c r="T37" s="209">
        <f>T38+T41</f>
        <v>256749</v>
      </c>
      <c r="U37" s="209">
        <f>U38+U41</f>
        <v>752557</v>
      </c>
      <c r="V37" s="209">
        <f>V38+V41</f>
        <v>810513</v>
      </c>
      <c r="W37" s="209">
        <f>W38+W41</f>
        <v>861467</v>
      </c>
      <c r="X37" s="210">
        <f>IFERROR(W37/V37-1,"-")</f>
        <v>6.2866357479768986E-2</v>
      </c>
      <c r="Y37" s="210">
        <f t="shared" si="10"/>
        <v>3.1762224947764919</v>
      </c>
      <c r="Z37" s="210">
        <f t="shared" ref="Z37:Z49" si="17">U37/U$9</f>
        <v>0.19925398603553787</v>
      </c>
    </row>
    <row r="38" spans="1:26" x14ac:dyDescent="0.25">
      <c r="A38" s="1" t="s">
        <v>98</v>
      </c>
      <c r="B38" s="190" t="s">
        <v>99</v>
      </c>
      <c r="C38" s="191">
        <v>5529</v>
      </c>
      <c r="D38" s="191">
        <v>6062</v>
      </c>
      <c r="E38" s="191">
        <v>22234</v>
      </c>
      <c r="F38" s="191">
        <v>28331</v>
      </c>
      <c r="G38" s="191">
        <v>31527</v>
      </c>
      <c r="H38" s="192">
        <f>IFERROR(G38/F38-1,"-")</f>
        <v>0.11280929017683805</v>
      </c>
      <c r="I38" s="211">
        <f t="shared" si="1"/>
        <v>4.7021161150298427</v>
      </c>
      <c r="J38" s="192">
        <f>G38/G$9</f>
        <v>4.1547950079730105E-2</v>
      </c>
      <c r="K38" s="191">
        <v>19247</v>
      </c>
      <c r="L38" s="191">
        <v>33772</v>
      </c>
      <c r="M38" s="191">
        <v>60854</v>
      </c>
      <c r="N38" s="191">
        <v>52810</v>
      </c>
      <c r="O38" s="191">
        <v>49280</v>
      </c>
      <c r="P38" s="192">
        <f>IFERROR(O38/N38-1,"-")</f>
        <v>-6.6843400871047121E-2</v>
      </c>
      <c r="Q38" s="211">
        <f t="shared" si="9"/>
        <v>1.5603990232243987</v>
      </c>
      <c r="R38" s="192">
        <f>O38/O$9</f>
        <v>1.3996699641845814E-2</v>
      </c>
      <c r="S38" s="191">
        <v>24776</v>
      </c>
      <c r="T38" s="191">
        <v>39834</v>
      </c>
      <c r="U38" s="191">
        <v>83088</v>
      </c>
      <c r="V38" s="191">
        <v>81141</v>
      </c>
      <c r="W38" s="191">
        <v>80807</v>
      </c>
      <c r="X38" s="192">
        <f>IFERROR(W38/V38-1,"-")</f>
        <v>-4.1162913939931656E-3</v>
      </c>
      <c r="Y38" s="211">
        <f t="shared" si="10"/>
        <v>2.2615030674846626</v>
      </c>
      <c r="Z38" s="192">
        <f t="shared" si="17"/>
        <v>2.1999151149641516E-2</v>
      </c>
    </row>
    <row r="39" spans="1:26" x14ac:dyDescent="0.25">
      <c r="A39" s="193" t="s">
        <v>105</v>
      </c>
      <c r="B39" s="194" t="s">
        <v>105</v>
      </c>
      <c r="C39" s="195">
        <v>2180</v>
      </c>
      <c r="D39" s="195">
        <v>4351</v>
      </c>
      <c r="E39" s="195">
        <v>9363</v>
      </c>
      <c r="F39" s="195">
        <v>15562</v>
      </c>
      <c r="G39" s="195">
        <v>21291</v>
      </c>
      <c r="H39" s="196">
        <f>IFERROR(G39/F39-1,"-")</f>
        <v>0.36814034185837285</v>
      </c>
      <c r="I39" s="212">
        <f t="shared" si="1"/>
        <v>8.7665137614678894</v>
      </c>
      <c r="J39" s="196">
        <f>G39/G$9</f>
        <v>2.8058407242919834E-2</v>
      </c>
      <c r="K39" s="195">
        <v>1767</v>
      </c>
      <c r="L39" s="195">
        <v>4726</v>
      </c>
      <c r="M39" s="195">
        <v>9315</v>
      </c>
      <c r="N39" s="195">
        <v>13363</v>
      </c>
      <c r="O39" s="195">
        <v>10110</v>
      </c>
      <c r="P39" s="196">
        <f>IFERROR(O39/N39-1,"-")</f>
        <v>-0.24343336077228173</v>
      </c>
      <c r="Q39" s="212">
        <f t="shared" si="9"/>
        <v>4.7215619694397279</v>
      </c>
      <c r="R39" s="196">
        <f>O39/O$9</f>
        <v>2.8714820085036768E-3</v>
      </c>
      <c r="S39" s="195">
        <v>3947</v>
      </c>
      <c r="T39" s="195">
        <v>9077</v>
      </c>
      <c r="U39" s="195">
        <v>18678</v>
      </c>
      <c r="V39" s="195">
        <v>28925</v>
      </c>
      <c r="W39" s="195">
        <v>31401</v>
      </c>
      <c r="X39" s="196">
        <f>IFERROR(W39/V39-1,"-")</f>
        <v>8.5600691443388E-2</v>
      </c>
      <c r="Y39" s="212">
        <f t="shared" si="10"/>
        <v>6.9556625285026605</v>
      </c>
      <c r="Z39" s="196">
        <f t="shared" si="17"/>
        <v>4.945360884520078E-3</v>
      </c>
    </row>
    <row r="40" spans="1:26" x14ac:dyDescent="0.25">
      <c r="A40" s="193" t="s">
        <v>102</v>
      </c>
      <c r="B40" s="194" t="s">
        <v>102</v>
      </c>
      <c r="C40" s="195">
        <v>3349</v>
      </c>
      <c r="D40" s="195">
        <v>1711</v>
      </c>
      <c r="E40" s="195">
        <v>12871</v>
      </c>
      <c r="F40" s="195">
        <v>12769</v>
      </c>
      <c r="G40" s="195">
        <v>10236</v>
      </c>
      <c r="H40" s="196">
        <f>IFERROR(G40/F40-1,"-")</f>
        <v>-0.19837105489858253</v>
      </c>
      <c r="I40" s="212">
        <f t="shared" si="1"/>
        <v>2.0564347566437742</v>
      </c>
      <c r="J40" s="196">
        <f>G40/G$9</f>
        <v>1.3489542836810269E-2</v>
      </c>
      <c r="K40" s="195">
        <v>17480</v>
      </c>
      <c r="L40" s="195">
        <v>29046</v>
      </c>
      <c r="M40" s="195">
        <v>51539</v>
      </c>
      <c r="N40" s="195">
        <v>39447</v>
      </c>
      <c r="O40" s="195">
        <v>39170</v>
      </c>
      <c r="P40" s="196">
        <f>IFERROR(O40/N40-1,"-")</f>
        <v>-7.0220802595888365E-3</v>
      </c>
      <c r="Q40" s="212">
        <f t="shared" si="9"/>
        <v>1.2408466819221968</v>
      </c>
      <c r="R40" s="196">
        <f>O40/O$9</f>
        <v>1.1125217633342139E-2</v>
      </c>
      <c r="S40" s="195">
        <v>20829</v>
      </c>
      <c r="T40" s="195">
        <v>30757</v>
      </c>
      <c r="U40" s="195">
        <v>64410</v>
      </c>
      <c r="V40" s="195">
        <v>52216</v>
      </c>
      <c r="W40" s="195">
        <v>49406</v>
      </c>
      <c r="X40" s="196">
        <f>IFERROR(W40/V40-1,"-")</f>
        <v>-5.3814922629079165E-2</v>
      </c>
      <c r="Y40" s="212">
        <f t="shared" si="10"/>
        <v>1.3719813721254019</v>
      </c>
      <c r="Z40" s="196">
        <f t="shared" si="17"/>
        <v>1.7053790265121438E-2</v>
      </c>
    </row>
    <row r="41" spans="1:26" x14ac:dyDescent="0.25">
      <c r="A41" s="1" t="s">
        <v>148</v>
      </c>
      <c r="B41" s="190" t="s">
        <v>109</v>
      </c>
      <c r="C41" s="191">
        <v>48756</v>
      </c>
      <c r="D41" s="191">
        <v>44610</v>
      </c>
      <c r="E41" s="191">
        <v>156956</v>
      </c>
      <c r="F41" s="191">
        <v>172956</v>
      </c>
      <c r="G41" s="191">
        <v>178683</v>
      </c>
      <c r="H41" s="192">
        <f>IFERROR(G41/F41-1,"-")</f>
        <v>3.3112467910913823E-2</v>
      </c>
      <c r="I41" s="211">
        <f t="shared" si="1"/>
        <v>2.6648412503076546</v>
      </c>
      <c r="J41" s="192">
        <f>G41/G$9</f>
        <v>0.23547791937375628</v>
      </c>
      <c r="K41" s="191">
        <v>132747</v>
      </c>
      <c r="L41" s="191">
        <v>172305</v>
      </c>
      <c r="M41" s="191">
        <v>512513</v>
      </c>
      <c r="N41" s="191">
        <v>556416</v>
      </c>
      <c r="O41" s="191">
        <v>601977</v>
      </c>
      <c r="P41" s="192">
        <f>IFERROR(O41/N41-1,"-")</f>
        <v>8.1882979641131781E-2</v>
      </c>
      <c r="Q41" s="211">
        <f t="shared" si="9"/>
        <v>3.5347691473253633</v>
      </c>
      <c r="R41" s="192">
        <f>O41/O$9</f>
        <v>0.17097587784698495</v>
      </c>
      <c r="S41" s="191">
        <v>181503</v>
      </c>
      <c r="T41" s="191">
        <v>216915</v>
      </c>
      <c r="U41" s="191">
        <v>669469</v>
      </c>
      <c r="V41" s="191">
        <v>729372</v>
      </c>
      <c r="W41" s="191">
        <v>780660</v>
      </c>
      <c r="X41" s="192">
        <f>IFERROR(W41/V41-1,"-")</f>
        <v>7.0318027015021212E-2</v>
      </c>
      <c r="Y41" s="211">
        <f t="shared" si="10"/>
        <v>3.3010859324639261</v>
      </c>
      <c r="Z41" s="192">
        <f t="shared" si="17"/>
        <v>0.17725483488589636</v>
      </c>
    </row>
    <row r="42" spans="1:26" x14ac:dyDescent="0.25">
      <c r="A42" s="193" t="s">
        <v>112</v>
      </c>
      <c r="B42" s="194" t="s">
        <v>112</v>
      </c>
      <c r="C42" s="195">
        <v>24960</v>
      </c>
      <c r="D42" s="195">
        <v>17021</v>
      </c>
      <c r="E42" s="195">
        <v>75160</v>
      </c>
      <c r="F42" s="195">
        <v>74709</v>
      </c>
      <c r="G42" s="195">
        <v>75962</v>
      </c>
      <c r="H42" s="196">
        <f t="shared" ref="H42:H49" si="18">IFERROR(G42/F42-1,"-")</f>
        <v>1.6771741021831321E-2</v>
      </c>
      <c r="I42" s="212">
        <f t="shared" si="1"/>
        <v>2.0433493589743588</v>
      </c>
      <c r="J42" s="196">
        <f t="shared" ref="J42:J49" si="19">G42/G$9</f>
        <v>0.10010674608927136</v>
      </c>
      <c r="K42" s="195">
        <v>63301</v>
      </c>
      <c r="L42" s="195">
        <v>63769</v>
      </c>
      <c r="M42" s="195">
        <v>269103</v>
      </c>
      <c r="N42" s="195">
        <v>299592</v>
      </c>
      <c r="O42" s="195">
        <v>337098</v>
      </c>
      <c r="P42" s="196">
        <f t="shared" ref="P42:P49" si="20">IFERROR(O42/N42-1,"-")</f>
        <v>0.12519025875190248</v>
      </c>
      <c r="Q42" s="212">
        <f t="shared" si="9"/>
        <v>4.3253187153441495</v>
      </c>
      <c r="R42" s="196">
        <f t="shared" ref="R42:R49" si="21">O42/O$9</f>
        <v>9.574390129600123E-2</v>
      </c>
      <c r="S42" s="195">
        <v>88261</v>
      </c>
      <c r="T42" s="195">
        <v>80790</v>
      </c>
      <c r="U42" s="195">
        <v>344263</v>
      </c>
      <c r="V42" s="195">
        <v>374301</v>
      </c>
      <c r="W42" s="195">
        <v>413060</v>
      </c>
      <c r="X42" s="196">
        <f t="shared" ref="X42:X49" si="22">IFERROR(W42/V42-1,"-")</f>
        <v>0.10355035118794764</v>
      </c>
      <c r="Y42" s="212">
        <f t="shared" si="10"/>
        <v>3.6799832315518746</v>
      </c>
      <c r="Z42" s="196">
        <f t="shared" si="17"/>
        <v>9.1150271666534721E-2</v>
      </c>
    </row>
    <row r="43" spans="1:26" x14ac:dyDescent="0.25">
      <c r="A43" s="193" t="s">
        <v>115</v>
      </c>
      <c r="B43" s="194" t="s">
        <v>115</v>
      </c>
      <c r="C43" s="195">
        <v>3221</v>
      </c>
      <c r="D43" s="195">
        <v>2578</v>
      </c>
      <c r="E43" s="195">
        <v>7845</v>
      </c>
      <c r="F43" s="195">
        <v>10865</v>
      </c>
      <c r="G43" s="195">
        <v>11127</v>
      </c>
      <c r="H43" s="196">
        <f t="shared" si="18"/>
        <v>2.4114127933732243E-2</v>
      </c>
      <c r="I43" s="212">
        <f t="shared" si="1"/>
        <v>2.4545172306737038</v>
      </c>
      <c r="J43" s="196">
        <f t="shared" si="19"/>
        <v>1.4663749818795219E-2</v>
      </c>
      <c r="K43" s="195">
        <v>7570</v>
      </c>
      <c r="L43" s="195">
        <v>10918</v>
      </c>
      <c r="M43" s="195">
        <v>19949</v>
      </c>
      <c r="N43" s="195">
        <v>22563</v>
      </c>
      <c r="O43" s="195">
        <v>20333</v>
      </c>
      <c r="P43" s="196">
        <f t="shared" si="20"/>
        <v>-9.883437486149893E-2</v>
      </c>
      <c r="Q43" s="212">
        <f t="shared" si="9"/>
        <v>1.6859973579920742</v>
      </c>
      <c r="R43" s="196">
        <f t="shared" si="21"/>
        <v>5.775058721949086E-3</v>
      </c>
      <c r="S43" s="195">
        <v>10791</v>
      </c>
      <c r="T43" s="195">
        <v>13496</v>
      </c>
      <c r="U43" s="195">
        <v>27794</v>
      </c>
      <c r="V43" s="195">
        <v>33428</v>
      </c>
      <c r="W43" s="195">
        <v>31460</v>
      </c>
      <c r="X43" s="196">
        <f t="shared" si="22"/>
        <v>-5.88728012444657E-2</v>
      </c>
      <c r="Y43" s="212">
        <f t="shared" si="10"/>
        <v>1.9153924566768605</v>
      </c>
      <c r="Z43" s="196">
        <f t="shared" si="17"/>
        <v>7.3589977740845403E-3</v>
      </c>
    </row>
    <row r="44" spans="1:26" x14ac:dyDescent="0.25">
      <c r="A44" s="193" t="s">
        <v>118</v>
      </c>
      <c r="B44" s="194" t="s">
        <v>118</v>
      </c>
      <c r="C44" s="195">
        <v>1995</v>
      </c>
      <c r="D44" s="195">
        <v>1781</v>
      </c>
      <c r="E44" s="195">
        <v>5675</v>
      </c>
      <c r="F44" s="195">
        <v>7865</v>
      </c>
      <c r="G44" s="195">
        <v>8232</v>
      </c>
      <c r="H44" s="196">
        <f t="shared" si="18"/>
        <v>4.6662428480610307E-2</v>
      </c>
      <c r="I44" s="212">
        <f t="shared" si="1"/>
        <v>3.1263157894736846</v>
      </c>
      <c r="J44" s="196">
        <f t="shared" si="19"/>
        <v>1.0848565517059606E-2</v>
      </c>
      <c r="K44" s="195">
        <v>3970</v>
      </c>
      <c r="L44" s="195">
        <v>8252</v>
      </c>
      <c r="M44" s="195">
        <v>12032</v>
      </c>
      <c r="N44" s="195">
        <v>11886</v>
      </c>
      <c r="O44" s="195">
        <v>11380</v>
      </c>
      <c r="P44" s="196">
        <f t="shared" si="20"/>
        <v>-4.2571092041056691E-2</v>
      </c>
      <c r="Q44" s="212">
        <f t="shared" si="9"/>
        <v>1.8664987405541562</v>
      </c>
      <c r="R44" s="196">
        <f t="shared" si="21"/>
        <v>3.2321924091762455E-3</v>
      </c>
      <c r="S44" s="195">
        <v>5965</v>
      </c>
      <c r="T44" s="195">
        <v>10033</v>
      </c>
      <c r="U44" s="195">
        <v>17707</v>
      </c>
      <c r="V44" s="195">
        <v>19751</v>
      </c>
      <c r="W44" s="195">
        <v>19612</v>
      </c>
      <c r="X44" s="196">
        <f t="shared" si="22"/>
        <v>-7.0376183484380794E-3</v>
      </c>
      <c r="Y44" s="212">
        <f t="shared" si="10"/>
        <v>2.2878457669740149</v>
      </c>
      <c r="Z44" s="196">
        <f t="shared" si="17"/>
        <v>4.688269899464451E-3</v>
      </c>
    </row>
    <row r="45" spans="1:26" x14ac:dyDescent="0.25">
      <c r="A45" s="193" t="s">
        <v>125</v>
      </c>
      <c r="B45" s="194" t="s">
        <v>125</v>
      </c>
      <c r="C45" s="195">
        <v>885</v>
      </c>
      <c r="D45" s="195">
        <v>1430</v>
      </c>
      <c r="E45" s="195">
        <v>3236</v>
      </c>
      <c r="F45" s="195">
        <v>3482</v>
      </c>
      <c r="G45" s="195">
        <v>3809</v>
      </c>
      <c r="H45" s="196">
        <f t="shared" si="18"/>
        <v>9.3911545089029325E-2</v>
      </c>
      <c r="I45" s="212">
        <f t="shared" si="1"/>
        <v>3.303954802259887</v>
      </c>
      <c r="J45" s="196">
        <f t="shared" si="19"/>
        <v>5.0197019016618126E-3</v>
      </c>
      <c r="K45" s="195">
        <v>6712</v>
      </c>
      <c r="L45" s="195">
        <v>13570</v>
      </c>
      <c r="M45" s="195">
        <v>27358</v>
      </c>
      <c r="N45" s="195">
        <v>26160</v>
      </c>
      <c r="O45" s="195">
        <v>28369</v>
      </c>
      <c r="P45" s="196">
        <f t="shared" si="20"/>
        <v>8.4441896024464835E-2</v>
      </c>
      <c r="Q45" s="212">
        <f t="shared" si="9"/>
        <v>3.2266090584028602</v>
      </c>
      <c r="R45" s="196">
        <f t="shared" si="21"/>
        <v>8.0574750840000792E-3</v>
      </c>
      <c r="S45" s="195">
        <v>7597</v>
      </c>
      <c r="T45" s="195">
        <v>15000</v>
      </c>
      <c r="U45" s="195">
        <v>30594</v>
      </c>
      <c r="V45" s="195">
        <v>29642</v>
      </c>
      <c r="W45" s="195">
        <v>32178</v>
      </c>
      <c r="X45" s="196">
        <f t="shared" si="22"/>
        <v>8.5554281087645956E-2</v>
      </c>
      <c r="Y45" s="212">
        <f t="shared" si="10"/>
        <v>3.2356193234171382</v>
      </c>
      <c r="Z45" s="196">
        <f t="shared" si="17"/>
        <v>8.100351798961734E-3</v>
      </c>
    </row>
    <row r="46" spans="1:26" x14ac:dyDescent="0.25">
      <c r="A46" s="193" t="s">
        <v>121</v>
      </c>
      <c r="B46" s="194" t="s">
        <v>121</v>
      </c>
      <c r="C46" s="195">
        <v>1080</v>
      </c>
      <c r="D46" s="195">
        <v>722</v>
      </c>
      <c r="E46" s="195">
        <v>1778</v>
      </c>
      <c r="F46" s="195">
        <v>2269</v>
      </c>
      <c r="G46" s="195">
        <v>2413</v>
      </c>
      <c r="H46" s="196">
        <f t="shared" si="18"/>
        <v>6.3464081092992508E-2</v>
      </c>
      <c r="I46" s="212">
        <f t="shared" si="1"/>
        <v>1.2342592592592592</v>
      </c>
      <c r="J46" s="196">
        <f t="shared" si="19"/>
        <v>3.1799791779233274E-3</v>
      </c>
      <c r="K46" s="195">
        <v>11022</v>
      </c>
      <c r="L46" s="195">
        <v>16968</v>
      </c>
      <c r="M46" s="195">
        <v>29000</v>
      </c>
      <c r="N46" s="195">
        <v>33231</v>
      </c>
      <c r="O46" s="195">
        <v>33087</v>
      </c>
      <c r="P46" s="196">
        <f t="shared" si="20"/>
        <v>-4.3333032409497152E-3</v>
      </c>
      <c r="Q46" s="212">
        <f t="shared" si="9"/>
        <v>2.0019052803483941</v>
      </c>
      <c r="R46" s="196">
        <f t="shared" si="21"/>
        <v>9.397500021301795E-3</v>
      </c>
      <c r="S46" s="195">
        <v>12102</v>
      </c>
      <c r="T46" s="195">
        <v>17690</v>
      </c>
      <c r="U46" s="195">
        <v>30778</v>
      </c>
      <c r="V46" s="195">
        <v>35500</v>
      </c>
      <c r="W46" s="195">
        <v>35500</v>
      </c>
      <c r="X46" s="196">
        <f t="shared" si="22"/>
        <v>0</v>
      </c>
      <c r="Y46" s="212">
        <f t="shared" si="10"/>
        <v>1.9333994381094035</v>
      </c>
      <c r="Z46" s="196">
        <f t="shared" si="17"/>
        <v>8.1490693491679499E-3</v>
      </c>
    </row>
    <row r="47" spans="1:26" x14ac:dyDescent="0.25">
      <c r="A47" s="193" t="s">
        <v>130</v>
      </c>
      <c r="B47" s="194" t="s">
        <v>130</v>
      </c>
      <c r="C47" s="195">
        <v>1099</v>
      </c>
      <c r="D47" s="195">
        <v>749</v>
      </c>
      <c r="E47" s="195">
        <v>2218</v>
      </c>
      <c r="F47" s="195">
        <v>2218</v>
      </c>
      <c r="G47" s="195">
        <v>1673</v>
      </c>
      <c r="H47" s="196">
        <f t="shared" si="18"/>
        <v>-0.24571686203787191</v>
      </c>
      <c r="I47" s="212">
        <f t="shared" si="1"/>
        <v>0.52229299363057335</v>
      </c>
      <c r="J47" s="196">
        <f t="shared" si="19"/>
        <v>2.2047679919874538E-3</v>
      </c>
      <c r="K47" s="195">
        <v>2296</v>
      </c>
      <c r="L47" s="195">
        <v>2639</v>
      </c>
      <c r="M47" s="195">
        <v>6605</v>
      </c>
      <c r="N47" s="195">
        <v>7002</v>
      </c>
      <c r="O47" s="195">
        <v>6960</v>
      </c>
      <c r="P47" s="196">
        <f t="shared" si="20"/>
        <v>-5.9982862039417162E-3</v>
      </c>
      <c r="Q47" s="212">
        <f t="shared" si="9"/>
        <v>2.0313588850174216</v>
      </c>
      <c r="R47" s="196">
        <f t="shared" si="21"/>
        <v>1.9768066052606912E-3</v>
      </c>
      <c r="S47" s="195">
        <v>3395</v>
      </c>
      <c r="T47" s="195">
        <v>3388</v>
      </c>
      <c r="U47" s="195">
        <v>8823</v>
      </c>
      <c r="V47" s="195">
        <v>9220</v>
      </c>
      <c r="W47" s="195">
        <v>8633</v>
      </c>
      <c r="X47" s="196">
        <f t="shared" si="22"/>
        <v>-6.3665943600867636E-2</v>
      </c>
      <c r="Y47" s="212">
        <f t="shared" si="10"/>
        <v>1.5428571428571427</v>
      </c>
      <c r="Z47" s="196">
        <f t="shared" si="17"/>
        <v>2.336059486246956E-3</v>
      </c>
    </row>
    <row r="48" spans="1:26" x14ac:dyDescent="0.25">
      <c r="A48" s="193" t="s">
        <v>133</v>
      </c>
      <c r="B48" s="194" t="s">
        <v>133</v>
      </c>
      <c r="C48" s="195">
        <v>1080</v>
      </c>
      <c r="D48" s="195">
        <v>761</v>
      </c>
      <c r="E48" s="195">
        <v>1311</v>
      </c>
      <c r="F48" s="195">
        <v>1982</v>
      </c>
      <c r="G48" s="195">
        <v>1393</v>
      </c>
      <c r="H48" s="196">
        <f t="shared" si="18"/>
        <v>-0.29717457114026236</v>
      </c>
      <c r="I48" s="212">
        <f t="shared" si="1"/>
        <v>0.28981481481481475</v>
      </c>
      <c r="J48" s="196">
        <f t="shared" si="19"/>
        <v>1.835769164876583E-3</v>
      </c>
      <c r="K48" s="195">
        <v>4136</v>
      </c>
      <c r="L48" s="195">
        <v>3019</v>
      </c>
      <c r="M48" s="195">
        <v>6804</v>
      </c>
      <c r="N48" s="195">
        <v>8431</v>
      </c>
      <c r="O48" s="195">
        <v>7038</v>
      </c>
      <c r="P48" s="196">
        <f t="shared" si="20"/>
        <v>-0.16522357964654255</v>
      </c>
      <c r="Q48" s="212">
        <f t="shared" si="9"/>
        <v>0.70164410058027071</v>
      </c>
      <c r="R48" s="196">
        <f t="shared" si="21"/>
        <v>1.9989604723886127E-3</v>
      </c>
      <c r="S48" s="195">
        <v>5216</v>
      </c>
      <c r="T48" s="195">
        <v>3780</v>
      </c>
      <c r="U48" s="195">
        <v>8115</v>
      </c>
      <c r="V48" s="195">
        <v>10413</v>
      </c>
      <c r="W48" s="195">
        <v>8431</v>
      </c>
      <c r="X48" s="196">
        <f t="shared" si="22"/>
        <v>-0.19033899932776333</v>
      </c>
      <c r="Y48" s="212">
        <f t="shared" si="10"/>
        <v>0.61637269938650308</v>
      </c>
      <c r="Z48" s="196">
        <f t="shared" si="17"/>
        <v>2.1486028256708658E-3</v>
      </c>
    </row>
    <row r="49" spans="1:26" x14ac:dyDescent="0.25">
      <c r="A49" s="198" t="s">
        <v>147</v>
      </c>
      <c r="B49" s="199" t="s">
        <v>147</v>
      </c>
      <c r="C49" s="200">
        <f>C41-SUM(C42:C48)</f>
        <v>14436</v>
      </c>
      <c r="D49" s="200">
        <f>D41-SUM(D42:D48)</f>
        <v>19568</v>
      </c>
      <c r="E49" s="200">
        <f>E41-SUM(E42:E48)</f>
        <v>59733</v>
      </c>
      <c r="F49" s="200">
        <f>F41-SUM(F42:F48)</f>
        <v>69566</v>
      </c>
      <c r="G49" s="200">
        <f>G41-SUM(G42:G48)</f>
        <v>74074</v>
      </c>
      <c r="H49" s="201">
        <f t="shared" si="18"/>
        <v>6.4801770980076556E-2</v>
      </c>
      <c r="I49" s="213">
        <f t="shared" si="1"/>
        <v>4.1311997783319478</v>
      </c>
      <c r="J49" s="201">
        <f t="shared" si="19"/>
        <v>9.7618639712180919E-2</v>
      </c>
      <c r="K49" s="200">
        <f>K41-SUM(K42:K48)</f>
        <v>33740</v>
      </c>
      <c r="L49" s="200">
        <f>L41-SUM(L42:L48)</f>
        <v>53170</v>
      </c>
      <c r="M49" s="200">
        <f>M41-SUM(M42:M48)</f>
        <v>141662</v>
      </c>
      <c r="N49" s="200">
        <f>N41-SUM(N42:N48)</f>
        <v>147551</v>
      </c>
      <c r="O49" s="200">
        <f>O41-SUM(O42:O48)</f>
        <v>157712</v>
      </c>
      <c r="P49" s="201">
        <f t="shared" si="20"/>
        <v>6.8864324877500049E-2</v>
      </c>
      <c r="Q49" s="213">
        <f t="shared" si="9"/>
        <v>3.6743331357439244</v>
      </c>
      <c r="R49" s="201">
        <f t="shared" si="21"/>
        <v>4.4793983236907205E-2</v>
      </c>
      <c r="S49" s="200">
        <f>S41-SUM(S42:S48)</f>
        <v>48176</v>
      </c>
      <c r="T49" s="200">
        <f>T41-SUM(T42:T48)</f>
        <v>72738</v>
      </c>
      <c r="U49" s="200">
        <f>U41-SUM(U42:U48)</f>
        <v>201395</v>
      </c>
      <c r="V49" s="200">
        <f>V41-SUM(V42:V48)</f>
        <v>217117</v>
      </c>
      <c r="W49" s="200">
        <f>W41-SUM(W42:W48)</f>
        <v>231786</v>
      </c>
      <c r="X49" s="201">
        <f t="shared" si="22"/>
        <v>6.7562650552467129E-2</v>
      </c>
      <c r="Y49" s="213">
        <f t="shared" si="10"/>
        <v>3.8112338093656595</v>
      </c>
      <c r="Z49" s="201">
        <f t="shared" si="17"/>
        <v>5.3323212085765126E-2</v>
      </c>
    </row>
    <row r="50" spans="1:26" x14ac:dyDescent="0.25">
      <c r="A50" s="1"/>
      <c r="B50" s="186" t="s">
        <v>48</v>
      </c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</row>
    <row r="51" spans="1:26" x14ac:dyDescent="0.25">
      <c r="A51" s="1" t="s">
        <v>0</v>
      </c>
      <c r="B51" s="187" t="s">
        <v>70</v>
      </c>
      <c r="C51" s="209">
        <f>C52+C55</f>
        <v>0</v>
      </c>
      <c r="D51" s="209">
        <f>D52+D55</f>
        <v>0</v>
      </c>
      <c r="E51" s="209">
        <f>E52+E55</f>
        <v>0</v>
      </c>
      <c r="F51" s="209">
        <f>F52+F55</f>
        <v>0</v>
      </c>
      <c r="G51" s="209">
        <f>G52+G55</f>
        <v>0</v>
      </c>
      <c r="H51" s="210" t="str">
        <f>IFERROR(G51/F51-1,"-")</f>
        <v>-</v>
      </c>
      <c r="I51" s="210" t="str">
        <f t="shared" si="1"/>
        <v>-</v>
      </c>
      <c r="J51" s="210">
        <f>G51/G$9</f>
        <v>0</v>
      </c>
      <c r="K51" s="209">
        <f>K52+K55</f>
        <v>0</v>
      </c>
      <c r="L51" s="209">
        <f>L52+L55</f>
        <v>0</v>
      </c>
      <c r="M51" s="209">
        <f>M52+M55</f>
        <v>0</v>
      </c>
      <c r="N51" s="209">
        <f>N52+N55</f>
        <v>0</v>
      </c>
      <c r="O51" s="209">
        <f>O52+O55</f>
        <v>0</v>
      </c>
      <c r="P51" s="210" t="str">
        <f>IFERROR(O51/N51-1,"-")</f>
        <v>-</v>
      </c>
      <c r="Q51" s="210" t="str">
        <f t="shared" si="9"/>
        <v>-</v>
      </c>
      <c r="R51" s="210">
        <f>O51/O$9</f>
        <v>0</v>
      </c>
      <c r="S51" s="209">
        <f>S52+S55</f>
        <v>10755</v>
      </c>
      <c r="T51" s="209">
        <f>T52+T55</f>
        <v>20161</v>
      </c>
      <c r="U51" s="209">
        <f>U52+U55</f>
        <v>37638</v>
      </c>
      <c r="V51" s="209">
        <f>V52+V55</f>
        <v>50521</v>
      </c>
      <c r="W51" s="209">
        <f>W52+W55</f>
        <v>43075</v>
      </c>
      <c r="X51" s="210">
        <f>IFERROR(W51/V51-1,"-")</f>
        <v>-0.14738425605193883</v>
      </c>
      <c r="Y51" s="210">
        <f t="shared" si="10"/>
        <v>3.0051139005113905</v>
      </c>
      <c r="Z51" s="210">
        <f t="shared" ref="Z51:Z63" si="23">U51/U$9</f>
        <v>9.9653867101170725E-3</v>
      </c>
    </row>
    <row r="52" spans="1:26" x14ac:dyDescent="0.25">
      <c r="A52" s="1" t="s">
        <v>98</v>
      </c>
      <c r="B52" s="190" t="s">
        <v>99</v>
      </c>
      <c r="C52" s="191">
        <v>0</v>
      </c>
      <c r="D52" s="191">
        <v>0</v>
      </c>
      <c r="E52" s="191">
        <v>0</v>
      </c>
      <c r="F52" s="191">
        <v>0</v>
      </c>
      <c r="G52" s="191">
        <v>0</v>
      </c>
      <c r="H52" s="192" t="str">
        <f>IFERROR(G52/F52-1,"-")</f>
        <v>-</v>
      </c>
      <c r="I52" s="211" t="str">
        <f t="shared" si="1"/>
        <v>-</v>
      </c>
      <c r="J52" s="192">
        <f>G52/G$9</f>
        <v>0</v>
      </c>
      <c r="K52" s="191">
        <v>0</v>
      </c>
      <c r="L52" s="191">
        <v>0</v>
      </c>
      <c r="M52" s="191">
        <v>0</v>
      </c>
      <c r="N52" s="191">
        <v>0</v>
      </c>
      <c r="O52" s="191">
        <v>0</v>
      </c>
      <c r="P52" s="192" t="str">
        <f>IFERROR(O52/N52-1,"-")</f>
        <v>-</v>
      </c>
      <c r="Q52" s="211" t="str">
        <f t="shared" si="9"/>
        <v>-</v>
      </c>
      <c r="R52" s="192">
        <f>O52/O$9</f>
        <v>0</v>
      </c>
      <c r="S52" s="191">
        <v>1989</v>
      </c>
      <c r="T52" s="191">
        <v>4950</v>
      </c>
      <c r="U52" s="191">
        <v>6738</v>
      </c>
      <c r="V52" s="191">
        <v>20078</v>
      </c>
      <c r="W52" s="191">
        <v>10886</v>
      </c>
      <c r="X52" s="192">
        <f>IFERROR(W52/V52-1,"-")</f>
        <v>-0.45781452335890027</v>
      </c>
      <c r="Y52" s="211">
        <f t="shared" si="10"/>
        <v>4.4731020613373556</v>
      </c>
      <c r="Z52" s="192">
        <f t="shared" si="23"/>
        <v>1.7840155070080461E-3</v>
      </c>
    </row>
    <row r="53" spans="1:26" x14ac:dyDescent="0.25">
      <c r="A53" s="193" t="s">
        <v>105</v>
      </c>
      <c r="B53" s="194" t="s">
        <v>105</v>
      </c>
      <c r="C53" s="195">
        <v>0</v>
      </c>
      <c r="D53" s="195">
        <v>0</v>
      </c>
      <c r="E53" s="195">
        <v>0</v>
      </c>
      <c r="F53" s="195">
        <v>0</v>
      </c>
      <c r="G53" s="195">
        <v>0</v>
      </c>
      <c r="H53" s="196" t="str">
        <f>IFERROR(G53/F53-1,"-")</f>
        <v>-</v>
      </c>
      <c r="I53" s="212" t="str">
        <f t="shared" si="1"/>
        <v>-</v>
      </c>
      <c r="J53" s="196">
        <f>G53/G$9</f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6" t="str">
        <f>IFERROR(O53/N53-1,"-")</f>
        <v>-</v>
      </c>
      <c r="Q53" s="212" t="str">
        <f t="shared" si="9"/>
        <v>-</v>
      </c>
      <c r="R53" s="196">
        <f>O53/O$9</f>
        <v>0</v>
      </c>
      <c r="S53" s="195">
        <v>1487</v>
      </c>
      <c r="T53" s="195">
        <v>2415</v>
      </c>
      <c r="U53" s="195">
        <v>3508</v>
      </c>
      <c r="V53" s="195">
        <v>14700</v>
      </c>
      <c r="W53" s="195">
        <v>7147</v>
      </c>
      <c r="X53" s="196">
        <f>IFERROR(W53/V53-1,"-")</f>
        <v>-0.51380952380952383</v>
      </c>
      <c r="Y53" s="212">
        <f t="shared" si="10"/>
        <v>3.8063214525891054</v>
      </c>
      <c r="Z53" s="196">
        <f t="shared" si="23"/>
        <v>9.2881068545328373E-4</v>
      </c>
    </row>
    <row r="54" spans="1:26" x14ac:dyDescent="0.25">
      <c r="A54" s="193" t="s">
        <v>102</v>
      </c>
      <c r="B54" s="194" t="s">
        <v>102</v>
      </c>
      <c r="C54" s="195">
        <v>0</v>
      </c>
      <c r="D54" s="195">
        <v>0</v>
      </c>
      <c r="E54" s="195">
        <v>0</v>
      </c>
      <c r="F54" s="195">
        <v>0</v>
      </c>
      <c r="G54" s="195">
        <v>0</v>
      </c>
      <c r="H54" s="196" t="str">
        <f>IFERROR(G54/F54-1,"-")</f>
        <v>-</v>
      </c>
      <c r="I54" s="212" t="str">
        <f t="shared" si="1"/>
        <v>-</v>
      </c>
      <c r="J54" s="196">
        <f>G54/G$9</f>
        <v>0</v>
      </c>
      <c r="K54" s="195">
        <v>0</v>
      </c>
      <c r="L54" s="195">
        <v>0</v>
      </c>
      <c r="M54" s="195">
        <v>0</v>
      </c>
      <c r="N54" s="195">
        <v>0</v>
      </c>
      <c r="O54" s="195">
        <v>0</v>
      </c>
      <c r="P54" s="196" t="str">
        <f>IFERROR(O54/N54-1,"-")</f>
        <v>-</v>
      </c>
      <c r="Q54" s="212" t="str">
        <f t="shared" si="9"/>
        <v>-</v>
      </c>
      <c r="R54" s="196">
        <f>O54/O$9</f>
        <v>0</v>
      </c>
      <c r="S54" s="195">
        <v>502</v>
      </c>
      <c r="T54" s="195">
        <v>2535</v>
      </c>
      <c r="U54" s="195">
        <v>3230</v>
      </c>
      <c r="V54" s="195">
        <v>5378</v>
      </c>
      <c r="W54" s="195">
        <v>3739</v>
      </c>
      <c r="X54" s="196">
        <f>IFERROR(W54/V54-1,"-")</f>
        <v>-0.30476013387876533</v>
      </c>
      <c r="Y54" s="212">
        <f t="shared" si="10"/>
        <v>6.4482071713147411</v>
      </c>
      <c r="Z54" s="196">
        <f t="shared" si="23"/>
        <v>8.552048215547624E-4</v>
      </c>
    </row>
    <row r="55" spans="1:26" x14ac:dyDescent="0.25">
      <c r="A55" s="1" t="s">
        <v>148</v>
      </c>
      <c r="B55" s="190" t="s">
        <v>109</v>
      </c>
      <c r="C55" s="191">
        <v>0</v>
      </c>
      <c r="D55" s="191">
        <v>0</v>
      </c>
      <c r="E55" s="191">
        <v>0</v>
      </c>
      <c r="F55" s="191">
        <v>0</v>
      </c>
      <c r="G55" s="191">
        <v>0</v>
      </c>
      <c r="H55" s="192" t="str">
        <f>IFERROR(G55/F55-1,"-")</f>
        <v>-</v>
      </c>
      <c r="I55" s="211" t="str">
        <f t="shared" si="1"/>
        <v>-</v>
      </c>
      <c r="J55" s="192">
        <f>G55/G$9</f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2" t="str">
        <f>IFERROR(O55/N55-1,"-")</f>
        <v>-</v>
      </c>
      <c r="Q55" s="211" t="str">
        <f t="shared" si="9"/>
        <v>-</v>
      </c>
      <c r="R55" s="192">
        <f>O55/O$9</f>
        <v>0</v>
      </c>
      <c r="S55" s="191">
        <v>8766</v>
      </c>
      <c r="T55" s="191">
        <v>15211</v>
      </c>
      <c r="U55" s="191">
        <v>30900</v>
      </c>
      <c r="V55" s="191">
        <v>30443</v>
      </c>
      <c r="W55" s="191">
        <v>32189</v>
      </c>
      <c r="X55" s="192">
        <f>IFERROR(W55/V55-1,"-")</f>
        <v>5.7353086095325745E-2</v>
      </c>
      <c r="Y55" s="211">
        <f t="shared" si="10"/>
        <v>2.6720282911248003</v>
      </c>
      <c r="Z55" s="192">
        <f t="shared" si="23"/>
        <v>8.1813712031090276E-3</v>
      </c>
    </row>
    <row r="56" spans="1:26" x14ac:dyDescent="0.25">
      <c r="A56" s="193" t="s">
        <v>112</v>
      </c>
      <c r="B56" s="194" t="s">
        <v>112</v>
      </c>
      <c r="C56" s="195">
        <v>0</v>
      </c>
      <c r="D56" s="195">
        <v>0</v>
      </c>
      <c r="E56" s="195">
        <v>0</v>
      </c>
      <c r="F56" s="195">
        <v>0</v>
      </c>
      <c r="G56" s="195">
        <v>0</v>
      </c>
      <c r="H56" s="196" t="str">
        <f t="shared" ref="H56:H63" si="24">IFERROR(G56/F56-1,"-")</f>
        <v>-</v>
      </c>
      <c r="I56" s="212" t="str">
        <f t="shared" si="1"/>
        <v>-</v>
      </c>
      <c r="J56" s="196">
        <f t="shared" ref="J56:J63" si="25">G56/G$9</f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6" t="str">
        <f t="shared" ref="P56:P63" si="26">IFERROR(O56/N56-1,"-")</f>
        <v>-</v>
      </c>
      <c r="Q56" s="212" t="str">
        <f t="shared" si="9"/>
        <v>-</v>
      </c>
      <c r="R56" s="196">
        <f t="shared" ref="R56:R63" si="27">O56/O$9</f>
        <v>0</v>
      </c>
      <c r="S56" s="195">
        <v>2464</v>
      </c>
      <c r="T56" s="195">
        <v>3030</v>
      </c>
      <c r="U56" s="195">
        <v>10329</v>
      </c>
      <c r="V56" s="195">
        <v>9247</v>
      </c>
      <c r="W56" s="195">
        <v>10942</v>
      </c>
      <c r="X56" s="196">
        <f t="shared" ref="X56:X63" si="28">IFERROR(W56/V56-1,"-")</f>
        <v>0.18330269276522104</v>
      </c>
      <c r="Y56" s="212">
        <f t="shared" si="10"/>
        <v>3.4407467532467528</v>
      </c>
      <c r="Z56" s="196">
        <f t="shared" si="23"/>
        <v>2.7348020439130465E-3</v>
      </c>
    </row>
    <row r="57" spans="1:26" x14ac:dyDescent="0.25">
      <c r="A57" s="193" t="s">
        <v>115</v>
      </c>
      <c r="B57" s="194" t="s">
        <v>115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  <c r="H57" s="196" t="str">
        <f t="shared" si="24"/>
        <v>-</v>
      </c>
      <c r="I57" s="212" t="str">
        <f t="shared" si="1"/>
        <v>-</v>
      </c>
      <c r="J57" s="196">
        <f t="shared" si="25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6" t="str">
        <f t="shared" si="26"/>
        <v>-</v>
      </c>
      <c r="Q57" s="212" t="str">
        <f t="shared" si="9"/>
        <v>-</v>
      </c>
      <c r="R57" s="196">
        <f t="shared" si="27"/>
        <v>0</v>
      </c>
      <c r="S57" s="195">
        <v>2785</v>
      </c>
      <c r="T57" s="195">
        <v>5150</v>
      </c>
      <c r="U57" s="195">
        <v>6783</v>
      </c>
      <c r="V57" s="195">
        <v>6068</v>
      </c>
      <c r="W57" s="195">
        <v>6432</v>
      </c>
      <c r="X57" s="196">
        <f t="shared" si="28"/>
        <v>5.9986816084377059E-2</v>
      </c>
      <c r="Y57" s="212">
        <f t="shared" si="10"/>
        <v>1.3095152603231597</v>
      </c>
      <c r="Z57" s="196">
        <f t="shared" si="23"/>
        <v>1.7959301252650009E-3</v>
      </c>
    </row>
    <row r="58" spans="1:26" x14ac:dyDescent="0.25">
      <c r="A58" s="193" t="s">
        <v>118</v>
      </c>
      <c r="B58" s="194" t="s">
        <v>118</v>
      </c>
      <c r="C58" s="195">
        <v>0</v>
      </c>
      <c r="D58" s="195">
        <v>0</v>
      </c>
      <c r="E58" s="195">
        <v>0</v>
      </c>
      <c r="F58" s="195">
        <v>0</v>
      </c>
      <c r="G58" s="195">
        <v>0</v>
      </c>
      <c r="H58" s="196" t="str">
        <f t="shared" si="24"/>
        <v>-</v>
      </c>
      <c r="I58" s="212" t="str">
        <f t="shared" si="1"/>
        <v>-</v>
      </c>
      <c r="J58" s="196">
        <f t="shared" si="25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6" t="str">
        <f t="shared" si="26"/>
        <v>-</v>
      </c>
      <c r="Q58" s="212" t="str">
        <f t="shared" si="9"/>
        <v>-</v>
      </c>
      <c r="R58" s="196">
        <f t="shared" si="27"/>
        <v>0</v>
      </c>
      <c r="S58" s="195">
        <v>488</v>
      </c>
      <c r="T58" s="195">
        <v>1642</v>
      </c>
      <c r="U58" s="195">
        <v>2739</v>
      </c>
      <c r="V58" s="195">
        <v>2907</v>
      </c>
      <c r="W58" s="195">
        <v>2287</v>
      </c>
      <c r="X58" s="196">
        <f t="shared" si="28"/>
        <v>-0.21327829377364982</v>
      </c>
      <c r="Y58" s="212">
        <f t="shared" si="10"/>
        <v>3.6864754098360653</v>
      </c>
      <c r="Z58" s="196">
        <f t="shared" si="23"/>
        <v>7.2520309790665457E-4</v>
      </c>
    </row>
    <row r="59" spans="1:26" x14ac:dyDescent="0.25">
      <c r="A59" s="193" t="s">
        <v>125</v>
      </c>
      <c r="B59" s="194" t="s">
        <v>125</v>
      </c>
      <c r="C59" s="195">
        <v>0</v>
      </c>
      <c r="D59" s="195">
        <v>0</v>
      </c>
      <c r="E59" s="195">
        <v>0</v>
      </c>
      <c r="F59" s="195">
        <v>0</v>
      </c>
      <c r="G59" s="195">
        <v>0</v>
      </c>
      <c r="H59" s="196" t="str">
        <f t="shared" si="24"/>
        <v>-</v>
      </c>
      <c r="I59" s="212" t="str">
        <f t="shared" si="1"/>
        <v>-</v>
      </c>
      <c r="J59" s="196">
        <f t="shared" si="25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6" t="str">
        <f t="shared" si="26"/>
        <v>-</v>
      </c>
      <c r="Q59" s="212" t="str">
        <f t="shared" si="9"/>
        <v>-</v>
      </c>
      <c r="R59" s="196">
        <f t="shared" si="27"/>
        <v>0</v>
      </c>
      <c r="S59" s="195">
        <v>271</v>
      </c>
      <c r="T59" s="195">
        <v>377</v>
      </c>
      <c r="U59" s="195">
        <v>866</v>
      </c>
      <c r="V59" s="195">
        <v>806</v>
      </c>
      <c r="W59" s="195">
        <v>1078</v>
      </c>
      <c r="X59" s="196">
        <f t="shared" si="28"/>
        <v>0.33746898263027303</v>
      </c>
      <c r="Y59" s="212">
        <f t="shared" si="10"/>
        <v>2.9778597785977858</v>
      </c>
      <c r="Z59" s="196">
        <f t="shared" si="23"/>
        <v>2.2929020912273196E-4</v>
      </c>
    </row>
    <row r="60" spans="1:26" x14ac:dyDescent="0.25">
      <c r="A60" s="193" t="s">
        <v>121</v>
      </c>
      <c r="B60" s="194" t="s">
        <v>121</v>
      </c>
      <c r="C60" s="195">
        <v>0</v>
      </c>
      <c r="D60" s="195">
        <v>0</v>
      </c>
      <c r="E60" s="195">
        <v>0</v>
      </c>
      <c r="F60" s="195">
        <v>0</v>
      </c>
      <c r="G60" s="195">
        <v>0</v>
      </c>
      <c r="H60" s="196" t="str">
        <f t="shared" si="24"/>
        <v>-</v>
      </c>
      <c r="I60" s="212" t="str">
        <f t="shared" si="1"/>
        <v>-</v>
      </c>
      <c r="J60" s="196">
        <f t="shared" si="25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6" t="str">
        <f t="shared" si="26"/>
        <v>-</v>
      </c>
      <c r="Q60" s="212" t="str">
        <f t="shared" si="9"/>
        <v>-</v>
      </c>
      <c r="R60" s="196">
        <f t="shared" si="27"/>
        <v>0</v>
      </c>
      <c r="S60" s="195">
        <v>177</v>
      </c>
      <c r="T60" s="195">
        <v>476</v>
      </c>
      <c r="U60" s="195">
        <v>649</v>
      </c>
      <c r="V60" s="195">
        <v>683</v>
      </c>
      <c r="W60" s="195">
        <v>802</v>
      </c>
      <c r="X60" s="196">
        <f t="shared" si="28"/>
        <v>0.17423133235724753</v>
      </c>
      <c r="Y60" s="212">
        <f t="shared" si="10"/>
        <v>3.5310734463276834</v>
      </c>
      <c r="Z60" s="196">
        <f t="shared" si="23"/>
        <v>1.7183527219474947E-4</v>
      </c>
    </row>
    <row r="61" spans="1:26" x14ac:dyDescent="0.25">
      <c r="A61" s="193" t="s">
        <v>130</v>
      </c>
      <c r="B61" s="194" t="s">
        <v>130</v>
      </c>
      <c r="C61" s="195">
        <v>0</v>
      </c>
      <c r="D61" s="195">
        <v>0</v>
      </c>
      <c r="E61" s="195">
        <v>0</v>
      </c>
      <c r="F61" s="195">
        <v>0</v>
      </c>
      <c r="G61" s="195">
        <v>0</v>
      </c>
      <c r="H61" s="196" t="str">
        <f t="shared" si="24"/>
        <v>-</v>
      </c>
      <c r="I61" s="212" t="str">
        <f t="shared" si="1"/>
        <v>-</v>
      </c>
      <c r="J61" s="196">
        <f t="shared" si="25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6" t="str">
        <f t="shared" si="26"/>
        <v>-</v>
      </c>
      <c r="Q61" s="212" t="str">
        <f t="shared" si="9"/>
        <v>-</v>
      </c>
      <c r="R61" s="196">
        <f t="shared" si="27"/>
        <v>0</v>
      </c>
      <c r="S61" s="195">
        <v>76</v>
      </c>
      <c r="T61" s="195">
        <v>98</v>
      </c>
      <c r="U61" s="195">
        <v>132</v>
      </c>
      <c r="V61" s="195">
        <v>239</v>
      </c>
      <c r="W61" s="195">
        <v>141</v>
      </c>
      <c r="X61" s="196">
        <f t="shared" si="28"/>
        <v>-0.41004184100418406</v>
      </c>
      <c r="Y61" s="212">
        <f t="shared" si="10"/>
        <v>0.85526315789473695</v>
      </c>
      <c r="Z61" s="196">
        <f t="shared" si="23"/>
        <v>3.4949546887067689E-5</v>
      </c>
    </row>
    <row r="62" spans="1:26" x14ac:dyDescent="0.25">
      <c r="A62" s="193" t="s">
        <v>133</v>
      </c>
      <c r="B62" s="194" t="s">
        <v>133</v>
      </c>
      <c r="C62" s="195">
        <v>0</v>
      </c>
      <c r="D62" s="195">
        <v>0</v>
      </c>
      <c r="E62" s="195">
        <v>0</v>
      </c>
      <c r="F62" s="195">
        <v>0</v>
      </c>
      <c r="G62" s="195">
        <v>0</v>
      </c>
      <c r="H62" s="196" t="str">
        <f t="shared" si="24"/>
        <v>-</v>
      </c>
      <c r="I62" s="212" t="str">
        <f t="shared" si="1"/>
        <v>-</v>
      </c>
      <c r="J62" s="196">
        <f t="shared" si="25"/>
        <v>0</v>
      </c>
      <c r="K62" s="195">
        <v>0</v>
      </c>
      <c r="L62" s="195">
        <v>0</v>
      </c>
      <c r="M62" s="195">
        <v>0</v>
      </c>
      <c r="N62" s="195">
        <v>0</v>
      </c>
      <c r="O62" s="195">
        <v>0</v>
      </c>
      <c r="P62" s="196" t="str">
        <f t="shared" si="26"/>
        <v>-</v>
      </c>
      <c r="Q62" s="212" t="str">
        <f t="shared" si="9"/>
        <v>-</v>
      </c>
      <c r="R62" s="196">
        <f t="shared" si="27"/>
        <v>0</v>
      </c>
      <c r="S62" s="195">
        <v>121</v>
      </c>
      <c r="T62" s="195">
        <v>91</v>
      </c>
      <c r="U62" s="195">
        <v>153</v>
      </c>
      <c r="V62" s="195">
        <v>195</v>
      </c>
      <c r="W62" s="195">
        <v>154</v>
      </c>
      <c r="X62" s="196">
        <f t="shared" si="28"/>
        <v>-0.21025641025641029</v>
      </c>
      <c r="Y62" s="212">
        <f t="shared" si="10"/>
        <v>0.27272727272727271</v>
      </c>
      <c r="Z62" s="196">
        <f t="shared" si="23"/>
        <v>4.0509702073646636E-5</v>
      </c>
    </row>
    <row r="63" spans="1:26" x14ac:dyDescent="0.25">
      <c r="A63" s="198" t="s">
        <v>147</v>
      </c>
      <c r="B63" s="199" t="s">
        <v>147</v>
      </c>
      <c r="C63" s="200">
        <f>C55-SUM(C56:C62)</f>
        <v>0</v>
      </c>
      <c r="D63" s="200">
        <f>D55-SUM(D56:D62)</f>
        <v>0</v>
      </c>
      <c r="E63" s="200">
        <f>E55-SUM(E56:E62)</f>
        <v>0</v>
      </c>
      <c r="F63" s="200">
        <f>F55-SUM(F56:F62)</f>
        <v>0</v>
      </c>
      <c r="G63" s="200">
        <f>G55-SUM(G56:G62)</f>
        <v>0</v>
      </c>
      <c r="H63" s="201" t="str">
        <f t="shared" si="24"/>
        <v>-</v>
      </c>
      <c r="I63" s="213" t="str">
        <f t="shared" si="1"/>
        <v>-</v>
      </c>
      <c r="J63" s="201">
        <f t="shared" si="25"/>
        <v>0</v>
      </c>
      <c r="K63" s="200">
        <f>K55-SUM(K56:K62)</f>
        <v>0</v>
      </c>
      <c r="L63" s="200">
        <f>L55-SUM(L56:L62)</f>
        <v>0</v>
      </c>
      <c r="M63" s="200">
        <f>M55-SUM(M56:M62)</f>
        <v>0</v>
      </c>
      <c r="N63" s="200">
        <f>N55-SUM(N56:N62)</f>
        <v>0</v>
      </c>
      <c r="O63" s="200">
        <f>O55-SUM(O56:O62)</f>
        <v>0</v>
      </c>
      <c r="P63" s="201" t="str">
        <f t="shared" si="26"/>
        <v>-</v>
      </c>
      <c r="Q63" s="213" t="str">
        <f t="shared" si="9"/>
        <v>-</v>
      </c>
      <c r="R63" s="201">
        <f t="shared" si="27"/>
        <v>0</v>
      </c>
      <c r="S63" s="200">
        <f>S55-SUM(S56:S62)</f>
        <v>2384</v>
      </c>
      <c r="T63" s="200">
        <f>T55-SUM(T56:T62)</f>
        <v>4347</v>
      </c>
      <c r="U63" s="200">
        <f>U55-SUM(U56:U62)</f>
        <v>9249</v>
      </c>
      <c r="V63" s="200">
        <f>V55-SUM(V56:V62)</f>
        <v>10298</v>
      </c>
      <c r="W63" s="200">
        <f>W55-SUM(W56:W62)</f>
        <v>10353</v>
      </c>
      <c r="X63" s="201">
        <f t="shared" si="28"/>
        <v>5.3408428821131171E-3</v>
      </c>
      <c r="Y63" s="213">
        <f t="shared" si="10"/>
        <v>3.3427013422818792</v>
      </c>
      <c r="Z63" s="201">
        <f t="shared" si="23"/>
        <v>2.4488512057461291E-3</v>
      </c>
    </row>
    <row r="64" spans="1:26" x14ac:dyDescent="0.25">
      <c r="A64" s="1"/>
      <c r="B64" s="186" t="s">
        <v>49</v>
      </c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</row>
    <row r="65" spans="1:26" x14ac:dyDescent="0.25">
      <c r="A65" s="1" t="s">
        <v>0</v>
      </c>
      <c r="B65" s="187" t="s">
        <v>70</v>
      </c>
      <c r="C65" s="209">
        <f>C66+C69</f>
        <v>0</v>
      </c>
      <c r="D65" s="209">
        <f>D66+D69</f>
        <v>0</v>
      </c>
      <c r="E65" s="209">
        <f>E66+E69</f>
        <v>0</v>
      </c>
      <c r="F65" s="209">
        <f>F66+F69</f>
        <v>0</v>
      </c>
      <c r="G65" s="209">
        <f>G66+G69</f>
        <v>0</v>
      </c>
      <c r="H65" s="210" t="str">
        <f>IFERROR(G65/F65-1,"-")</f>
        <v>-</v>
      </c>
      <c r="I65" s="210" t="str">
        <f t="shared" si="1"/>
        <v>-</v>
      </c>
      <c r="J65" s="210">
        <f>G65/G$9</f>
        <v>0</v>
      </c>
      <c r="K65" s="209">
        <f>K66+K69</f>
        <v>0</v>
      </c>
      <c r="L65" s="209">
        <f>L66+L69</f>
        <v>0</v>
      </c>
      <c r="M65" s="209">
        <f>M66+M69</f>
        <v>0</v>
      </c>
      <c r="N65" s="209">
        <f>N66+N69</f>
        <v>0</v>
      </c>
      <c r="O65" s="209">
        <f>O66+O69</f>
        <v>0</v>
      </c>
      <c r="P65" s="210" t="str">
        <f>IFERROR(O65/N65-1,"-")</f>
        <v>-</v>
      </c>
      <c r="Q65" s="210" t="str">
        <f t="shared" si="9"/>
        <v>-</v>
      </c>
      <c r="R65" s="210">
        <f>O65/O$9</f>
        <v>0</v>
      </c>
      <c r="S65" s="209">
        <f>S66+S69</f>
        <v>54073</v>
      </c>
      <c r="T65" s="209">
        <f>T66+T69</f>
        <v>62020</v>
      </c>
      <c r="U65" s="209">
        <f>U66+U69</f>
        <v>151473</v>
      </c>
      <c r="V65" s="209">
        <f>V66+V69</f>
        <v>170958</v>
      </c>
      <c r="W65" s="209">
        <f>W66+W69</f>
        <v>191595</v>
      </c>
      <c r="X65" s="210">
        <f>IFERROR(W65/V65-1,"-")</f>
        <v>0.12071385954444946</v>
      </c>
      <c r="Y65" s="210">
        <f t="shared" si="10"/>
        <v>2.5432655854123132</v>
      </c>
      <c r="Z65" s="210">
        <f t="shared" ref="Z65:Z77" si="29">U65/U$9</f>
        <v>4.0105399360793971E-2</v>
      </c>
    </row>
    <row r="66" spans="1:26" x14ac:dyDescent="0.25">
      <c r="A66" s="1" t="s">
        <v>98</v>
      </c>
      <c r="B66" s="190" t="s">
        <v>99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  <c r="H66" s="192" t="str">
        <f>IFERROR(G66/F66-1,"-")</f>
        <v>-</v>
      </c>
      <c r="I66" s="211" t="str">
        <f t="shared" si="1"/>
        <v>-</v>
      </c>
      <c r="J66" s="192">
        <f>G66/G$9</f>
        <v>0</v>
      </c>
      <c r="K66" s="191">
        <v>0</v>
      </c>
      <c r="L66" s="191">
        <v>0</v>
      </c>
      <c r="M66" s="191">
        <v>0</v>
      </c>
      <c r="N66" s="191">
        <v>0</v>
      </c>
      <c r="O66" s="191">
        <v>0</v>
      </c>
      <c r="P66" s="192" t="str">
        <f>IFERROR(O66/N66-1,"-")</f>
        <v>-</v>
      </c>
      <c r="Q66" s="211" t="str">
        <f t="shared" si="9"/>
        <v>-</v>
      </c>
      <c r="R66" s="192">
        <f>O66/O$9</f>
        <v>0</v>
      </c>
      <c r="S66" s="191">
        <v>24032</v>
      </c>
      <c r="T66" s="191">
        <v>25803</v>
      </c>
      <c r="U66" s="191">
        <v>30941</v>
      </c>
      <c r="V66" s="191">
        <v>45548</v>
      </c>
      <c r="W66" s="191">
        <v>58550</v>
      </c>
      <c r="X66" s="192">
        <f>IFERROR(W66/V66-1,"-")</f>
        <v>0.28545710020198478</v>
      </c>
      <c r="Y66" s="211">
        <f t="shared" si="10"/>
        <v>1.4363348868175767</v>
      </c>
      <c r="Z66" s="192">
        <f t="shared" si="29"/>
        <v>8.1922267441875852E-3</v>
      </c>
    </row>
    <row r="67" spans="1:26" x14ac:dyDescent="0.25">
      <c r="A67" s="193" t="s">
        <v>105</v>
      </c>
      <c r="B67" s="194" t="s">
        <v>105</v>
      </c>
      <c r="C67" s="195">
        <v>0</v>
      </c>
      <c r="D67" s="195">
        <v>0</v>
      </c>
      <c r="E67" s="195">
        <v>0</v>
      </c>
      <c r="F67" s="195">
        <v>0</v>
      </c>
      <c r="G67" s="195">
        <v>0</v>
      </c>
      <c r="H67" s="196" t="str">
        <f>IFERROR(G67/F67-1,"-")</f>
        <v>-</v>
      </c>
      <c r="I67" s="212" t="str">
        <f t="shared" si="1"/>
        <v>-</v>
      </c>
      <c r="J67" s="196">
        <f>G67/G$9</f>
        <v>0</v>
      </c>
      <c r="K67" s="195">
        <v>0</v>
      </c>
      <c r="L67" s="195">
        <v>0</v>
      </c>
      <c r="M67" s="195">
        <v>0</v>
      </c>
      <c r="N67" s="195">
        <v>0</v>
      </c>
      <c r="O67" s="195">
        <v>0</v>
      </c>
      <c r="P67" s="196" t="str">
        <f>IFERROR(O67/N67-1,"-")</f>
        <v>-</v>
      </c>
      <c r="Q67" s="212" t="str">
        <f t="shared" si="9"/>
        <v>-</v>
      </c>
      <c r="R67" s="196">
        <f>O67/O$9</f>
        <v>0</v>
      </c>
      <c r="S67" s="195">
        <v>8814</v>
      </c>
      <c r="T67" s="195">
        <v>21207</v>
      </c>
      <c r="U67" s="195">
        <v>22920</v>
      </c>
      <c r="V67" s="195">
        <v>31464</v>
      </c>
      <c r="W67" s="195">
        <v>34800</v>
      </c>
      <c r="X67" s="196">
        <f>IFERROR(W67/V67-1,"-")</f>
        <v>0.10602593440122043</v>
      </c>
      <c r="Y67" s="212">
        <f t="shared" si="10"/>
        <v>2.9482641252552755</v>
      </c>
      <c r="Z67" s="196">
        <f t="shared" si="29"/>
        <v>6.0685122322090262E-3</v>
      </c>
    </row>
    <row r="68" spans="1:26" x14ac:dyDescent="0.25">
      <c r="A68" s="193" t="s">
        <v>102</v>
      </c>
      <c r="B68" s="194" t="s">
        <v>102</v>
      </c>
      <c r="C68" s="195">
        <v>0</v>
      </c>
      <c r="D68" s="195">
        <v>0</v>
      </c>
      <c r="E68" s="195">
        <v>0</v>
      </c>
      <c r="F68" s="195">
        <v>0</v>
      </c>
      <c r="G68" s="195">
        <v>0</v>
      </c>
      <c r="H68" s="196" t="str">
        <f>IFERROR(G68/F68-1,"-")</f>
        <v>-</v>
      </c>
      <c r="I68" s="212" t="str">
        <f t="shared" si="1"/>
        <v>-</v>
      </c>
      <c r="J68" s="196">
        <f>G68/G$9</f>
        <v>0</v>
      </c>
      <c r="K68" s="195">
        <v>0</v>
      </c>
      <c r="L68" s="195">
        <v>0</v>
      </c>
      <c r="M68" s="195">
        <v>0</v>
      </c>
      <c r="N68" s="195">
        <v>0</v>
      </c>
      <c r="O68" s="195">
        <v>0</v>
      </c>
      <c r="P68" s="196" t="str">
        <f>IFERROR(O68/N68-1,"-")</f>
        <v>-</v>
      </c>
      <c r="Q68" s="212" t="str">
        <f t="shared" si="9"/>
        <v>-</v>
      </c>
      <c r="R68" s="196">
        <f>O68/O$9</f>
        <v>0</v>
      </c>
      <c r="S68" s="195">
        <v>15218</v>
      </c>
      <c r="T68" s="195">
        <v>4596</v>
      </c>
      <c r="U68" s="195">
        <v>8021</v>
      </c>
      <c r="V68" s="195">
        <v>14084</v>
      </c>
      <c r="W68" s="195">
        <v>23750</v>
      </c>
      <c r="X68" s="196">
        <f>IFERROR(W68/V68-1,"-")</f>
        <v>0.68631070718545861</v>
      </c>
      <c r="Y68" s="212">
        <f t="shared" si="10"/>
        <v>0.56065185963990016</v>
      </c>
      <c r="Z68" s="196">
        <f t="shared" si="29"/>
        <v>2.1237145119785599E-3</v>
      </c>
    </row>
    <row r="69" spans="1:26" x14ac:dyDescent="0.25">
      <c r="A69" s="1" t="s">
        <v>148</v>
      </c>
      <c r="B69" s="190" t="s">
        <v>109</v>
      </c>
      <c r="C69" s="191">
        <v>0</v>
      </c>
      <c r="D69" s="191">
        <v>0</v>
      </c>
      <c r="E69" s="191">
        <v>0</v>
      </c>
      <c r="F69" s="191">
        <v>0</v>
      </c>
      <c r="G69" s="191">
        <v>0</v>
      </c>
      <c r="H69" s="192" t="str">
        <f>IFERROR(G69/F69-1,"-")</f>
        <v>-</v>
      </c>
      <c r="I69" s="211" t="str">
        <f t="shared" si="1"/>
        <v>-</v>
      </c>
      <c r="J69" s="192">
        <f>G69/G$9</f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2" t="str">
        <f>IFERROR(O69/N69-1,"-")</f>
        <v>-</v>
      </c>
      <c r="Q69" s="211" t="str">
        <f t="shared" si="9"/>
        <v>-</v>
      </c>
      <c r="R69" s="192">
        <f>O69/O$9</f>
        <v>0</v>
      </c>
      <c r="S69" s="191">
        <v>30041</v>
      </c>
      <c r="T69" s="191">
        <v>36217</v>
      </c>
      <c r="U69" s="191">
        <v>120532</v>
      </c>
      <c r="V69" s="191">
        <v>125410</v>
      </c>
      <c r="W69" s="191">
        <v>133045</v>
      </c>
      <c r="X69" s="192">
        <f>IFERROR(W69/V69-1,"-")</f>
        <v>6.0880312574754791E-2</v>
      </c>
      <c r="Y69" s="211">
        <f t="shared" si="10"/>
        <v>3.428780666422556</v>
      </c>
      <c r="Z69" s="192">
        <f t="shared" si="29"/>
        <v>3.1913172616606381E-2</v>
      </c>
    </row>
    <row r="70" spans="1:26" x14ac:dyDescent="0.25">
      <c r="A70" s="193" t="s">
        <v>112</v>
      </c>
      <c r="B70" s="194" t="s">
        <v>112</v>
      </c>
      <c r="C70" s="195">
        <v>0</v>
      </c>
      <c r="D70" s="195">
        <v>0</v>
      </c>
      <c r="E70" s="195">
        <v>0</v>
      </c>
      <c r="F70" s="195">
        <v>0</v>
      </c>
      <c r="G70" s="195">
        <v>0</v>
      </c>
      <c r="H70" s="196" t="str">
        <f t="shared" ref="H70:H77" si="30">IFERROR(G70/F70-1,"-")</f>
        <v>-</v>
      </c>
      <c r="I70" s="212" t="str">
        <f t="shared" si="1"/>
        <v>-</v>
      </c>
      <c r="J70" s="196">
        <f t="shared" ref="J70:J77" si="31">G70/G$9</f>
        <v>0</v>
      </c>
      <c r="K70" s="195">
        <v>0</v>
      </c>
      <c r="L70" s="195">
        <v>0</v>
      </c>
      <c r="M70" s="195">
        <v>0</v>
      </c>
      <c r="N70" s="195">
        <v>0</v>
      </c>
      <c r="O70" s="195">
        <v>0</v>
      </c>
      <c r="P70" s="196" t="str">
        <f t="shared" ref="P70:P77" si="32">IFERROR(O70/N70-1,"-")</f>
        <v>-</v>
      </c>
      <c r="Q70" s="212" t="str">
        <f t="shared" si="9"/>
        <v>-</v>
      </c>
      <c r="R70" s="196">
        <f t="shared" ref="R70:R77" si="33">O70/O$9</f>
        <v>0</v>
      </c>
      <c r="S70" s="195">
        <v>13564</v>
      </c>
      <c r="T70" s="195">
        <v>7549</v>
      </c>
      <c r="U70" s="195">
        <v>52809</v>
      </c>
      <c r="V70" s="195">
        <v>48101</v>
      </c>
      <c r="W70" s="195">
        <v>45250</v>
      </c>
      <c r="X70" s="196">
        <f t="shared" ref="X70:X77" si="34">IFERROR(W70/V70-1,"-")</f>
        <v>-5.9271117024594089E-2</v>
      </c>
      <c r="Y70" s="212">
        <f t="shared" si="10"/>
        <v>2.3360365673842525</v>
      </c>
      <c r="Z70" s="196">
        <f t="shared" si="29"/>
        <v>1.3982201678478466E-2</v>
      </c>
    </row>
    <row r="71" spans="1:26" x14ac:dyDescent="0.25">
      <c r="A71" s="193" t="s">
        <v>115</v>
      </c>
      <c r="B71" s="194" t="s">
        <v>115</v>
      </c>
      <c r="C71" s="195">
        <v>0</v>
      </c>
      <c r="D71" s="195">
        <v>0</v>
      </c>
      <c r="E71" s="195">
        <v>0</v>
      </c>
      <c r="F71" s="195">
        <v>0</v>
      </c>
      <c r="G71" s="195">
        <v>0</v>
      </c>
      <c r="H71" s="196" t="str">
        <f t="shared" si="30"/>
        <v>-</v>
      </c>
      <c r="I71" s="212" t="str">
        <f t="shared" si="1"/>
        <v>-</v>
      </c>
      <c r="J71" s="196">
        <f t="shared" si="31"/>
        <v>0</v>
      </c>
      <c r="K71" s="195">
        <v>0</v>
      </c>
      <c r="L71" s="195">
        <v>0</v>
      </c>
      <c r="M71" s="195">
        <v>0</v>
      </c>
      <c r="N71" s="195">
        <v>0</v>
      </c>
      <c r="O71" s="195">
        <v>0</v>
      </c>
      <c r="P71" s="196" t="str">
        <f t="shared" si="32"/>
        <v>-</v>
      </c>
      <c r="Q71" s="212" t="str">
        <f t="shared" si="9"/>
        <v>-</v>
      </c>
      <c r="R71" s="196">
        <f t="shared" si="33"/>
        <v>0</v>
      </c>
      <c r="S71" s="195">
        <v>3277</v>
      </c>
      <c r="T71" s="195">
        <v>3513</v>
      </c>
      <c r="U71" s="195">
        <v>7009</v>
      </c>
      <c r="V71" s="195">
        <v>9961</v>
      </c>
      <c r="W71" s="195">
        <v>9892</v>
      </c>
      <c r="X71" s="196">
        <f t="shared" si="34"/>
        <v>-6.9270153599035877E-3</v>
      </c>
      <c r="Y71" s="212">
        <f t="shared" si="10"/>
        <v>2.0186145865120535</v>
      </c>
      <c r="Z71" s="196">
        <f t="shared" si="29"/>
        <v>1.8557679858443744E-3</v>
      </c>
    </row>
    <row r="72" spans="1:26" x14ac:dyDescent="0.25">
      <c r="A72" s="193" t="s">
        <v>118</v>
      </c>
      <c r="B72" s="194" t="s">
        <v>118</v>
      </c>
      <c r="C72" s="195">
        <v>0</v>
      </c>
      <c r="D72" s="195">
        <v>0</v>
      </c>
      <c r="E72" s="195">
        <v>0</v>
      </c>
      <c r="F72" s="195">
        <v>0</v>
      </c>
      <c r="G72" s="195">
        <v>0</v>
      </c>
      <c r="H72" s="196" t="str">
        <f t="shared" si="30"/>
        <v>-</v>
      </c>
      <c r="I72" s="212" t="str">
        <f t="shared" si="1"/>
        <v>-</v>
      </c>
      <c r="J72" s="196">
        <f t="shared" si="31"/>
        <v>0</v>
      </c>
      <c r="K72" s="195">
        <v>0</v>
      </c>
      <c r="L72" s="195">
        <v>0</v>
      </c>
      <c r="M72" s="195">
        <v>0</v>
      </c>
      <c r="N72" s="195">
        <v>0</v>
      </c>
      <c r="O72" s="195">
        <v>0</v>
      </c>
      <c r="P72" s="196" t="str">
        <f t="shared" si="32"/>
        <v>-</v>
      </c>
      <c r="Q72" s="212" t="str">
        <f t="shared" si="9"/>
        <v>-</v>
      </c>
      <c r="R72" s="196">
        <f t="shared" si="33"/>
        <v>0</v>
      </c>
      <c r="S72" s="195">
        <v>3407</v>
      </c>
      <c r="T72" s="195">
        <v>6247</v>
      </c>
      <c r="U72" s="195">
        <v>17604</v>
      </c>
      <c r="V72" s="195">
        <v>15357</v>
      </c>
      <c r="W72" s="195">
        <v>19078</v>
      </c>
      <c r="X72" s="196">
        <f t="shared" si="34"/>
        <v>0.24229992837142666</v>
      </c>
      <c r="Y72" s="212">
        <f t="shared" si="10"/>
        <v>4.599647783974171</v>
      </c>
      <c r="Z72" s="196">
        <f t="shared" si="29"/>
        <v>4.6609986621207545E-3</v>
      </c>
    </row>
    <row r="73" spans="1:26" x14ac:dyDescent="0.25">
      <c r="A73" s="193" t="s">
        <v>125</v>
      </c>
      <c r="B73" s="194" t="s">
        <v>125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6" t="str">
        <f t="shared" si="30"/>
        <v>-</v>
      </c>
      <c r="I73" s="212" t="str">
        <f t="shared" si="1"/>
        <v>-</v>
      </c>
      <c r="J73" s="196">
        <f t="shared" si="31"/>
        <v>0</v>
      </c>
      <c r="K73" s="195">
        <v>0</v>
      </c>
      <c r="L73" s="195">
        <v>0</v>
      </c>
      <c r="M73" s="195">
        <v>0</v>
      </c>
      <c r="N73" s="195">
        <v>0</v>
      </c>
      <c r="O73" s="195">
        <v>0</v>
      </c>
      <c r="P73" s="196" t="str">
        <f t="shared" si="32"/>
        <v>-</v>
      </c>
      <c r="Q73" s="212" t="str">
        <f t="shared" si="9"/>
        <v>-</v>
      </c>
      <c r="R73" s="196">
        <f t="shared" si="33"/>
        <v>0</v>
      </c>
      <c r="S73" s="195">
        <v>502</v>
      </c>
      <c r="T73" s="195">
        <v>1777</v>
      </c>
      <c r="U73" s="195">
        <v>2468</v>
      </c>
      <c r="V73" s="195">
        <v>3478</v>
      </c>
      <c r="W73" s="195">
        <v>4281</v>
      </c>
      <c r="X73" s="196">
        <f t="shared" si="34"/>
        <v>0.23087981598619889</v>
      </c>
      <c r="Y73" s="212">
        <f t="shared" si="10"/>
        <v>7.5278884462151403</v>
      </c>
      <c r="Z73" s="196">
        <f t="shared" si="29"/>
        <v>6.5345061907032612E-4</v>
      </c>
    </row>
    <row r="74" spans="1:26" x14ac:dyDescent="0.25">
      <c r="A74" s="193" t="s">
        <v>121</v>
      </c>
      <c r="B74" s="194" t="s">
        <v>121</v>
      </c>
      <c r="C74" s="195">
        <v>0</v>
      </c>
      <c r="D74" s="195">
        <v>0</v>
      </c>
      <c r="E74" s="195">
        <v>0</v>
      </c>
      <c r="F74" s="195">
        <v>0</v>
      </c>
      <c r="G74" s="195">
        <v>0</v>
      </c>
      <c r="H74" s="196" t="str">
        <f t="shared" si="30"/>
        <v>-</v>
      </c>
      <c r="I74" s="212" t="str">
        <f t="shared" ref="I74:I137" si="35">IFERROR(G74/C74-1,"-")</f>
        <v>-</v>
      </c>
      <c r="J74" s="196">
        <f t="shared" si="31"/>
        <v>0</v>
      </c>
      <c r="K74" s="195">
        <v>0</v>
      </c>
      <c r="L74" s="195">
        <v>0</v>
      </c>
      <c r="M74" s="195">
        <v>0</v>
      </c>
      <c r="N74" s="195">
        <v>0</v>
      </c>
      <c r="O74" s="195">
        <v>0</v>
      </c>
      <c r="P74" s="196" t="str">
        <f t="shared" si="32"/>
        <v>-</v>
      </c>
      <c r="Q74" s="212" t="str">
        <f t="shared" si="9"/>
        <v>-</v>
      </c>
      <c r="R74" s="196">
        <f t="shared" si="33"/>
        <v>0</v>
      </c>
      <c r="S74" s="195">
        <v>1200</v>
      </c>
      <c r="T74" s="195">
        <v>1607</v>
      </c>
      <c r="U74" s="195">
        <v>2853</v>
      </c>
      <c r="V74" s="195">
        <v>2272</v>
      </c>
      <c r="W74" s="195">
        <v>3870</v>
      </c>
      <c r="X74" s="196">
        <f t="shared" si="34"/>
        <v>0.70334507042253525</v>
      </c>
      <c r="Y74" s="212">
        <f t="shared" si="10"/>
        <v>2.2250000000000001</v>
      </c>
      <c r="Z74" s="196">
        <f t="shared" si="29"/>
        <v>7.5538679749094029E-4</v>
      </c>
    </row>
    <row r="75" spans="1:26" x14ac:dyDescent="0.25">
      <c r="A75" s="193" t="s">
        <v>130</v>
      </c>
      <c r="B75" s="194" t="s">
        <v>130</v>
      </c>
      <c r="C75" s="195">
        <v>0</v>
      </c>
      <c r="D75" s="195">
        <v>0</v>
      </c>
      <c r="E75" s="195">
        <v>0</v>
      </c>
      <c r="F75" s="195">
        <v>0</v>
      </c>
      <c r="G75" s="195">
        <v>0</v>
      </c>
      <c r="H75" s="196" t="str">
        <f t="shared" si="30"/>
        <v>-</v>
      </c>
      <c r="I75" s="212" t="str">
        <f t="shared" si="35"/>
        <v>-</v>
      </c>
      <c r="J75" s="196">
        <f t="shared" si="31"/>
        <v>0</v>
      </c>
      <c r="K75" s="195">
        <v>0</v>
      </c>
      <c r="L75" s="195">
        <v>0</v>
      </c>
      <c r="M75" s="195">
        <v>0</v>
      </c>
      <c r="N75" s="195">
        <v>0</v>
      </c>
      <c r="O75" s="195">
        <v>0</v>
      </c>
      <c r="P75" s="196" t="str">
        <f t="shared" si="32"/>
        <v>-</v>
      </c>
      <c r="Q75" s="212" t="str">
        <f t="shared" si="9"/>
        <v>-</v>
      </c>
      <c r="R75" s="196">
        <f t="shared" si="33"/>
        <v>0</v>
      </c>
      <c r="S75" s="195">
        <v>651</v>
      </c>
      <c r="T75" s="195">
        <v>1674</v>
      </c>
      <c r="U75" s="195">
        <v>2685</v>
      </c>
      <c r="V75" s="195">
        <v>3745</v>
      </c>
      <c r="W75" s="195">
        <v>2300</v>
      </c>
      <c r="X75" s="196">
        <f t="shared" si="34"/>
        <v>-0.3858477970627503</v>
      </c>
      <c r="Y75" s="212">
        <f t="shared" si="10"/>
        <v>2.5330261136712751</v>
      </c>
      <c r="Z75" s="196">
        <f t="shared" si="29"/>
        <v>7.1090555599830866E-4</v>
      </c>
    </row>
    <row r="76" spans="1:26" x14ac:dyDescent="0.25">
      <c r="A76" s="193" t="s">
        <v>133</v>
      </c>
      <c r="B76" s="194" t="s">
        <v>133</v>
      </c>
      <c r="C76" s="195">
        <v>0</v>
      </c>
      <c r="D76" s="195">
        <v>0</v>
      </c>
      <c r="E76" s="195">
        <v>0</v>
      </c>
      <c r="F76" s="195">
        <v>0</v>
      </c>
      <c r="G76" s="195">
        <v>0</v>
      </c>
      <c r="H76" s="196" t="str">
        <f t="shared" si="30"/>
        <v>-</v>
      </c>
      <c r="I76" s="212" t="str">
        <f t="shared" si="35"/>
        <v>-</v>
      </c>
      <c r="J76" s="196">
        <f t="shared" si="31"/>
        <v>0</v>
      </c>
      <c r="K76" s="195">
        <v>0</v>
      </c>
      <c r="L76" s="195">
        <v>0</v>
      </c>
      <c r="M76" s="195">
        <v>0</v>
      </c>
      <c r="N76" s="195">
        <v>0</v>
      </c>
      <c r="O76" s="195">
        <v>0</v>
      </c>
      <c r="P76" s="196" t="str">
        <f t="shared" si="32"/>
        <v>-</v>
      </c>
      <c r="Q76" s="212" t="str">
        <f t="shared" si="9"/>
        <v>-</v>
      </c>
      <c r="R76" s="196">
        <f t="shared" si="33"/>
        <v>0</v>
      </c>
      <c r="S76" s="195">
        <v>907</v>
      </c>
      <c r="T76" s="195">
        <v>154</v>
      </c>
      <c r="U76" s="195">
        <v>799</v>
      </c>
      <c r="V76" s="195">
        <v>1039</v>
      </c>
      <c r="W76" s="195">
        <v>628</v>
      </c>
      <c r="X76" s="196">
        <f t="shared" si="34"/>
        <v>-0.39557266602502406</v>
      </c>
      <c r="Y76" s="212">
        <f t="shared" si="10"/>
        <v>-0.30760749724366043</v>
      </c>
      <c r="Z76" s="196">
        <f t="shared" si="29"/>
        <v>2.1155066638459911E-4</v>
      </c>
    </row>
    <row r="77" spans="1:26" x14ac:dyDescent="0.25">
      <c r="A77" s="198" t="s">
        <v>147</v>
      </c>
      <c r="B77" s="199" t="s">
        <v>147</v>
      </c>
      <c r="C77" s="200">
        <f>C69-SUM(C70:C76)</f>
        <v>0</v>
      </c>
      <c r="D77" s="200">
        <f>D69-SUM(D70:D76)</f>
        <v>0</v>
      </c>
      <c r="E77" s="200">
        <f>E69-SUM(E70:E76)</f>
        <v>0</v>
      </c>
      <c r="F77" s="200">
        <f>F69-SUM(F70:F76)</f>
        <v>0</v>
      </c>
      <c r="G77" s="200">
        <f>G69-SUM(G70:G76)</f>
        <v>0</v>
      </c>
      <c r="H77" s="201" t="str">
        <f t="shared" si="30"/>
        <v>-</v>
      </c>
      <c r="I77" s="213" t="str">
        <f t="shared" si="35"/>
        <v>-</v>
      </c>
      <c r="J77" s="201">
        <f t="shared" si="31"/>
        <v>0</v>
      </c>
      <c r="K77" s="200">
        <f>K69-SUM(K70:K76)</f>
        <v>0</v>
      </c>
      <c r="L77" s="200">
        <f>L69-SUM(L70:L76)</f>
        <v>0</v>
      </c>
      <c r="M77" s="200">
        <f>M69-SUM(M70:M76)</f>
        <v>0</v>
      </c>
      <c r="N77" s="200">
        <f>N69-SUM(N70:N76)</f>
        <v>0</v>
      </c>
      <c r="O77" s="200">
        <f>O69-SUM(O70:O76)</f>
        <v>0</v>
      </c>
      <c r="P77" s="201" t="str">
        <f t="shared" si="32"/>
        <v>-</v>
      </c>
      <c r="Q77" s="213" t="str">
        <f t="shared" si="9"/>
        <v>-</v>
      </c>
      <c r="R77" s="201">
        <f t="shared" si="33"/>
        <v>0</v>
      </c>
      <c r="S77" s="200">
        <f>S69-SUM(S70:S76)</f>
        <v>6533</v>
      </c>
      <c r="T77" s="200">
        <f>T69-SUM(T70:T76)</f>
        <v>13696</v>
      </c>
      <c r="U77" s="200">
        <f>U69-SUM(U70:U76)</f>
        <v>34305</v>
      </c>
      <c r="V77" s="200">
        <f>V69-SUM(V70:V76)</f>
        <v>41457</v>
      </c>
      <c r="W77" s="200">
        <f>W69-SUM(W70:W76)</f>
        <v>47746</v>
      </c>
      <c r="X77" s="201">
        <f t="shared" si="34"/>
        <v>0.15169935113491095</v>
      </c>
      <c r="Y77" s="213">
        <f t="shared" si="10"/>
        <v>6.3084341037808054</v>
      </c>
      <c r="Z77" s="201">
        <f t="shared" si="29"/>
        <v>9.0829106512186134E-3</v>
      </c>
    </row>
    <row r="78" spans="1:26" x14ac:dyDescent="0.25">
      <c r="A78" s="1"/>
      <c r="B78" s="186" t="s">
        <v>50</v>
      </c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</row>
    <row r="79" spans="1:26" x14ac:dyDescent="0.25">
      <c r="A79" s="1" t="s">
        <v>0</v>
      </c>
      <c r="B79" s="187" t="s">
        <v>70</v>
      </c>
      <c r="C79" s="209">
        <f>C80+C83</f>
        <v>34055</v>
      </c>
      <c r="D79" s="209">
        <f>D80+D83</f>
        <v>70827</v>
      </c>
      <c r="E79" s="209">
        <f>E80+E83</f>
        <v>98456</v>
      </c>
      <c r="F79" s="209">
        <f>F80+F83</f>
        <v>103299</v>
      </c>
      <c r="G79" s="209">
        <f>G80+G83</f>
        <v>118688</v>
      </c>
      <c r="H79" s="210">
        <f>IFERROR(G79/F79-1,"-")</f>
        <v>0.14897530469801246</v>
      </c>
      <c r="I79" s="210">
        <f t="shared" si="35"/>
        <v>2.4851857289678461</v>
      </c>
      <c r="J79" s="210">
        <f>G79/G$9</f>
        <v>0.15641333140048233</v>
      </c>
      <c r="K79" s="209">
        <f>K80+K83</f>
        <v>143122</v>
      </c>
      <c r="L79" s="209">
        <f>L80+L83</f>
        <v>214429</v>
      </c>
      <c r="M79" s="209">
        <f>M80+M83</f>
        <v>476344</v>
      </c>
      <c r="N79" s="209">
        <f>N80+N83</f>
        <v>549349</v>
      </c>
      <c r="O79" s="209">
        <f>O80+O83</f>
        <v>622363</v>
      </c>
      <c r="P79" s="210">
        <f>IFERROR(O79/N79-1,"-")</f>
        <v>0.13291004443441246</v>
      </c>
      <c r="Q79" s="210">
        <f t="shared" si="9"/>
        <v>3.3484789200821679</v>
      </c>
      <c r="R79" s="210">
        <f>O79/O$9</f>
        <v>0.17676598983762351</v>
      </c>
      <c r="S79" s="209">
        <f>S80+S83</f>
        <v>177177</v>
      </c>
      <c r="T79" s="209">
        <f>T80+T83</f>
        <v>285256</v>
      </c>
      <c r="U79" s="209">
        <f>U80+U83</f>
        <v>574800</v>
      </c>
      <c r="V79" s="209">
        <f>V80+V83</f>
        <v>652648</v>
      </c>
      <c r="W79" s="209">
        <f>W80+W83</f>
        <v>741051</v>
      </c>
      <c r="X79" s="210">
        <f>IFERROR(W79/V79-1,"-")</f>
        <v>0.13545280151015548</v>
      </c>
      <c r="Y79" s="210">
        <f t="shared" si="10"/>
        <v>3.1825462672920297</v>
      </c>
      <c r="Z79" s="210">
        <f t="shared" ref="Z79:Z91" si="36">U79/U$9</f>
        <v>0.15218939053550384</v>
      </c>
    </row>
    <row r="80" spans="1:26" x14ac:dyDescent="0.25">
      <c r="A80" s="1" t="s">
        <v>98</v>
      </c>
      <c r="B80" s="190" t="s">
        <v>99</v>
      </c>
      <c r="C80" s="191">
        <v>15296</v>
      </c>
      <c r="D80" s="191">
        <v>38077</v>
      </c>
      <c r="E80" s="191">
        <v>48839</v>
      </c>
      <c r="F80" s="191">
        <v>49185</v>
      </c>
      <c r="G80" s="191">
        <v>55960</v>
      </c>
      <c r="H80" s="192">
        <f>IFERROR(G80/F80-1,"-")</f>
        <v>0.13774524753481754</v>
      </c>
      <c r="I80" s="211">
        <f t="shared" si="35"/>
        <v>2.6584728033472804</v>
      </c>
      <c r="J80" s="192">
        <f>G80/G$9</f>
        <v>7.3747051304015501E-2</v>
      </c>
      <c r="K80" s="191">
        <v>67449</v>
      </c>
      <c r="L80" s="191">
        <v>109519</v>
      </c>
      <c r="M80" s="191">
        <v>230615</v>
      </c>
      <c r="N80" s="191">
        <v>229974</v>
      </c>
      <c r="O80" s="191">
        <v>243808</v>
      </c>
      <c r="P80" s="192">
        <f>IFERROR(O80/N80-1,"-")</f>
        <v>6.0154626175132897E-2</v>
      </c>
      <c r="Q80" s="211">
        <f t="shared" si="9"/>
        <v>2.6147014781538642</v>
      </c>
      <c r="R80" s="192">
        <f>O80/O$9</f>
        <v>6.9247308163131988E-2</v>
      </c>
      <c r="S80" s="191">
        <v>82745</v>
      </c>
      <c r="T80" s="191">
        <v>147596</v>
      </c>
      <c r="U80" s="191">
        <v>279454</v>
      </c>
      <c r="V80" s="191">
        <v>279159</v>
      </c>
      <c r="W80" s="191">
        <v>299768</v>
      </c>
      <c r="X80" s="192">
        <f>IFERROR(W80/V80-1,"-")</f>
        <v>7.3825311023467011E-2</v>
      </c>
      <c r="Y80" s="211">
        <f t="shared" si="10"/>
        <v>2.6227929180010876</v>
      </c>
      <c r="Z80" s="192">
        <f t="shared" si="36"/>
        <v>7.3990838452868288E-2</v>
      </c>
    </row>
    <row r="81" spans="1:26" x14ac:dyDescent="0.25">
      <c r="A81" s="193" t="s">
        <v>105</v>
      </c>
      <c r="B81" s="194" t="s">
        <v>105</v>
      </c>
      <c r="C81" s="195">
        <v>7696</v>
      </c>
      <c r="D81" s="195">
        <v>24218</v>
      </c>
      <c r="E81" s="195">
        <v>29828</v>
      </c>
      <c r="F81" s="195">
        <v>29979</v>
      </c>
      <c r="G81" s="195">
        <v>30308</v>
      </c>
      <c r="H81" s="196">
        <f>IFERROR(G81/F81-1,"-")</f>
        <v>1.0974348710764303E-2</v>
      </c>
      <c r="I81" s="212">
        <f t="shared" si="35"/>
        <v>2.938149688149688</v>
      </c>
      <c r="J81" s="196">
        <f>G81/G$9</f>
        <v>3.9941487328843846E-2</v>
      </c>
      <c r="K81" s="195">
        <v>11781</v>
      </c>
      <c r="L81" s="195">
        <v>24585</v>
      </c>
      <c r="M81" s="195">
        <v>36378</v>
      </c>
      <c r="N81" s="195">
        <v>30210</v>
      </c>
      <c r="O81" s="195">
        <v>42021</v>
      </c>
      <c r="P81" s="196">
        <f>IFERROR(O81/N81-1,"-")</f>
        <v>0.39096325719960268</v>
      </c>
      <c r="Q81" s="212">
        <f t="shared" si="9"/>
        <v>2.5668449197860963</v>
      </c>
      <c r="R81" s="196">
        <f>O81/O$9</f>
        <v>1.1934969879261424E-2</v>
      </c>
      <c r="S81" s="195">
        <v>19477</v>
      </c>
      <c r="T81" s="195">
        <v>48803</v>
      </c>
      <c r="U81" s="195">
        <v>66206</v>
      </c>
      <c r="V81" s="195">
        <v>60189</v>
      </c>
      <c r="W81" s="195">
        <v>72329</v>
      </c>
      <c r="X81" s="196">
        <f>IFERROR(W81/V81-1,"-")</f>
        <v>0.20169798468158628</v>
      </c>
      <c r="Y81" s="212">
        <f t="shared" si="10"/>
        <v>2.713559583098013</v>
      </c>
      <c r="Z81" s="196">
        <f t="shared" si="36"/>
        <v>1.7529315918221239E-2</v>
      </c>
    </row>
    <row r="82" spans="1:26" x14ac:dyDescent="0.25">
      <c r="A82" s="193" t="s">
        <v>102</v>
      </c>
      <c r="B82" s="194" t="s">
        <v>102</v>
      </c>
      <c r="C82" s="195">
        <v>7600</v>
      </c>
      <c r="D82" s="195">
        <v>13859</v>
      </c>
      <c r="E82" s="195">
        <v>19011</v>
      </c>
      <c r="F82" s="195">
        <v>19206</v>
      </c>
      <c r="G82" s="195">
        <v>25652</v>
      </c>
      <c r="H82" s="196">
        <f>IFERROR(G82/F82-1,"-")</f>
        <v>0.33562428407789224</v>
      </c>
      <c r="I82" s="212">
        <f t="shared" si="35"/>
        <v>2.3752631578947367</v>
      </c>
      <c r="J82" s="196">
        <f>G82/G$9</f>
        <v>3.3805563975171649E-2</v>
      </c>
      <c r="K82" s="195">
        <v>55668</v>
      </c>
      <c r="L82" s="195">
        <v>84934</v>
      </c>
      <c r="M82" s="195">
        <v>194237</v>
      </c>
      <c r="N82" s="195">
        <v>199764</v>
      </c>
      <c r="O82" s="195">
        <v>201787</v>
      </c>
      <c r="P82" s="196">
        <f>IFERROR(O82/N82-1,"-")</f>
        <v>1.0126949800765006E-2</v>
      </c>
      <c r="Q82" s="212">
        <f t="shared" si="9"/>
        <v>2.6248293454049003</v>
      </c>
      <c r="R82" s="196">
        <f>O82/O$9</f>
        <v>5.7312338283870563E-2</v>
      </c>
      <c r="S82" s="195">
        <v>63268</v>
      </c>
      <c r="T82" s="195">
        <v>98793</v>
      </c>
      <c r="U82" s="195">
        <v>213248</v>
      </c>
      <c r="V82" s="195">
        <v>218970</v>
      </c>
      <c r="W82" s="195">
        <v>227439</v>
      </c>
      <c r="X82" s="196">
        <f>IFERROR(W82/V82-1,"-")</f>
        <v>3.8676531031648143E-2</v>
      </c>
      <c r="Y82" s="212">
        <f t="shared" si="10"/>
        <v>2.5948504773345134</v>
      </c>
      <c r="Z82" s="196">
        <f t="shared" si="36"/>
        <v>5.6461522534647049E-2</v>
      </c>
    </row>
    <row r="83" spans="1:26" x14ac:dyDescent="0.25">
      <c r="A83" s="1" t="s">
        <v>148</v>
      </c>
      <c r="B83" s="190" t="s">
        <v>109</v>
      </c>
      <c r="C83" s="191">
        <v>18759</v>
      </c>
      <c r="D83" s="191">
        <v>32750</v>
      </c>
      <c r="E83" s="191">
        <v>49617</v>
      </c>
      <c r="F83" s="191">
        <v>54114</v>
      </c>
      <c r="G83" s="191">
        <v>62728</v>
      </c>
      <c r="H83" s="192">
        <f>IFERROR(G83/F83-1,"-")</f>
        <v>0.15918246664449121</v>
      </c>
      <c r="I83" s="211">
        <f t="shared" si="35"/>
        <v>2.3438882669651901</v>
      </c>
      <c r="J83" s="192">
        <f>G83/G$9</f>
        <v>8.2666280096466843E-2</v>
      </c>
      <c r="K83" s="191">
        <v>75673</v>
      </c>
      <c r="L83" s="191">
        <v>104910</v>
      </c>
      <c r="M83" s="191">
        <v>245729</v>
      </c>
      <c r="N83" s="191">
        <v>319375</v>
      </c>
      <c r="O83" s="191">
        <v>378555</v>
      </c>
      <c r="P83" s="192">
        <f>IFERROR(O83/N83-1,"-")</f>
        <v>0.18529941291585117</v>
      </c>
      <c r="Q83" s="211">
        <f t="shared" si="9"/>
        <v>4.0025108030605372</v>
      </c>
      <c r="R83" s="192">
        <f>O83/O$9</f>
        <v>0.10751868167449152</v>
      </c>
      <c r="S83" s="191">
        <v>94432</v>
      </c>
      <c r="T83" s="191">
        <v>137660</v>
      </c>
      <c r="U83" s="191">
        <v>295346</v>
      </c>
      <c r="V83" s="191">
        <v>373489</v>
      </c>
      <c r="W83" s="191">
        <v>441283</v>
      </c>
      <c r="X83" s="192">
        <f>IFERROR(W83/V83-1,"-")</f>
        <v>0.18151538599530381</v>
      </c>
      <c r="Y83" s="211">
        <f t="shared" si="10"/>
        <v>3.6730239749237548</v>
      </c>
      <c r="Z83" s="192">
        <f t="shared" si="36"/>
        <v>7.8198552082635556E-2</v>
      </c>
    </row>
    <row r="84" spans="1:26" x14ac:dyDescent="0.25">
      <c r="A84" s="193" t="s">
        <v>112</v>
      </c>
      <c r="B84" s="194" t="s">
        <v>112</v>
      </c>
      <c r="C84" s="195">
        <v>2578</v>
      </c>
      <c r="D84" s="195">
        <v>3228</v>
      </c>
      <c r="E84" s="195">
        <v>5828</v>
      </c>
      <c r="F84" s="195">
        <v>7060</v>
      </c>
      <c r="G84" s="195">
        <v>9146</v>
      </c>
      <c r="H84" s="196">
        <f t="shared" ref="H84:H91" si="37">IFERROR(G84/F84-1,"-")</f>
        <v>0.29546742209631738</v>
      </c>
      <c r="I84" s="212">
        <f t="shared" si="35"/>
        <v>2.5477114041892941</v>
      </c>
      <c r="J84" s="196">
        <f t="shared" ref="J84:J91" si="38">G84/G$9</f>
        <v>1.2053083116985807E-2</v>
      </c>
      <c r="K84" s="195">
        <v>15879</v>
      </c>
      <c r="L84" s="195">
        <v>11210</v>
      </c>
      <c r="M84" s="195">
        <v>56300</v>
      </c>
      <c r="N84" s="195">
        <v>75139</v>
      </c>
      <c r="O84" s="195">
        <v>87125</v>
      </c>
      <c r="P84" s="196">
        <f t="shared" ref="P84:P91" si="39">IFERROR(O84/N84-1,"-")</f>
        <v>0.15951769387402015</v>
      </c>
      <c r="Q84" s="212">
        <f t="shared" si="9"/>
        <v>4.4868064739593176</v>
      </c>
      <c r="R84" s="196">
        <f t="shared" ref="R84:R91" si="40">O84/O$9</f>
        <v>2.4745585557950825E-2</v>
      </c>
      <c r="S84" s="195">
        <v>18457</v>
      </c>
      <c r="T84" s="195">
        <v>14438</v>
      </c>
      <c r="U84" s="195">
        <v>62128</v>
      </c>
      <c r="V84" s="195">
        <v>82199</v>
      </c>
      <c r="W84" s="195">
        <v>96271</v>
      </c>
      <c r="X84" s="196">
        <f t="shared" ref="X84:X91" si="41">IFERROR(W84/V84-1,"-")</f>
        <v>0.17119429676760056</v>
      </c>
      <c r="Y84" s="212">
        <f t="shared" si="10"/>
        <v>4.2159614238500298</v>
      </c>
      <c r="Z84" s="196">
        <f t="shared" si="36"/>
        <v>1.6449586734846526E-2</v>
      </c>
    </row>
    <row r="85" spans="1:26" x14ac:dyDescent="0.25">
      <c r="A85" s="193" t="s">
        <v>115</v>
      </c>
      <c r="B85" s="194" t="s">
        <v>115</v>
      </c>
      <c r="C85" s="195">
        <v>5409</v>
      </c>
      <c r="D85" s="195">
        <v>8563</v>
      </c>
      <c r="E85" s="195">
        <v>13220</v>
      </c>
      <c r="F85" s="195">
        <v>14980</v>
      </c>
      <c r="G85" s="195">
        <v>15604</v>
      </c>
      <c r="H85" s="196">
        <f t="shared" si="37"/>
        <v>4.1655540720961337E-2</v>
      </c>
      <c r="I85" s="212">
        <f t="shared" si="35"/>
        <v>1.8848215936402291</v>
      </c>
      <c r="J85" s="196">
        <f t="shared" si="38"/>
        <v>2.0563777493707251E-2</v>
      </c>
      <c r="K85" s="195">
        <v>27251</v>
      </c>
      <c r="L85" s="195">
        <v>36097</v>
      </c>
      <c r="M85" s="195">
        <v>84214</v>
      </c>
      <c r="N85" s="195">
        <v>96686</v>
      </c>
      <c r="O85" s="195">
        <v>107377</v>
      </c>
      <c r="P85" s="196">
        <f t="shared" si="39"/>
        <v>0.11057443683677048</v>
      </c>
      <c r="Q85" s="212">
        <f t="shared" si="9"/>
        <v>2.9402957689626068</v>
      </c>
      <c r="R85" s="196">
        <f t="shared" si="40"/>
        <v>3.0497638340959376E-2</v>
      </c>
      <c r="S85" s="195">
        <v>32660</v>
      </c>
      <c r="T85" s="195">
        <v>44660</v>
      </c>
      <c r="U85" s="195">
        <v>97434</v>
      </c>
      <c r="V85" s="195">
        <v>111666</v>
      </c>
      <c r="W85" s="195">
        <v>122981</v>
      </c>
      <c r="X85" s="196">
        <f t="shared" si="41"/>
        <v>0.101328963157989</v>
      </c>
      <c r="Y85" s="212">
        <f t="shared" si="10"/>
        <v>2.7654929577464791</v>
      </c>
      <c r="Z85" s="196">
        <f t="shared" si="36"/>
        <v>2.5797531449958735E-2</v>
      </c>
    </row>
    <row r="86" spans="1:26" x14ac:dyDescent="0.25">
      <c r="A86" s="193" t="s">
        <v>118</v>
      </c>
      <c r="B86" s="194" t="s">
        <v>118</v>
      </c>
      <c r="C86" s="195">
        <v>1714</v>
      </c>
      <c r="D86" s="195">
        <v>5280</v>
      </c>
      <c r="E86" s="195">
        <v>5870</v>
      </c>
      <c r="F86" s="195">
        <v>5315</v>
      </c>
      <c r="G86" s="195">
        <v>6020</v>
      </c>
      <c r="H86" s="196">
        <f t="shared" si="37"/>
        <v>0.13264346190028231</v>
      </c>
      <c r="I86" s="212">
        <f t="shared" si="35"/>
        <v>2.5122520420070011</v>
      </c>
      <c r="J86" s="196">
        <f t="shared" si="38"/>
        <v>7.933474782883726E-3</v>
      </c>
      <c r="K86" s="195">
        <v>5151</v>
      </c>
      <c r="L86" s="195">
        <v>11108</v>
      </c>
      <c r="M86" s="195">
        <v>20133</v>
      </c>
      <c r="N86" s="195">
        <v>32539</v>
      </c>
      <c r="O86" s="195">
        <v>46070</v>
      </c>
      <c r="P86" s="196">
        <f t="shared" si="39"/>
        <v>0.41583945419342938</v>
      </c>
      <c r="Q86" s="212">
        <f t="shared" si="9"/>
        <v>7.9438943894389435</v>
      </c>
      <c r="R86" s="196">
        <f t="shared" si="40"/>
        <v>1.3084982802350582E-2</v>
      </c>
      <c r="S86" s="195">
        <v>6865</v>
      </c>
      <c r="T86" s="195">
        <v>16388</v>
      </c>
      <c r="U86" s="195">
        <v>26003</v>
      </c>
      <c r="V86" s="195">
        <v>37854</v>
      </c>
      <c r="W86" s="195">
        <v>52090</v>
      </c>
      <c r="X86" s="196">
        <f t="shared" si="41"/>
        <v>0.37607650446452157</v>
      </c>
      <c r="Y86" s="212">
        <f t="shared" si="10"/>
        <v>6.5877640203932994</v>
      </c>
      <c r="Z86" s="196">
        <f t="shared" si="36"/>
        <v>6.8847959674577354E-3</v>
      </c>
    </row>
    <row r="87" spans="1:26" x14ac:dyDescent="0.25">
      <c r="A87" s="193" t="s">
        <v>125</v>
      </c>
      <c r="B87" s="194" t="s">
        <v>125</v>
      </c>
      <c r="C87" s="195">
        <v>286</v>
      </c>
      <c r="D87" s="195">
        <v>921</v>
      </c>
      <c r="E87" s="195">
        <v>1133</v>
      </c>
      <c r="F87" s="195">
        <v>1153</v>
      </c>
      <c r="G87" s="195">
        <v>1481</v>
      </c>
      <c r="H87" s="196">
        <f t="shared" si="37"/>
        <v>0.28447528187337379</v>
      </c>
      <c r="I87" s="212">
        <f t="shared" si="35"/>
        <v>4.1783216783216783</v>
      </c>
      <c r="J87" s="196">
        <f t="shared" si="38"/>
        <v>1.951740224825714E-3</v>
      </c>
      <c r="K87" s="195">
        <v>1248</v>
      </c>
      <c r="L87" s="195">
        <v>2935</v>
      </c>
      <c r="M87" s="195">
        <v>4473</v>
      </c>
      <c r="N87" s="195">
        <v>6684</v>
      </c>
      <c r="O87" s="195">
        <v>11325</v>
      </c>
      <c r="P87" s="196">
        <f t="shared" si="39"/>
        <v>0.69434470377019752</v>
      </c>
      <c r="Q87" s="212">
        <f t="shared" ref="Q87:Q150" si="42">IFERROR(O87/K87-1,"-")</f>
        <v>8.0745192307692299</v>
      </c>
      <c r="R87" s="196">
        <f t="shared" si="40"/>
        <v>3.2165710926116853E-3</v>
      </c>
      <c r="S87" s="195">
        <v>1534</v>
      </c>
      <c r="T87" s="195">
        <v>3856</v>
      </c>
      <c r="U87" s="195">
        <v>5606</v>
      </c>
      <c r="V87" s="195">
        <v>7837</v>
      </c>
      <c r="W87" s="195">
        <v>12806</v>
      </c>
      <c r="X87" s="196">
        <f t="shared" si="41"/>
        <v>0.63404363914763295</v>
      </c>
      <c r="Y87" s="212">
        <f t="shared" ref="Y87:Y150" si="43">IFERROR(W87/S87-1,"-")</f>
        <v>7.3481095176010438</v>
      </c>
      <c r="Z87" s="196">
        <f t="shared" si="36"/>
        <v>1.4842966655219808E-3</v>
      </c>
    </row>
    <row r="88" spans="1:26" x14ac:dyDescent="0.25">
      <c r="A88" s="193" t="s">
        <v>121</v>
      </c>
      <c r="B88" s="194" t="s">
        <v>121</v>
      </c>
      <c r="C88" s="195">
        <v>240</v>
      </c>
      <c r="D88" s="195">
        <v>804</v>
      </c>
      <c r="E88" s="195">
        <v>921</v>
      </c>
      <c r="F88" s="195">
        <v>774</v>
      </c>
      <c r="G88" s="195">
        <v>909</v>
      </c>
      <c r="H88" s="196">
        <f t="shared" si="37"/>
        <v>0.17441860465116288</v>
      </c>
      <c r="I88" s="212">
        <f t="shared" si="35"/>
        <v>2.7875000000000001</v>
      </c>
      <c r="J88" s="196">
        <f t="shared" si="38"/>
        <v>1.1979283351563632E-3</v>
      </c>
      <c r="K88" s="195">
        <v>1576</v>
      </c>
      <c r="L88" s="195">
        <v>3904</v>
      </c>
      <c r="M88" s="195">
        <v>4162</v>
      </c>
      <c r="N88" s="195">
        <v>5494</v>
      </c>
      <c r="O88" s="195">
        <v>7100</v>
      </c>
      <c r="P88" s="196">
        <f t="shared" si="39"/>
        <v>0.29231889333818706</v>
      </c>
      <c r="Q88" s="212">
        <f t="shared" si="42"/>
        <v>3.5050761421319798</v>
      </c>
      <c r="R88" s="196">
        <f t="shared" si="40"/>
        <v>2.0165699565159352E-3</v>
      </c>
      <c r="S88" s="195">
        <v>1816</v>
      </c>
      <c r="T88" s="195">
        <v>4708</v>
      </c>
      <c r="U88" s="195">
        <v>5083</v>
      </c>
      <c r="V88" s="195">
        <v>6268</v>
      </c>
      <c r="W88" s="195">
        <v>8009</v>
      </c>
      <c r="X88" s="196">
        <f t="shared" si="41"/>
        <v>0.27776005105296742</v>
      </c>
      <c r="Y88" s="212">
        <f t="shared" si="43"/>
        <v>3.410242290748899</v>
      </c>
      <c r="Z88" s="196">
        <f t="shared" si="36"/>
        <v>1.345822324446705E-3</v>
      </c>
    </row>
    <row r="89" spans="1:26" x14ac:dyDescent="0.25">
      <c r="A89" s="193" t="s">
        <v>130</v>
      </c>
      <c r="B89" s="194" t="s">
        <v>130</v>
      </c>
      <c r="C89" s="195">
        <v>286</v>
      </c>
      <c r="D89" s="195">
        <v>296</v>
      </c>
      <c r="E89" s="195">
        <v>433</v>
      </c>
      <c r="F89" s="195">
        <v>454</v>
      </c>
      <c r="G89" s="195">
        <v>500</v>
      </c>
      <c r="H89" s="196">
        <f t="shared" si="37"/>
        <v>0.1013215859030836</v>
      </c>
      <c r="I89" s="212">
        <f t="shared" si="35"/>
        <v>0.74825174825174834</v>
      </c>
      <c r="J89" s="196">
        <f t="shared" si="38"/>
        <v>6.589264769836982E-4</v>
      </c>
      <c r="K89" s="195">
        <v>1422</v>
      </c>
      <c r="L89" s="195">
        <v>781</v>
      </c>
      <c r="M89" s="195">
        <v>2952</v>
      </c>
      <c r="N89" s="195">
        <v>3351</v>
      </c>
      <c r="O89" s="195">
        <v>3056</v>
      </c>
      <c r="P89" s="196">
        <f t="shared" si="39"/>
        <v>-8.8033422858848076E-2</v>
      </c>
      <c r="Q89" s="212">
        <f t="shared" si="42"/>
        <v>1.1490857946554147</v>
      </c>
      <c r="R89" s="196">
        <f t="shared" si="40"/>
        <v>8.6797715311446449E-4</v>
      </c>
      <c r="S89" s="195">
        <v>1708</v>
      </c>
      <c r="T89" s="195">
        <v>1077</v>
      </c>
      <c r="U89" s="195">
        <v>3385</v>
      </c>
      <c r="V89" s="195">
        <v>3805</v>
      </c>
      <c r="W89" s="195">
        <v>3556</v>
      </c>
      <c r="X89" s="196">
        <f t="shared" si="41"/>
        <v>-6.5440210249671504E-2</v>
      </c>
      <c r="Y89" s="212">
        <f t="shared" si="43"/>
        <v>1.081967213114754</v>
      </c>
      <c r="Z89" s="196">
        <f t="shared" si="36"/>
        <v>8.9624406221760697E-4</v>
      </c>
    </row>
    <row r="90" spans="1:26" x14ac:dyDescent="0.25">
      <c r="A90" s="193" t="s">
        <v>133</v>
      </c>
      <c r="B90" s="194" t="s">
        <v>133</v>
      </c>
      <c r="C90" s="195">
        <v>408</v>
      </c>
      <c r="D90" s="195">
        <v>385</v>
      </c>
      <c r="E90" s="195">
        <v>658</v>
      </c>
      <c r="F90" s="195">
        <v>679</v>
      </c>
      <c r="G90" s="195">
        <v>636</v>
      </c>
      <c r="H90" s="196">
        <f t="shared" si="37"/>
        <v>-6.3328424153166418E-2</v>
      </c>
      <c r="I90" s="212">
        <f t="shared" si="35"/>
        <v>0.55882352941176472</v>
      </c>
      <c r="J90" s="196">
        <f t="shared" si="38"/>
        <v>8.3815447872326407E-4</v>
      </c>
      <c r="K90" s="195">
        <v>1922</v>
      </c>
      <c r="L90" s="195">
        <v>947</v>
      </c>
      <c r="M90" s="195">
        <v>3040</v>
      </c>
      <c r="N90" s="195">
        <v>3728</v>
      </c>
      <c r="O90" s="195">
        <v>4053</v>
      </c>
      <c r="P90" s="196">
        <f t="shared" si="39"/>
        <v>8.7178111587982832E-2</v>
      </c>
      <c r="Q90" s="212">
        <f t="shared" si="42"/>
        <v>1.1087408949011448</v>
      </c>
      <c r="R90" s="196">
        <f t="shared" si="40"/>
        <v>1.1511490188393077E-3</v>
      </c>
      <c r="S90" s="195">
        <v>2330</v>
      </c>
      <c r="T90" s="195">
        <v>1332</v>
      </c>
      <c r="U90" s="195">
        <v>3698</v>
      </c>
      <c r="V90" s="195">
        <v>4407</v>
      </c>
      <c r="W90" s="195">
        <v>4689</v>
      </c>
      <c r="X90" s="196">
        <f t="shared" si="41"/>
        <v>6.3989108236895742E-2</v>
      </c>
      <c r="Y90" s="212">
        <f t="shared" si="43"/>
        <v>1.0124463519313305</v>
      </c>
      <c r="Z90" s="196">
        <f t="shared" si="36"/>
        <v>9.7911685142709325E-4</v>
      </c>
    </row>
    <row r="91" spans="1:26" x14ac:dyDescent="0.25">
      <c r="A91" s="198" t="s">
        <v>147</v>
      </c>
      <c r="B91" s="199" t="s">
        <v>147</v>
      </c>
      <c r="C91" s="200">
        <f>C83-SUM(C84:C90)</f>
        <v>7838</v>
      </c>
      <c r="D91" s="200">
        <f>D83-SUM(D84:D90)</f>
        <v>13273</v>
      </c>
      <c r="E91" s="200">
        <f>E83-SUM(E84:E90)</f>
        <v>21554</v>
      </c>
      <c r="F91" s="200">
        <f>F83-SUM(F84:F90)</f>
        <v>23699</v>
      </c>
      <c r="G91" s="200">
        <f>G83-SUM(G84:G90)</f>
        <v>28432</v>
      </c>
      <c r="H91" s="201">
        <f t="shared" si="37"/>
        <v>0.19971306806194344</v>
      </c>
      <c r="I91" s="213">
        <f t="shared" si="35"/>
        <v>2.6274559836693032</v>
      </c>
      <c r="J91" s="201">
        <f t="shared" si="38"/>
        <v>3.7469195187201015E-2</v>
      </c>
      <c r="K91" s="200">
        <f>K83-SUM(K84:K90)</f>
        <v>21224</v>
      </c>
      <c r="L91" s="200">
        <f>L83-SUM(L84:L90)</f>
        <v>37928</v>
      </c>
      <c r="M91" s="200">
        <f>M83-SUM(M84:M90)</f>
        <v>70455</v>
      </c>
      <c r="N91" s="200">
        <f>N83-SUM(N84:N90)</f>
        <v>95754</v>
      </c>
      <c r="O91" s="200">
        <f>O83-SUM(O84:O90)</f>
        <v>112449</v>
      </c>
      <c r="P91" s="201">
        <f t="shared" si="39"/>
        <v>0.17435302963844856</v>
      </c>
      <c r="Q91" s="213">
        <f t="shared" si="42"/>
        <v>4.2982001507727103</v>
      </c>
      <c r="R91" s="201">
        <f t="shared" si="40"/>
        <v>3.1938207752149353E-2</v>
      </c>
      <c r="S91" s="200">
        <f>S83-SUM(S84:S90)</f>
        <v>29062</v>
      </c>
      <c r="T91" s="200">
        <f>T83-SUM(T84:T90)</f>
        <v>51201</v>
      </c>
      <c r="U91" s="200">
        <f>U83-SUM(U84:U90)</f>
        <v>92009</v>
      </c>
      <c r="V91" s="200">
        <f>V83-SUM(V84:V90)</f>
        <v>119453</v>
      </c>
      <c r="W91" s="200">
        <f>W83-SUM(W84:W90)</f>
        <v>140881</v>
      </c>
      <c r="X91" s="201">
        <f t="shared" si="41"/>
        <v>0.17938436037604744</v>
      </c>
      <c r="Y91" s="213">
        <f t="shared" si="43"/>
        <v>3.8476016791686742</v>
      </c>
      <c r="Z91" s="201">
        <f t="shared" si="36"/>
        <v>2.4361158026759172E-2</v>
      </c>
    </row>
    <row r="92" spans="1:26" x14ac:dyDescent="0.25">
      <c r="A92" s="1"/>
      <c r="B92" s="186" t="s">
        <v>51</v>
      </c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</row>
    <row r="93" spans="1:26" x14ac:dyDescent="0.25">
      <c r="A93" s="1" t="s">
        <v>0</v>
      </c>
      <c r="B93" s="187" t="s">
        <v>70</v>
      </c>
      <c r="C93" s="209">
        <f>C94+C97</f>
        <v>0</v>
      </c>
      <c r="D93" s="209">
        <f>D94+D97</f>
        <v>0</v>
      </c>
      <c r="E93" s="209">
        <f>E94+E97</f>
        <v>5131</v>
      </c>
      <c r="F93" s="209">
        <f>F94+F97</f>
        <v>7607</v>
      </c>
      <c r="G93" s="209">
        <f>G94+G97</f>
        <v>7923</v>
      </c>
      <c r="H93" s="210">
        <f>IFERROR(G93/F93-1,"-")</f>
        <v>4.1540686210069566E-2</v>
      </c>
      <c r="I93" s="210" t="str">
        <f t="shared" si="35"/>
        <v>-</v>
      </c>
      <c r="J93" s="210">
        <f>G93/G$9</f>
        <v>1.0441348954283681E-2</v>
      </c>
      <c r="K93" s="209">
        <f>K94+K97</f>
        <v>0</v>
      </c>
      <c r="L93" s="209">
        <f>L94+L97</f>
        <v>0</v>
      </c>
      <c r="M93" s="209">
        <f>M94+M97</f>
        <v>46354</v>
      </c>
      <c r="N93" s="209">
        <f>N94+N97</f>
        <v>50550</v>
      </c>
      <c r="O93" s="209">
        <f>O94+O97</f>
        <v>49465</v>
      </c>
      <c r="P93" s="210">
        <f>IFERROR(O93/N93-1,"-")</f>
        <v>-2.1463897131552945E-2</v>
      </c>
      <c r="Q93" s="210" t="str">
        <f t="shared" si="42"/>
        <v>-</v>
      </c>
      <c r="R93" s="210">
        <f>O93/O$9</f>
        <v>1.4049244070290245E-2</v>
      </c>
      <c r="S93" s="209">
        <f>S94+S97</f>
        <v>24221</v>
      </c>
      <c r="T93" s="209">
        <f>T94+T97</f>
        <v>33444</v>
      </c>
      <c r="U93" s="209">
        <f>U94+U97</f>
        <v>51485</v>
      </c>
      <c r="V93" s="209">
        <f>V94+V97</f>
        <v>58157</v>
      </c>
      <c r="W93" s="209">
        <f>W94+W97</f>
        <v>57388</v>
      </c>
      <c r="X93" s="210">
        <f>IFERROR(W93/V93-1,"-")</f>
        <v>-1.3222827862510056E-2</v>
      </c>
      <c r="Y93" s="210">
        <f t="shared" si="43"/>
        <v>1.3693489121010693</v>
      </c>
      <c r="Z93" s="210">
        <f t="shared" ref="Z93:Z105" si="44">U93/U$9</f>
        <v>1.3631647132429394E-2</v>
      </c>
    </row>
    <row r="94" spans="1:26" x14ac:dyDescent="0.25">
      <c r="A94" s="1" t="s">
        <v>98</v>
      </c>
      <c r="B94" s="190" t="s">
        <v>99</v>
      </c>
      <c r="C94" s="191">
        <v>0</v>
      </c>
      <c r="D94" s="191">
        <v>0</v>
      </c>
      <c r="E94" s="191">
        <v>3937</v>
      </c>
      <c r="F94" s="191">
        <v>5346</v>
      </c>
      <c r="G94" s="191">
        <v>5742</v>
      </c>
      <c r="H94" s="192">
        <f>IFERROR(G94/F94-1,"-")</f>
        <v>7.4074074074074181E-2</v>
      </c>
      <c r="I94" s="211" t="str">
        <f t="shared" si="35"/>
        <v>-</v>
      </c>
      <c r="J94" s="192">
        <f>G94/G$9</f>
        <v>7.5671116616807896E-3</v>
      </c>
      <c r="K94" s="191">
        <v>0</v>
      </c>
      <c r="L94" s="191">
        <v>0</v>
      </c>
      <c r="M94" s="191">
        <v>29872</v>
      </c>
      <c r="N94" s="191">
        <v>32376</v>
      </c>
      <c r="O94" s="191">
        <v>30079</v>
      </c>
      <c r="P94" s="192">
        <f>IFERROR(O94/N94-1,"-")</f>
        <v>-7.0947615517667373E-2</v>
      </c>
      <c r="Q94" s="211" t="str">
        <f t="shared" si="42"/>
        <v>-</v>
      </c>
      <c r="R94" s="192">
        <f>O94/O$9</f>
        <v>8.5431560171891283E-3</v>
      </c>
      <c r="S94" s="191">
        <v>16023</v>
      </c>
      <c r="T94" s="191">
        <v>21732</v>
      </c>
      <c r="U94" s="191">
        <v>33809</v>
      </c>
      <c r="V94" s="191">
        <v>37722</v>
      </c>
      <c r="W94" s="191">
        <v>35821</v>
      </c>
      <c r="X94" s="192">
        <f>IFERROR(W94/V94-1,"-")</f>
        <v>-5.0394994963151474E-2</v>
      </c>
      <c r="Y94" s="211">
        <f t="shared" si="43"/>
        <v>1.2355988266866378</v>
      </c>
      <c r="Z94" s="192">
        <f t="shared" si="44"/>
        <v>8.9515850810975104E-3</v>
      </c>
    </row>
    <row r="95" spans="1:26" x14ac:dyDescent="0.25">
      <c r="A95" s="193" t="s">
        <v>105</v>
      </c>
      <c r="B95" s="194" t="s">
        <v>105</v>
      </c>
      <c r="C95" s="195">
        <v>0</v>
      </c>
      <c r="D95" s="195">
        <v>0</v>
      </c>
      <c r="E95" s="195">
        <v>2928</v>
      </c>
      <c r="F95" s="195">
        <v>3814</v>
      </c>
      <c r="G95" s="195">
        <v>4202</v>
      </c>
      <c r="H95" s="196">
        <f>IFERROR(G95/F95-1,"-")</f>
        <v>0.10173046670162567</v>
      </c>
      <c r="I95" s="212" t="str">
        <f t="shared" si="35"/>
        <v>-</v>
      </c>
      <c r="J95" s="196">
        <f>G95/G$9</f>
        <v>5.5376181125709996E-3</v>
      </c>
      <c r="K95" s="195">
        <v>0</v>
      </c>
      <c r="L95" s="195">
        <v>0</v>
      </c>
      <c r="M95" s="195">
        <v>13361</v>
      </c>
      <c r="N95" s="195">
        <v>8210</v>
      </c>
      <c r="O95" s="195">
        <v>7675</v>
      </c>
      <c r="P95" s="196">
        <f>IFERROR(O95/N95-1,"-")</f>
        <v>-6.5164433617539541E-2</v>
      </c>
      <c r="Q95" s="212" t="str">
        <f t="shared" si="42"/>
        <v>-</v>
      </c>
      <c r="R95" s="196">
        <f>O95/O$9</f>
        <v>2.1798837205999721E-3</v>
      </c>
      <c r="S95" s="195">
        <v>8684</v>
      </c>
      <c r="T95" s="195">
        <v>11001</v>
      </c>
      <c r="U95" s="195">
        <v>16289</v>
      </c>
      <c r="V95" s="195">
        <v>12024</v>
      </c>
      <c r="W95" s="195">
        <v>11877</v>
      </c>
      <c r="X95" s="196">
        <f>IFERROR(W95/V95-1,"-")</f>
        <v>-1.2225548902195627E-2</v>
      </c>
      <c r="Y95" s="212">
        <f t="shared" si="43"/>
        <v>0.36768770152003682</v>
      </c>
      <c r="Z95" s="196">
        <f t="shared" si="44"/>
        <v>4.3128270397230729E-3</v>
      </c>
    </row>
    <row r="96" spans="1:26" x14ac:dyDescent="0.25">
      <c r="A96" s="193" t="s">
        <v>102</v>
      </c>
      <c r="B96" s="194" t="s">
        <v>102</v>
      </c>
      <c r="C96" s="195">
        <v>0</v>
      </c>
      <c r="D96" s="195">
        <v>0</v>
      </c>
      <c r="E96" s="195">
        <v>1009</v>
      </c>
      <c r="F96" s="195">
        <v>1532</v>
      </c>
      <c r="G96" s="195">
        <v>1540</v>
      </c>
      <c r="H96" s="196">
        <f>IFERROR(G96/F96-1,"-")</f>
        <v>5.2219321148825326E-3</v>
      </c>
      <c r="I96" s="212" t="str">
        <f t="shared" si="35"/>
        <v>-</v>
      </c>
      <c r="J96" s="196">
        <f>G96/G$9</f>
        <v>2.0294935491097905E-3</v>
      </c>
      <c r="K96" s="195">
        <v>0</v>
      </c>
      <c r="L96" s="195">
        <v>0</v>
      </c>
      <c r="M96" s="195">
        <v>16511</v>
      </c>
      <c r="N96" s="195">
        <v>24166</v>
      </c>
      <c r="O96" s="195">
        <v>22404</v>
      </c>
      <c r="P96" s="196">
        <f>IFERROR(O96/N96-1,"-")</f>
        <v>-7.2912356202929685E-2</v>
      </c>
      <c r="Q96" s="212" t="str">
        <f t="shared" si="42"/>
        <v>-</v>
      </c>
      <c r="R96" s="196">
        <f>O96/O$9</f>
        <v>6.3632722965891566E-3</v>
      </c>
      <c r="S96" s="195">
        <v>7339</v>
      </c>
      <c r="T96" s="195">
        <v>10731</v>
      </c>
      <c r="U96" s="195">
        <v>17520</v>
      </c>
      <c r="V96" s="195">
        <v>25698</v>
      </c>
      <c r="W96" s="195">
        <v>23944</v>
      </c>
      <c r="X96" s="196">
        <f>IFERROR(W96/V96-1,"-")</f>
        <v>-6.8254338859055186E-2</v>
      </c>
      <c r="Y96" s="212">
        <f t="shared" si="43"/>
        <v>2.2625698324022347</v>
      </c>
      <c r="Z96" s="196">
        <f t="shared" si="44"/>
        <v>4.6387580413744384E-3</v>
      </c>
    </row>
    <row r="97" spans="1:26" x14ac:dyDescent="0.25">
      <c r="A97" s="1" t="s">
        <v>148</v>
      </c>
      <c r="B97" s="190" t="s">
        <v>109</v>
      </c>
      <c r="C97" s="191">
        <v>0</v>
      </c>
      <c r="D97" s="191">
        <v>0</v>
      </c>
      <c r="E97" s="191">
        <v>1194</v>
      </c>
      <c r="F97" s="191">
        <v>2261</v>
      </c>
      <c r="G97" s="191">
        <v>2181</v>
      </c>
      <c r="H97" s="192">
        <f>IFERROR(G97/F97-1,"-")</f>
        <v>-3.5382574082264528E-2</v>
      </c>
      <c r="I97" s="211" t="str">
        <f t="shared" si="35"/>
        <v>-</v>
      </c>
      <c r="J97" s="192">
        <f>G97/G$9</f>
        <v>2.8742372926028915E-3</v>
      </c>
      <c r="K97" s="191">
        <v>0</v>
      </c>
      <c r="L97" s="191">
        <v>0</v>
      </c>
      <c r="M97" s="191">
        <v>16482</v>
      </c>
      <c r="N97" s="191">
        <v>18174</v>
      </c>
      <c r="O97" s="191">
        <v>19386</v>
      </c>
      <c r="P97" s="192">
        <f>IFERROR(O97/N97-1,"-")</f>
        <v>6.6688676130736146E-2</v>
      </c>
      <c r="Q97" s="211" t="str">
        <f t="shared" si="42"/>
        <v>-</v>
      </c>
      <c r="R97" s="192">
        <f>O97/O$9</f>
        <v>5.5060880531011156E-3</v>
      </c>
      <c r="S97" s="191">
        <v>8198</v>
      </c>
      <c r="T97" s="191">
        <v>11712</v>
      </c>
      <c r="U97" s="191">
        <v>17676</v>
      </c>
      <c r="V97" s="191">
        <v>20435</v>
      </c>
      <c r="W97" s="191">
        <v>21567</v>
      </c>
      <c r="X97" s="192">
        <f>IFERROR(W97/V97-1,"-")</f>
        <v>5.539515537068751E-2</v>
      </c>
      <c r="Y97" s="211">
        <f t="shared" si="43"/>
        <v>1.6307636008782631</v>
      </c>
      <c r="Z97" s="192">
        <f t="shared" si="44"/>
        <v>4.6800620513318819E-3</v>
      </c>
    </row>
    <row r="98" spans="1:26" x14ac:dyDescent="0.25">
      <c r="A98" s="193" t="s">
        <v>112</v>
      </c>
      <c r="B98" s="194" t="s">
        <v>112</v>
      </c>
      <c r="C98" s="195">
        <v>0</v>
      </c>
      <c r="D98" s="195">
        <v>0</v>
      </c>
      <c r="E98" s="195">
        <v>50</v>
      </c>
      <c r="F98" s="195">
        <v>173</v>
      </c>
      <c r="G98" s="195">
        <v>203</v>
      </c>
      <c r="H98" s="196">
        <f t="shared" ref="H98:H105" si="45">IFERROR(G98/F98-1,"-")</f>
        <v>0.17341040462427748</v>
      </c>
      <c r="I98" s="212" t="str">
        <f t="shared" si="35"/>
        <v>-</v>
      </c>
      <c r="J98" s="196">
        <f t="shared" ref="J98:J105" si="46">G98/G$9</f>
        <v>2.6752414965538145E-4</v>
      </c>
      <c r="K98" s="195">
        <v>0</v>
      </c>
      <c r="L98" s="195">
        <v>0</v>
      </c>
      <c r="M98" s="195">
        <v>2353</v>
      </c>
      <c r="N98" s="195">
        <v>2622</v>
      </c>
      <c r="O98" s="195">
        <v>2827</v>
      </c>
      <c r="P98" s="196">
        <f t="shared" ref="P98:P105" si="47">IFERROR(O98/N98-1,"-")</f>
        <v>7.8184591914568946E-2</v>
      </c>
      <c r="Q98" s="212" t="str">
        <f t="shared" si="42"/>
        <v>-</v>
      </c>
      <c r="R98" s="196">
        <f t="shared" ref="R98:R105" si="48">O98/O$9</f>
        <v>8.029356714183871E-4</v>
      </c>
      <c r="S98" s="195">
        <v>1288</v>
      </c>
      <c r="T98" s="195">
        <v>921</v>
      </c>
      <c r="U98" s="195">
        <v>2403</v>
      </c>
      <c r="V98" s="195">
        <v>2795</v>
      </c>
      <c r="W98" s="195">
        <v>3030</v>
      </c>
      <c r="X98" s="196">
        <f t="shared" ref="X98:X105" si="49">IFERROR(W98/V98-1,"-")</f>
        <v>8.4078711985688726E-2</v>
      </c>
      <c r="Y98" s="212">
        <f t="shared" si="43"/>
        <v>1.3524844720496896</v>
      </c>
      <c r="Z98" s="196">
        <f t="shared" si="44"/>
        <v>6.3624061492139131E-4</v>
      </c>
    </row>
    <row r="99" spans="1:26" x14ac:dyDescent="0.25">
      <c r="A99" s="193" t="s">
        <v>115</v>
      </c>
      <c r="B99" s="194" t="s">
        <v>115</v>
      </c>
      <c r="C99" s="195">
        <v>0</v>
      </c>
      <c r="D99" s="195">
        <v>0</v>
      </c>
      <c r="E99" s="195">
        <v>194</v>
      </c>
      <c r="F99" s="195">
        <v>319</v>
      </c>
      <c r="G99" s="195">
        <v>341</v>
      </c>
      <c r="H99" s="196">
        <f t="shared" si="45"/>
        <v>6.8965517241379226E-2</v>
      </c>
      <c r="I99" s="212" t="str">
        <f t="shared" si="35"/>
        <v>-</v>
      </c>
      <c r="J99" s="196">
        <f t="shared" si="46"/>
        <v>4.4938785730288215E-4</v>
      </c>
      <c r="K99" s="195">
        <v>0</v>
      </c>
      <c r="L99" s="195">
        <v>0</v>
      </c>
      <c r="M99" s="195">
        <v>3288</v>
      </c>
      <c r="N99" s="195">
        <v>3495</v>
      </c>
      <c r="O99" s="195">
        <v>3893</v>
      </c>
      <c r="P99" s="196">
        <f t="shared" si="47"/>
        <v>0.11387696709585127</v>
      </c>
      <c r="Q99" s="212" t="str">
        <f t="shared" si="42"/>
        <v>-</v>
      </c>
      <c r="R99" s="196">
        <f t="shared" si="48"/>
        <v>1.1057051888333149E-3</v>
      </c>
      <c r="S99" s="195">
        <v>1481</v>
      </c>
      <c r="T99" s="195">
        <v>2395</v>
      </c>
      <c r="U99" s="195">
        <v>3482</v>
      </c>
      <c r="V99" s="195">
        <v>3814</v>
      </c>
      <c r="W99" s="195">
        <v>4234</v>
      </c>
      <c r="X99" s="196">
        <f t="shared" si="49"/>
        <v>0.11012060828526482</v>
      </c>
      <c r="Y99" s="212">
        <f t="shared" si="43"/>
        <v>1.8588791357191088</v>
      </c>
      <c r="Z99" s="196">
        <f t="shared" si="44"/>
        <v>9.219266837937098E-4</v>
      </c>
    </row>
    <row r="100" spans="1:26" x14ac:dyDescent="0.25">
      <c r="A100" s="193" t="s">
        <v>118</v>
      </c>
      <c r="B100" s="194" t="s">
        <v>118</v>
      </c>
      <c r="C100" s="195">
        <v>0</v>
      </c>
      <c r="D100" s="195">
        <v>0</v>
      </c>
      <c r="E100" s="195">
        <v>346</v>
      </c>
      <c r="F100" s="195">
        <v>771</v>
      </c>
      <c r="G100" s="195">
        <v>574</v>
      </c>
      <c r="H100" s="196">
        <f t="shared" si="45"/>
        <v>-0.25551232166018156</v>
      </c>
      <c r="I100" s="212" t="str">
        <f t="shared" si="35"/>
        <v>-</v>
      </c>
      <c r="J100" s="196">
        <f t="shared" si="46"/>
        <v>7.5644759557728545E-4</v>
      </c>
      <c r="K100" s="195">
        <v>0</v>
      </c>
      <c r="L100" s="195">
        <v>0</v>
      </c>
      <c r="M100" s="195">
        <v>3066</v>
      </c>
      <c r="N100" s="195">
        <v>3114</v>
      </c>
      <c r="O100" s="195">
        <v>3111</v>
      </c>
      <c r="P100" s="196">
        <f t="shared" si="47"/>
        <v>-9.633911368015502E-4</v>
      </c>
      <c r="Q100" s="212" t="str">
        <f t="shared" si="42"/>
        <v>-</v>
      </c>
      <c r="R100" s="196">
        <f t="shared" si="48"/>
        <v>8.835984696790246E-4</v>
      </c>
      <c r="S100" s="195">
        <v>1974</v>
      </c>
      <c r="T100" s="195">
        <v>3541</v>
      </c>
      <c r="U100" s="195">
        <v>3412</v>
      </c>
      <c r="V100" s="195">
        <v>3885</v>
      </c>
      <c r="W100" s="195">
        <v>3685</v>
      </c>
      <c r="X100" s="196">
        <f t="shared" si="49"/>
        <v>-5.1480051480051525E-2</v>
      </c>
      <c r="Y100" s="212">
        <f t="shared" si="43"/>
        <v>0.86676798378926034</v>
      </c>
      <c r="Z100" s="196">
        <f t="shared" si="44"/>
        <v>9.0339283317177998E-4</v>
      </c>
    </row>
    <row r="101" spans="1:26" x14ac:dyDescent="0.25">
      <c r="A101" s="193" t="s">
        <v>125</v>
      </c>
      <c r="B101" s="194" t="s">
        <v>125</v>
      </c>
      <c r="C101" s="195">
        <v>0</v>
      </c>
      <c r="D101" s="195">
        <v>0</v>
      </c>
      <c r="E101" s="195">
        <v>32</v>
      </c>
      <c r="F101" s="195">
        <v>58</v>
      </c>
      <c r="G101" s="195">
        <v>90</v>
      </c>
      <c r="H101" s="196">
        <f t="shared" si="45"/>
        <v>0.55172413793103448</v>
      </c>
      <c r="I101" s="212" t="str">
        <f t="shared" si="35"/>
        <v>-</v>
      </c>
      <c r="J101" s="196">
        <f t="shared" si="46"/>
        <v>1.1860676585706567E-4</v>
      </c>
      <c r="K101" s="195">
        <v>0</v>
      </c>
      <c r="L101" s="195">
        <v>0</v>
      </c>
      <c r="M101" s="195">
        <v>1140</v>
      </c>
      <c r="N101" s="195">
        <v>880</v>
      </c>
      <c r="O101" s="195">
        <v>843</v>
      </c>
      <c r="P101" s="196">
        <f t="shared" si="47"/>
        <v>-4.2045454545454497E-2</v>
      </c>
      <c r="Q101" s="212" t="str">
        <f t="shared" si="42"/>
        <v>-</v>
      </c>
      <c r="R101" s="196">
        <f t="shared" si="48"/>
        <v>2.3943217934407511E-4</v>
      </c>
      <c r="S101" s="195">
        <v>323</v>
      </c>
      <c r="T101" s="195">
        <v>432</v>
      </c>
      <c r="U101" s="195">
        <v>1172</v>
      </c>
      <c r="V101" s="195">
        <v>938</v>
      </c>
      <c r="W101" s="195">
        <v>933</v>
      </c>
      <c r="X101" s="196">
        <f t="shared" si="49"/>
        <v>-5.3304904051172386E-3</v>
      </c>
      <c r="Y101" s="212">
        <f t="shared" si="43"/>
        <v>1.8885448916408669</v>
      </c>
      <c r="Z101" s="196">
        <f t="shared" si="44"/>
        <v>3.1030961327002524E-4</v>
      </c>
    </row>
    <row r="102" spans="1:26" x14ac:dyDescent="0.25">
      <c r="A102" s="193" t="s">
        <v>121</v>
      </c>
      <c r="B102" s="194" t="s">
        <v>121</v>
      </c>
      <c r="C102" s="195">
        <v>0</v>
      </c>
      <c r="D102" s="195">
        <v>0</v>
      </c>
      <c r="E102" s="195">
        <v>15</v>
      </c>
      <c r="F102" s="195">
        <v>87</v>
      </c>
      <c r="G102" s="195">
        <v>64</v>
      </c>
      <c r="H102" s="196">
        <f t="shared" si="45"/>
        <v>-0.26436781609195403</v>
      </c>
      <c r="I102" s="212" t="str">
        <f t="shared" si="35"/>
        <v>-</v>
      </c>
      <c r="J102" s="196">
        <f t="shared" si="46"/>
        <v>8.4342589053913367E-5</v>
      </c>
      <c r="K102" s="195">
        <v>0</v>
      </c>
      <c r="L102" s="195">
        <v>0</v>
      </c>
      <c r="M102" s="195">
        <v>667</v>
      </c>
      <c r="N102" s="195">
        <v>563</v>
      </c>
      <c r="O102" s="195">
        <v>839</v>
      </c>
      <c r="P102" s="196">
        <f t="shared" si="47"/>
        <v>0.49023090586145646</v>
      </c>
      <c r="Q102" s="212" t="str">
        <f t="shared" si="42"/>
        <v>-</v>
      </c>
      <c r="R102" s="196">
        <f t="shared" si="48"/>
        <v>2.382960835939253E-4</v>
      </c>
      <c r="S102" s="195">
        <v>351</v>
      </c>
      <c r="T102" s="195">
        <v>507</v>
      </c>
      <c r="U102" s="195">
        <v>682</v>
      </c>
      <c r="V102" s="195">
        <v>650</v>
      </c>
      <c r="W102" s="195">
        <v>903</v>
      </c>
      <c r="X102" s="196">
        <f t="shared" si="49"/>
        <v>0.38923076923076927</v>
      </c>
      <c r="Y102" s="212">
        <f t="shared" si="43"/>
        <v>1.5726495726495728</v>
      </c>
      <c r="Z102" s="196">
        <f t="shared" si="44"/>
        <v>1.8057265891651639E-4</v>
      </c>
    </row>
    <row r="103" spans="1:26" x14ac:dyDescent="0.25">
      <c r="A103" s="193" t="s">
        <v>130</v>
      </c>
      <c r="B103" s="194" t="s">
        <v>130</v>
      </c>
      <c r="C103" s="195">
        <v>0</v>
      </c>
      <c r="D103" s="195">
        <v>0</v>
      </c>
      <c r="E103" s="195">
        <v>10</v>
      </c>
      <c r="F103" s="195">
        <v>22</v>
      </c>
      <c r="G103" s="195">
        <v>28</v>
      </c>
      <c r="H103" s="196">
        <f t="shared" si="45"/>
        <v>0.27272727272727271</v>
      </c>
      <c r="I103" s="212" t="str">
        <f t="shared" si="35"/>
        <v>-</v>
      </c>
      <c r="J103" s="196">
        <f t="shared" si="46"/>
        <v>3.68998827110871E-5</v>
      </c>
      <c r="K103" s="195">
        <v>0</v>
      </c>
      <c r="L103" s="195">
        <v>0</v>
      </c>
      <c r="M103" s="195">
        <v>260</v>
      </c>
      <c r="N103" s="195">
        <v>131</v>
      </c>
      <c r="O103" s="195">
        <v>202</v>
      </c>
      <c r="P103" s="196">
        <f t="shared" si="47"/>
        <v>0.54198473282442738</v>
      </c>
      <c r="Q103" s="212" t="str">
        <f t="shared" si="42"/>
        <v>-</v>
      </c>
      <c r="R103" s="196">
        <f t="shared" si="48"/>
        <v>5.7372835382566045E-5</v>
      </c>
      <c r="S103" s="195">
        <v>124</v>
      </c>
      <c r="T103" s="195">
        <v>105</v>
      </c>
      <c r="U103" s="195">
        <v>270</v>
      </c>
      <c r="V103" s="195">
        <v>153</v>
      </c>
      <c r="W103" s="195">
        <v>230</v>
      </c>
      <c r="X103" s="196">
        <f t="shared" si="49"/>
        <v>0.50326797385620914</v>
      </c>
      <c r="Y103" s="212">
        <f t="shared" si="43"/>
        <v>0.85483870967741926</v>
      </c>
      <c r="Z103" s="196">
        <f t="shared" si="44"/>
        <v>7.1487709541729355E-5</v>
      </c>
    </row>
    <row r="104" spans="1:26" x14ac:dyDescent="0.25">
      <c r="A104" s="193" t="s">
        <v>133</v>
      </c>
      <c r="B104" s="194" t="s">
        <v>133</v>
      </c>
      <c r="C104" s="195">
        <v>0</v>
      </c>
      <c r="D104" s="195">
        <v>0</v>
      </c>
      <c r="E104" s="195">
        <v>11</v>
      </c>
      <c r="F104" s="195">
        <v>10</v>
      </c>
      <c r="G104" s="195">
        <v>25</v>
      </c>
      <c r="H104" s="196">
        <f t="shared" si="45"/>
        <v>1.5</v>
      </c>
      <c r="I104" s="212" t="str">
        <f t="shared" si="35"/>
        <v>-</v>
      </c>
      <c r="J104" s="196">
        <f t="shared" si="46"/>
        <v>3.2946323849184909E-5</v>
      </c>
      <c r="K104" s="195">
        <v>0</v>
      </c>
      <c r="L104" s="195">
        <v>0</v>
      </c>
      <c r="M104" s="195">
        <v>157</v>
      </c>
      <c r="N104" s="195">
        <v>260</v>
      </c>
      <c r="O104" s="195">
        <v>359</v>
      </c>
      <c r="P104" s="196">
        <f t="shared" si="47"/>
        <v>0.38076923076923075</v>
      </c>
      <c r="Q104" s="212" t="str">
        <f t="shared" si="42"/>
        <v>-</v>
      </c>
      <c r="R104" s="196">
        <f t="shared" si="48"/>
        <v>1.0196459357594658E-4</v>
      </c>
      <c r="S104" s="195">
        <v>89</v>
      </c>
      <c r="T104" s="195">
        <v>96</v>
      </c>
      <c r="U104" s="195">
        <v>168</v>
      </c>
      <c r="V104" s="195">
        <v>270</v>
      </c>
      <c r="W104" s="195">
        <v>384</v>
      </c>
      <c r="X104" s="196">
        <f t="shared" si="49"/>
        <v>0.42222222222222228</v>
      </c>
      <c r="Y104" s="212">
        <f t="shared" si="43"/>
        <v>3.3146067415730336</v>
      </c>
      <c r="Z104" s="196">
        <f t="shared" si="44"/>
        <v>4.44812414926316E-5</v>
      </c>
    </row>
    <row r="105" spans="1:26" x14ac:dyDescent="0.25">
      <c r="A105" s="198" t="s">
        <v>147</v>
      </c>
      <c r="B105" s="199" t="s">
        <v>147</v>
      </c>
      <c r="C105" s="200">
        <f>C97-SUM(C98:C104)</f>
        <v>0</v>
      </c>
      <c r="D105" s="200">
        <f>D97-SUM(D98:D104)</f>
        <v>0</v>
      </c>
      <c r="E105" s="200">
        <f>E97-SUM(E98:E104)</f>
        <v>536</v>
      </c>
      <c r="F105" s="200">
        <f>F97-SUM(F98:F104)</f>
        <v>821</v>
      </c>
      <c r="G105" s="200">
        <f>G97-SUM(G98:G104)</f>
        <v>856</v>
      </c>
      <c r="H105" s="201">
        <f t="shared" si="45"/>
        <v>4.2630937880633324E-2</v>
      </c>
      <c r="I105" s="213" t="str">
        <f t="shared" si="35"/>
        <v>-</v>
      </c>
      <c r="J105" s="201">
        <f t="shared" si="46"/>
        <v>1.1280821285960913E-3</v>
      </c>
      <c r="K105" s="200">
        <f>K97-SUM(K98:K104)</f>
        <v>0</v>
      </c>
      <c r="L105" s="200">
        <f>L97-SUM(L98:L104)</f>
        <v>0</v>
      </c>
      <c r="M105" s="200">
        <f>M97-SUM(M98:M104)</f>
        <v>5551</v>
      </c>
      <c r="N105" s="200">
        <f>N97-SUM(N98:N104)</f>
        <v>7109</v>
      </c>
      <c r="O105" s="200">
        <f>O97-SUM(O98:O104)</f>
        <v>7312</v>
      </c>
      <c r="P105" s="201">
        <f t="shared" si="47"/>
        <v>2.8555352370234877E-2</v>
      </c>
      <c r="Q105" s="213" t="str">
        <f t="shared" si="42"/>
        <v>-</v>
      </c>
      <c r="R105" s="201">
        <f t="shared" si="48"/>
        <v>2.0767830312738759E-3</v>
      </c>
      <c r="S105" s="200">
        <f>S97-SUM(S98:S104)</f>
        <v>2568</v>
      </c>
      <c r="T105" s="200">
        <f>T97-SUM(T98:T104)</f>
        <v>3715</v>
      </c>
      <c r="U105" s="200">
        <f>U97-SUM(U98:U104)</f>
        <v>6087</v>
      </c>
      <c r="V105" s="200">
        <f>V97-SUM(V98:V104)</f>
        <v>7930</v>
      </c>
      <c r="W105" s="200">
        <f>W97-SUM(W98:W104)</f>
        <v>8168</v>
      </c>
      <c r="X105" s="201">
        <f t="shared" si="49"/>
        <v>3.0012610340479196E-2</v>
      </c>
      <c r="Y105" s="213">
        <f t="shared" si="43"/>
        <v>2.1806853582554515</v>
      </c>
      <c r="Z105" s="201">
        <f t="shared" si="44"/>
        <v>1.6116506962240986E-3</v>
      </c>
    </row>
    <row r="106" spans="1:26" x14ac:dyDescent="0.25">
      <c r="A106" s="1"/>
      <c r="B106" s="186" t="s">
        <v>52</v>
      </c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</row>
    <row r="107" spans="1:26" x14ac:dyDescent="0.25">
      <c r="A107" s="1" t="s">
        <v>0</v>
      </c>
      <c r="B107" s="187" t="s">
        <v>70</v>
      </c>
      <c r="C107" s="209">
        <f>C108+C111</f>
        <v>0</v>
      </c>
      <c r="D107" s="209">
        <f>D108+D111</f>
        <v>0</v>
      </c>
      <c r="E107" s="209">
        <f>E108+E111</f>
        <v>0</v>
      </c>
      <c r="F107" s="209">
        <f>F108+F111</f>
        <v>0</v>
      </c>
      <c r="G107" s="209">
        <f>G108+G111</f>
        <v>0</v>
      </c>
      <c r="H107" s="210" t="str">
        <f>IFERROR(G107/F107-1,"-")</f>
        <v>-</v>
      </c>
      <c r="I107" s="210" t="str">
        <f t="shared" si="35"/>
        <v>-</v>
      </c>
      <c r="J107" s="210">
        <f>G107/G$9</f>
        <v>0</v>
      </c>
      <c r="K107" s="209">
        <f>K108+K111</f>
        <v>0</v>
      </c>
      <c r="L107" s="209">
        <f>L108+L111</f>
        <v>0</v>
      </c>
      <c r="M107" s="209">
        <f>M108+M111</f>
        <v>0</v>
      </c>
      <c r="N107" s="209">
        <f>N108+N111</f>
        <v>0</v>
      </c>
      <c r="O107" s="209">
        <f>O108+O111</f>
        <v>0</v>
      </c>
      <c r="P107" s="210" t="str">
        <f>IFERROR(O107/N107-1,"-")</f>
        <v>-</v>
      </c>
      <c r="Q107" s="210" t="str">
        <f t="shared" si="42"/>
        <v>-</v>
      </c>
      <c r="R107" s="210">
        <f>O107/O$9</f>
        <v>0</v>
      </c>
      <c r="S107" s="209">
        <f>S108+S111</f>
        <v>63499</v>
      </c>
      <c r="T107" s="209">
        <f>T108+T111</f>
        <v>95997</v>
      </c>
      <c r="U107" s="209">
        <f>U108+U111</f>
        <v>169794</v>
      </c>
      <c r="V107" s="209">
        <f>V108+V111</f>
        <v>220761</v>
      </c>
      <c r="W107" s="209">
        <f>W108+W111</f>
        <v>207278</v>
      </c>
      <c r="X107" s="210">
        <f>IFERROR(W107/V107-1,"-")</f>
        <v>-6.1075099315549441E-2</v>
      </c>
      <c r="Y107" s="210">
        <f t="shared" si="43"/>
        <v>2.2642718782972961</v>
      </c>
      <c r="Z107" s="210">
        <f t="shared" ref="Z107:Z119" si="50">U107/U$9</f>
        <v>4.4956237607142208E-2</v>
      </c>
    </row>
    <row r="108" spans="1:26" x14ac:dyDescent="0.25">
      <c r="A108" s="1" t="s">
        <v>98</v>
      </c>
      <c r="B108" s="190" t="s">
        <v>99</v>
      </c>
      <c r="C108" s="191">
        <v>0</v>
      </c>
      <c r="D108" s="191">
        <v>0</v>
      </c>
      <c r="E108" s="191">
        <v>0</v>
      </c>
      <c r="F108" s="191">
        <v>0</v>
      </c>
      <c r="G108" s="191">
        <v>0</v>
      </c>
      <c r="H108" s="192" t="str">
        <f>IFERROR(G108/F108-1,"-")</f>
        <v>-</v>
      </c>
      <c r="I108" s="211" t="str">
        <f t="shared" si="35"/>
        <v>-</v>
      </c>
      <c r="J108" s="192">
        <f>G108/G$9</f>
        <v>0</v>
      </c>
      <c r="K108" s="191">
        <v>0</v>
      </c>
      <c r="L108" s="191">
        <v>0</v>
      </c>
      <c r="M108" s="191">
        <v>0</v>
      </c>
      <c r="N108" s="191">
        <v>0</v>
      </c>
      <c r="O108" s="191">
        <v>0</v>
      </c>
      <c r="P108" s="192" t="str">
        <f>IFERROR(O108/N108-1,"-")</f>
        <v>-</v>
      </c>
      <c r="Q108" s="211" t="str">
        <f t="shared" si="42"/>
        <v>-</v>
      </c>
      <c r="R108" s="192">
        <f>O108/O$9</f>
        <v>0</v>
      </c>
      <c r="S108" s="191">
        <v>28387</v>
      </c>
      <c r="T108" s="191">
        <v>39659</v>
      </c>
      <c r="U108" s="191">
        <v>41132</v>
      </c>
      <c r="V108" s="191">
        <v>48543</v>
      </c>
      <c r="W108" s="191">
        <v>43479</v>
      </c>
      <c r="X108" s="192">
        <f>IFERROR(W108/V108-1,"-")</f>
        <v>-0.10431988134231507</v>
      </c>
      <c r="Y108" s="211">
        <f t="shared" si="43"/>
        <v>0.53165181244936055</v>
      </c>
      <c r="Z108" s="192">
        <f t="shared" si="50"/>
        <v>1.089049062544597E-2</v>
      </c>
    </row>
    <row r="109" spans="1:26" x14ac:dyDescent="0.25">
      <c r="A109" s="193" t="s">
        <v>105</v>
      </c>
      <c r="B109" s="194" t="s">
        <v>105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6" t="str">
        <f>IFERROR(G109/F109-1,"-")</f>
        <v>-</v>
      </c>
      <c r="I109" s="212" t="str">
        <f t="shared" si="35"/>
        <v>-</v>
      </c>
      <c r="J109" s="196">
        <f>G109/G$9</f>
        <v>0</v>
      </c>
      <c r="K109" s="195">
        <v>0</v>
      </c>
      <c r="L109" s="195">
        <v>0</v>
      </c>
      <c r="M109" s="195">
        <v>0</v>
      </c>
      <c r="N109" s="195">
        <v>0</v>
      </c>
      <c r="O109" s="195">
        <v>0</v>
      </c>
      <c r="P109" s="196" t="str">
        <f>IFERROR(O109/N109-1,"-")</f>
        <v>-</v>
      </c>
      <c r="Q109" s="212" t="str">
        <f t="shared" si="42"/>
        <v>-</v>
      </c>
      <c r="R109" s="196">
        <f>O109/O$9</f>
        <v>0</v>
      </c>
      <c r="S109" s="195">
        <v>3383</v>
      </c>
      <c r="T109" s="195">
        <v>20351</v>
      </c>
      <c r="U109" s="195">
        <v>11031</v>
      </c>
      <c r="V109" s="195">
        <v>14560</v>
      </c>
      <c r="W109" s="195">
        <v>12208</v>
      </c>
      <c r="X109" s="196">
        <f>IFERROR(W109/V109-1,"-")</f>
        <v>-0.16153846153846152</v>
      </c>
      <c r="Y109" s="212">
        <f t="shared" si="43"/>
        <v>2.6086313922553948</v>
      </c>
      <c r="Z109" s="196">
        <f t="shared" si="50"/>
        <v>2.9206700887215429E-3</v>
      </c>
    </row>
    <row r="110" spans="1:26" x14ac:dyDescent="0.25">
      <c r="A110" s="193" t="s">
        <v>102</v>
      </c>
      <c r="B110" s="194" t="s">
        <v>102</v>
      </c>
      <c r="C110" s="195">
        <v>0</v>
      </c>
      <c r="D110" s="195">
        <v>0</v>
      </c>
      <c r="E110" s="195">
        <v>0</v>
      </c>
      <c r="F110" s="195">
        <v>0</v>
      </c>
      <c r="G110" s="195">
        <v>0</v>
      </c>
      <c r="H110" s="196" t="str">
        <f>IFERROR(G110/F110-1,"-")</f>
        <v>-</v>
      </c>
      <c r="I110" s="212" t="str">
        <f t="shared" si="35"/>
        <v>-</v>
      </c>
      <c r="J110" s="196">
        <f>G110/G$9</f>
        <v>0</v>
      </c>
      <c r="K110" s="195">
        <v>0</v>
      </c>
      <c r="L110" s="195">
        <v>0</v>
      </c>
      <c r="M110" s="195">
        <v>0</v>
      </c>
      <c r="N110" s="195">
        <v>0</v>
      </c>
      <c r="O110" s="195">
        <v>0</v>
      </c>
      <c r="P110" s="196" t="str">
        <f>IFERROR(O110/N110-1,"-")</f>
        <v>-</v>
      </c>
      <c r="Q110" s="212" t="str">
        <f t="shared" si="42"/>
        <v>-</v>
      </c>
      <c r="R110" s="196">
        <f>O110/O$9</f>
        <v>0</v>
      </c>
      <c r="S110" s="195">
        <v>25004</v>
      </c>
      <c r="T110" s="195">
        <v>19308</v>
      </c>
      <c r="U110" s="195">
        <v>30101</v>
      </c>
      <c r="V110" s="195">
        <v>33983</v>
      </c>
      <c r="W110" s="195">
        <v>31271</v>
      </c>
      <c r="X110" s="196">
        <f>IFERROR(W110/V110-1,"-")</f>
        <v>-7.9804608186446191E-2</v>
      </c>
      <c r="Y110" s="212">
        <f t="shared" si="43"/>
        <v>0.25063989761638128</v>
      </c>
      <c r="Z110" s="196">
        <f t="shared" si="50"/>
        <v>7.9698205367244278E-3</v>
      </c>
    </row>
    <row r="111" spans="1:26" x14ac:dyDescent="0.25">
      <c r="A111" s="1" t="s">
        <v>148</v>
      </c>
      <c r="B111" s="190" t="s">
        <v>109</v>
      </c>
      <c r="C111" s="191">
        <v>0</v>
      </c>
      <c r="D111" s="191">
        <v>0</v>
      </c>
      <c r="E111" s="191">
        <v>0</v>
      </c>
      <c r="F111" s="191">
        <v>0</v>
      </c>
      <c r="G111" s="191">
        <v>0</v>
      </c>
      <c r="H111" s="192" t="str">
        <f>IFERROR(G111/F111-1,"-")</f>
        <v>-</v>
      </c>
      <c r="I111" s="211" t="str">
        <f t="shared" si="35"/>
        <v>-</v>
      </c>
      <c r="J111" s="192">
        <f>G111/G$9</f>
        <v>0</v>
      </c>
      <c r="K111" s="191">
        <v>0</v>
      </c>
      <c r="L111" s="191">
        <v>0</v>
      </c>
      <c r="M111" s="191">
        <v>0</v>
      </c>
      <c r="N111" s="191">
        <v>0</v>
      </c>
      <c r="O111" s="191">
        <v>0</v>
      </c>
      <c r="P111" s="192" t="str">
        <f>IFERROR(O111/N111-1,"-")</f>
        <v>-</v>
      </c>
      <c r="Q111" s="211" t="str">
        <f t="shared" si="42"/>
        <v>-</v>
      </c>
      <c r="R111" s="192">
        <f>O111/O$9</f>
        <v>0</v>
      </c>
      <c r="S111" s="191">
        <v>35112</v>
      </c>
      <c r="T111" s="191">
        <v>56338</v>
      </c>
      <c r="U111" s="191">
        <v>128662</v>
      </c>
      <c r="V111" s="191">
        <v>172218</v>
      </c>
      <c r="W111" s="191">
        <v>163799</v>
      </c>
      <c r="X111" s="192">
        <f>IFERROR(W111/V111-1,"-")</f>
        <v>-4.8885714617519671E-2</v>
      </c>
      <c r="Y111" s="211">
        <f t="shared" si="43"/>
        <v>3.6650432900432897</v>
      </c>
      <c r="Z111" s="192">
        <f t="shared" si="50"/>
        <v>3.4065746981696232E-2</v>
      </c>
    </row>
    <row r="112" spans="1:26" x14ac:dyDescent="0.25">
      <c r="A112" s="193" t="s">
        <v>112</v>
      </c>
      <c r="B112" s="194" t="s">
        <v>112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6" t="str">
        <f t="shared" ref="H112:H119" si="51">IFERROR(G112/F112-1,"-")</f>
        <v>-</v>
      </c>
      <c r="I112" s="212" t="str">
        <f t="shared" si="35"/>
        <v>-</v>
      </c>
      <c r="J112" s="196">
        <f t="shared" ref="J112:J119" si="52">G112/G$9</f>
        <v>0</v>
      </c>
      <c r="K112" s="195">
        <v>0</v>
      </c>
      <c r="L112" s="195">
        <v>0</v>
      </c>
      <c r="M112" s="195">
        <v>0</v>
      </c>
      <c r="N112" s="195">
        <v>0</v>
      </c>
      <c r="O112" s="195">
        <v>0</v>
      </c>
      <c r="P112" s="196" t="str">
        <f t="shared" ref="P112:P119" si="53">IFERROR(O112/N112-1,"-")</f>
        <v>-</v>
      </c>
      <c r="Q112" s="212" t="str">
        <f t="shared" si="42"/>
        <v>-</v>
      </c>
      <c r="R112" s="196">
        <f t="shared" ref="R112:R119" si="54">O112/O$9</f>
        <v>0</v>
      </c>
      <c r="S112" s="195">
        <v>20258</v>
      </c>
      <c r="T112" s="195">
        <v>23009</v>
      </c>
      <c r="U112" s="195">
        <v>77726</v>
      </c>
      <c r="V112" s="195">
        <v>113230</v>
      </c>
      <c r="W112" s="195">
        <v>102157</v>
      </c>
      <c r="X112" s="196">
        <f t="shared" ref="X112:X119" si="55">IFERROR(W112/V112-1,"-")</f>
        <v>-9.7792104565927795E-2</v>
      </c>
      <c r="Y112" s="212">
        <f t="shared" si="43"/>
        <v>4.042797906999704</v>
      </c>
      <c r="Z112" s="196">
        <f t="shared" si="50"/>
        <v>2.0579458192001691E-2</v>
      </c>
    </row>
    <row r="113" spans="1:26" x14ac:dyDescent="0.25">
      <c r="A113" s="193" t="s">
        <v>115</v>
      </c>
      <c r="B113" s="194" t="s">
        <v>115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6" t="str">
        <f t="shared" si="51"/>
        <v>-</v>
      </c>
      <c r="I113" s="212" t="str">
        <f t="shared" si="35"/>
        <v>-</v>
      </c>
      <c r="J113" s="196">
        <f t="shared" si="52"/>
        <v>0</v>
      </c>
      <c r="K113" s="195">
        <v>0</v>
      </c>
      <c r="L113" s="195">
        <v>0</v>
      </c>
      <c r="M113" s="195">
        <v>0</v>
      </c>
      <c r="N113" s="195">
        <v>0</v>
      </c>
      <c r="O113" s="195">
        <v>0</v>
      </c>
      <c r="P113" s="196" t="str">
        <f t="shared" si="53"/>
        <v>-</v>
      </c>
      <c r="Q113" s="212" t="str">
        <f t="shared" si="42"/>
        <v>-</v>
      </c>
      <c r="R113" s="196">
        <f t="shared" si="54"/>
        <v>0</v>
      </c>
      <c r="S113" s="195">
        <v>2717</v>
      </c>
      <c r="T113" s="195">
        <v>6854</v>
      </c>
      <c r="U113" s="195">
        <v>5917</v>
      </c>
      <c r="V113" s="195">
        <v>7594</v>
      </c>
      <c r="W113" s="195">
        <v>7215</v>
      </c>
      <c r="X113" s="196">
        <f t="shared" si="55"/>
        <v>-4.9907821964708998E-2</v>
      </c>
      <c r="Y113" s="212">
        <f t="shared" si="43"/>
        <v>1.6555023923444976</v>
      </c>
      <c r="Z113" s="196">
        <f t="shared" si="50"/>
        <v>1.5666399161422689E-3</v>
      </c>
    </row>
    <row r="114" spans="1:26" x14ac:dyDescent="0.25">
      <c r="A114" s="193" t="s">
        <v>118</v>
      </c>
      <c r="B114" s="194" t="s">
        <v>118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6" t="str">
        <f t="shared" si="51"/>
        <v>-</v>
      </c>
      <c r="I114" s="212" t="str">
        <f t="shared" si="35"/>
        <v>-</v>
      </c>
      <c r="J114" s="196">
        <f t="shared" si="52"/>
        <v>0</v>
      </c>
      <c r="K114" s="195">
        <v>0</v>
      </c>
      <c r="L114" s="195">
        <v>0</v>
      </c>
      <c r="M114" s="195">
        <v>0</v>
      </c>
      <c r="N114" s="195">
        <v>0</v>
      </c>
      <c r="O114" s="195">
        <v>0</v>
      </c>
      <c r="P114" s="196" t="str">
        <f t="shared" si="53"/>
        <v>-</v>
      </c>
      <c r="Q114" s="212" t="str">
        <f t="shared" si="42"/>
        <v>-</v>
      </c>
      <c r="R114" s="196">
        <f t="shared" si="54"/>
        <v>0</v>
      </c>
      <c r="S114" s="195">
        <v>1871</v>
      </c>
      <c r="T114" s="195">
        <v>6300</v>
      </c>
      <c r="U114" s="195">
        <v>8638</v>
      </c>
      <c r="V114" s="195">
        <v>12056</v>
      </c>
      <c r="W114" s="195">
        <v>12800</v>
      </c>
      <c r="X114" s="196">
        <f t="shared" si="55"/>
        <v>6.1712010617120061E-2</v>
      </c>
      <c r="Y114" s="212">
        <f t="shared" si="43"/>
        <v>5.841261357562801</v>
      </c>
      <c r="Z114" s="196">
        <f t="shared" si="50"/>
        <v>2.2870771667461414E-3</v>
      </c>
    </row>
    <row r="115" spans="1:26" x14ac:dyDescent="0.25">
      <c r="A115" s="193" t="s">
        <v>125</v>
      </c>
      <c r="B115" s="194" t="s">
        <v>125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6" t="str">
        <f t="shared" si="51"/>
        <v>-</v>
      </c>
      <c r="I115" s="212" t="str">
        <f t="shared" si="35"/>
        <v>-</v>
      </c>
      <c r="J115" s="196">
        <f t="shared" si="52"/>
        <v>0</v>
      </c>
      <c r="K115" s="195">
        <v>0</v>
      </c>
      <c r="L115" s="195">
        <v>0</v>
      </c>
      <c r="M115" s="195">
        <v>0</v>
      </c>
      <c r="N115" s="195">
        <v>0</v>
      </c>
      <c r="O115" s="195">
        <v>0</v>
      </c>
      <c r="P115" s="196" t="str">
        <f t="shared" si="53"/>
        <v>-</v>
      </c>
      <c r="Q115" s="212" t="str">
        <f t="shared" si="42"/>
        <v>-</v>
      </c>
      <c r="R115" s="196">
        <f t="shared" si="54"/>
        <v>0</v>
      </c>
      <c r="S115" s="195">
        <v>1133</v>
      </c>
      <c r="T115" s="195">
        <v>3529</v>
      </c>
      <c r="U115" s="195">
        <v>5894</v>
      </c>
      <c r="V115" s="195">
        <v>6032</v>
      </c>
      <c r="W115" s="195">
        <v>5918</v>
      </c>
      <c r="X115" s="196">
        <f t="shared" si="55"/>
        <v>-1.8899204244031798E-2</v>
      </c>
      <c r="Y115" s="212">
        <f t="shared" si="43"/>
        <v>4.2233009708737868</v>
      </c>
      <c r="Z115" s="196">
        <f t="shared" si="50"/>
        <v>1.5605502223664921E-3</v>
      </c>
    </row>
    <row r="116" spans="1:26" x14ac:dyDescent="0.25">
      <c r="A116" s="193" t="s">
        <v>121</v>
      </c>
      <c r="B116" s="194" t="s">
        <v>121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6" t="str">
        <f t="shared" si="51"/>
        <v>-</v>
      </c>
      <c r="I116" s="212" t="str">
        <f t="shared" si="35"/>
        <v>-</v>
      </c>
      <c r="J116" s="196">
        <f t="shared" si="52"/>
        <v>0</v>
      </c>
      <c r="K116" s="195">
        <v>0</v>
      </c>
      <c r="L116" s="195">
        <v>0</v>
      </c>
      <c r="M116" s="195">
        <v>0</v>
      </c>
      <c r="N116" s="195">
        <v>0</v>
      </c>
      <c r="O116" s="195">
        <v>0</v>
      </c>
      <c r="P116" s="196" t="str">
        <f t="shared" si="53"/>
        <v>-</v>
      </c>
      <c r="Q116" s="212" t="str">
        <f t="shared" si="42"/>
        <v>-</v>
      </c>
      <c r="R116" s="196">
        <f t="shared" si="54"/>
        <v>0</v>
      </c>
      <c r="S116" s="195">
        <v>2557</v>
      </c>
      <c r="T116" s="195">
        <v>4170</v>
      </c>
      <c r="U116" s="195">
        <v>4317</v>
      </c>
      <c r="V116" s="195">
        <v>4916</v>
      </c>
      <c r="W116" s="195">
        <v>4686</v>
      </c>
      <c r="X116" s="196">
        <f t="shared" si="55"/>
        <v>-4.6786004882017895E-2</v>
      </c>
      <c r="Y116" s="212">
        <f t="shared" si="43"/>
        <v>0.83261634728197098</v>
      </c>
      <c r="Z116" s="196">
        <f t="shared" si="50"/>
        <v>1.1430090447838727E-3</v>
      </c>
    </row>
    <row r="117" spans="1:26" x14ac:dyDescent="0.25">
      <c r="A117" s="193" t="s">
        <v>130</v>
      </c>
      <c r="B117" s="194" t="s">
        <v>130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6" t="str">
        <f t="shared" si="51"/>
        <v>-</v>
      </c>
      <c r="I117" s="212" t="str">
        <f t="shared" si="35"/>
        <v>-</v>
      </c>
      <c r="J117" s="196">
        <f t="shared" si="52"/>
        <v>0</v>
      </c>
      <c r="K117" s="195">
        <v>0</v>
      </c>
      <c r="L117" s="195">
        <v>0</v>
      </c>
      <c r="M117" s="195">
        <v>0</v>
      </c>
      <c r="N117" s="195">
        <v>0</v>
      </c>
      <c r="O117" s="195">
        <v>0</v>
      </c>
      <c r="P117" s="196" t="str">
        <f t="shared" si="53"/>
        <v>-</v>
      </c>
      <c r="Q117" s="212" t="str">
        <f t="shared" si="42"/>
        <v>-</v>
      </c>
      <c r="R117" s="196">
        <f t="shared" si="54"/>
        <v>0</v>
      </c>
      <c r="S117" s="195">
        <v>226</v>
      </c>
      <c r="T117" s="195">
        <v>308</v>
      </c>
      <c r="U117" s="195">
        <v>1123</v>
      </c>
      <c r="V117" s="195">
        <v>1300</v>
      </c>
      <c r="W117" s="195">
        <v>1069</v>
      </c>
      <c r="X117" s="196">
        <f t="shared" si="55"/>
        <v>-0.1776923076923077</v>
      </c>
      <c r="Y117" s="212">
        <f t="shared" si="43"/>
        <v>3.7300884955752212</v>
      </c>
      <c r="Z117" s="196">
        <f t="shared" si="50"/>
        <v>2.9733591783467434E-4</v>
      </c>
    </row>
    <row r="118" spans="1:26" x14ac:dyDescent="0.25">
      <c r="A118" s="193" t="s">
        <v>133</v>
      </c>
      <c r="B118" s="194" t="s">
        <v>133</v>
      </c>
      <c r="C118" s="195">
        <v>0</v>
      </c>
      <c r="D118" s="195">
        <v>0</v>
      </c>
      <c r="E118" s="195">
        <v>0</v>
      </c>
      <c r="F118" s="195">
        <v>0</v>
      </c>
      <c r="G118" s="195">
        <v>0</v>
      </c>
      <c r="H118" s="196" t="str">
        <f t="shared" si="51"/>
        <v>-</v>
      </c>
      <c r="I118" s="212" t="str">
        <f t="shared" si="35"/>
        <v>-</v>
      </c>
      <c r="J118" s="196">
        <f t="shared" si="52"/>
        <v>0</v>
      </c>
      <c r="K118" s="195">
        <v>0</v>
      </c>
      <c r="L118" s="195">
        <v>0</v>
      </c>
      <c r="M118" s="195">
        <v>0</v>
      </c>
      <c r="N118" s="195">
        <v>0</v>
      </c>
      <c r="O118" s="195">
        <v>0</v>
      </c>
      <c r="P118" s="196" t="str">
        <f t="shared" si="53"/>
        <v>-</v>
      </c>
      <c r="Q118" s="212" t="str">
        <f t="shared" si="42"/>
        <v>-</v>
      </c>
      <c r="R118" s="196">
        <f t="shared" si="54"/>
        <v>0</v>
      </c>
      <c r="S118" s="195">
        <v>549</v>
      </c>
      <c r="T118" s="195">
        <v>470</v>
      </c>
      <c r="U118" s="195">
        <v>840</v>
      </c>
      <c r="V118" s="195">
        <v>770</v>
      </c>
      <c r="W118" s="195">
        <v>1368</v>
      </c>
      <c r="X118" s="196">
        <f t="shared" si="55"/>
        <v>0.77662337662337655</v>
      </c>
      <c r="Y118" s="212">
        <f t="shared" si="43"/>
        <v>1.4918032786885247</v>
      </c>
      <c r="Z118" s="196">
        <f t="shared" si="50"/>
        <v>2.2240620746315801E-4</v>
      </c>
    </row>
    <row r="119" spans="1:26" x14ac:dyDescent="0.25">
      <c r="A119" s="198" t="s">
        <v>147</v>
      </c>
      <c r="B119" s="199" t="s">
        <v>147</v>
      </c>
      <c r="C119" s="200">
        <f>C111-SUM(C112:C118)</f>
        <v>0</v>
      </c>
      <c r="D119" s="200">
        <f>D111-SUM(D112:D118)</f>
        <v>0</v>
      </c>
      <c r="E119" s="200">
        <f>E111-SUM(E112:E118)</f>
        <v>0</v>
      </c>
      <c r="F119" s="200">
        <f>F111-SUM(F112:F118)</f>
        <v>0</v>
      </c>
      <c r="G119" s="200">
        <f>G111-SUM(G112:G118)</f>
        <v>0</v>
      </c>
      <c r="H119" s="201" t="str">
        <f t="shared" si="51"/>
        <v>-</v>
      </c>
      <c r="I119" s="213" t="str">
        <f t="shared" si="35"/>
        <v>-</v>
      </c>
      <c r="J119" s="201">
        <f t="shared" si="52"/>
        <v>0</v>
      </c>
      <c r="K119" s="200">
        <f>K111-SUM(K112:K118)</f>
        <v>0</v>
      </c>
      <c r="L119" s="200">
        <f>L111-SUM(L112:L118)</f>
        <v>0</v>
      </c>
      <c r="M119" s="200">
        <f>M111-SUM(M112:M118)</f>
        <v>0</v>
      </c>
      <c r="N119" s="200">
        <f>N111-SUM(N112:N118)</f>
        <v>0</v>
      </c>
      <c r="O119" s="200">
        <f>O111-SUM(O112:O118)</f>
        <v>0</v>
      </c>
      <c r="P119" s="201" t="str">
        <f t="shared" si="53"/>
        <v>-</v>
      </c>
      <c r="Q119" s="213" t="str">
        <f t="shared" si="42"/>
        <v>-</v>
      </c>
      <c r="R119" s="201">
        <f t="shared" si="54"/>
        <v>0</v>
      </c>
      <c r="S119" s="200">
        <f>S111-SUM(S112:S118)</f>
        <v>5801</v>
      </c>
      <c r="T119" s="200">
        <f>T111-SUM(T112:T118)</f>
        <v>11698</v>
      </c>
      <c r="U119" s="200">
        <f>U111-SUM(U112:U118)</f>
        <v>24207</v>
      </c>
      <c r="V119" s="200">
        <f>V111-SUM(V112:V118)</f>
        <v>26320</v>
      </c>
      <c r="W119" s="200">
        <f>W111-SUM(W112:W118)</f>
        <v>28586</v>
      </c>
      <c r="X119" s="201">
        <f t="shared" si="55"/>
        <v>8.6094224924012197E-2</v>
      </c>
      <c r="Y119" s="213">
        <f t="shared" si="43"/>
        <v>3.9277710739527665</v>
      </c>
      <c r="Z119" s="201">
        <f t="shared" si="50"/>
        <v>6.4092703143579354E-3</v>
      </c>
    </row>
    <row r="120" spans="1:26" x14ac:dyDescent="0.25">
      <c r="A120" s="1"/>
      <c r="B120" s="186" t="s">
        <v>53</v>
      </c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</row>
    <row r="121" spans="1:26" x14ac:dyDescent="0.25">
      <c r="A121" s="1" t="s">
        <v>0</v>
      </c>
      <c r="B121" s="187" t="s">
        <v>70</v>
      </c>
      <c r="C121" s="209">
        <f>C122+C125</f>
        <v>48728</v>
      </c>
      <c r="D121" s="209">
        <f>D122+D125</f>
        <v>61314</v>
      </c>
      <c r="E121" s="209">
        <f>E122+E125</f>
        <v>93434</v>
      </c>
      <c r="F121" s="209">
        <f>F122+F125</f>
        <v>93472</v>
      </c>
      <c r="G121" s="209">
        <f>G122+G125</f>
        <v>99644</v>
      </c>
      <c r="H121" s="210">
        <f>IFERROR(G121/F121-1,"-")</f>
        <v>6.6030469017459792E-2</v>
      </c>
      <c r="I121" s="210">
        <f t="shared" si="35"/>
        <v>1.0449023148908223</v>
      </c>
      <c r="J121" s="210">
        <f>G121/G$9</f>
        <v>0.13131613974512724</v>
      </c>
      <c r="K121" s="209">
        <f>K122+K125</f>
        <v>54788</v>
      </c>
      <c r="L121" s="209">
        <f>L122+L125</f>
        <v>102944</v>
      </c>
      <c r="M121" s="209">
        <f>M122+M125</f>
        <v>135697</v>
      </c>
      <c r="N121" s="209">
        <f>N122+N125</f>
        <v>145637</v>
      </c>
      <c r="O121" s="209">
        <f>O122+O125</f>
        <v>151227</v>
      </c>
      <c r="P121" s="210">
        <f>IFERROR(O121/N121-1,"-")</f>
        <v>3.8383103194929769E-2</v>
      </c>
      <c r="Q121" s="210">
        <f t="shared" si="42"/>
        <v>1.7602212163247426</v>
      </c>
      <c r="R121" s="210">
        <f>O121/O$9</f>
        <v>4.2952088001976807E-2</v>
      </c>
      <c r="S121" s="209">
        <f>S122+S125</f>
        <v>103516</v>
      </c>
      <c r="T121" s="209">
        <f>T122+T125</f>
        <v>164258</v>
      </c>
      <c r="U121" s="209">
        <f>U122+U125</f>
        <v>229131</v>
      </c>
      <c r="V121" s="209">
        <f>V122+V125</f>
        <v>239109</v>
      </c>
      <c r="W121" s="209">
        <f>W122+W125</f>
        <v>250871</v>
      </c>
      <c r="X121" s="210">
        <f>IFERROR(W121/V121-1,"-")</f>
        <v>4.9190954752853289E-2</v>
      </c>
      <c r="Y121" s="210">
        <f t="shared" si="43"/>
        <v>1.4234997488310985</v>
      </c>
      <c r="Z121" s="210">
        <f t="shared" ref="Z121:Z133" si="56">U121/U$9</f>
        <v>6.066685324076293E-2</v>
      </c>
    </row>
    <row r="122" spans="1:26" x14ac:dyDescent="0.25">
      <c r="A122" s="1" t="s">
        <v>98</v>
      </c>
      <c r="B122" s="190" t="s">
        <v>99</v>
      </c>
      <c r="C122" s="191">
        <v>23736</v>
      </c>
      <c r="D122" s="191">
        <v>32824</v>
      </c>
      <c r="E122" s="191">
        <v>51574</v>
      </c>
      <c r="F122" s="191">
        <v>60712</v>
      </c>
      <c r="G122" s="191">
        <v>66829</v>
      </c>
      <c r="H122" s="192">
        <f>IFERROR(G122/F122-1,"-")</f>
        <v>0.10075438134141512</v>
      </c>
      <c r="I122" s="211">
        <f t="shared" si="35"/>
        <v>1.8155123019885404</v>
      </c>
      <c r="J122" s="192">
        <f>G122/G$9</f>
        <v>8.8070795060687129E-2</v>
      </c>
      <c r="K122" s="191">
        <v>37835</v>
      </c>
      <c r="L122" s="191">
        <v>71733</v>
      </c>
      <c r="M122" s="191">
        <v>83312</v>
      </c>
      <c r="N122" s="191">
        <v>85718</v>
      </c>
      <c r="O122" s="191">
        <v>89737</v>
      </c>
      <c r="P122" s="192">
        <f>IFERROR(O122/N122-1,"-")</f>
        <v>4.6886301593597635E-2</v>
      </c>
      <c r="Q122" s="211">
        <f t="shared" si="42"/>
        <v>1.3717985991806527</v>
      </c>
      <c r="R122" s="192">
        <f>O122/O$9</f>
        <v>2.5487456082798659E-2</v>
      </c>
      <c r="S122" s="191">
        <v>61571</v>
      </c>
      <c r="T122" s="191">
        <v>104557</v>
      </c>
      <c r="U122" s="191">
        <v>134886</v>
      </c>
      <c r="V122" s="191">
        <v>146430</v>
      </c>
      <c r="W122" s="191">
        <v>156566</v>
      </c>
      <c r="X122" s="192">
        <f>IFERROR(W122/V122-1,"-")</f>
        <v>6.9220788089872309E-2</v>
      </c>
      <c r="Y122" s="211">
        <f t="shared" si="43"/>
        <v>1.5428529664939665</v>
      </c>
      <c r="Z122" s="192">
        <f t="shared" si="56"/>
        <v>3.5713671071280394E-2</v>
      </c>
    </row>
    <row r="123" spans="1:26" x14ac:dyDescent="0.25">
      <c r="A123" s="193" t="s">
        <v>105</v>
      </c>
      <c r="B123" s="194" t="s">
        <v>105</v>
      </c>
      <c r="C123" s="195">
        <v>11647</v>
      </c>
      <c r="D123" s="195">
        <v>15693</v>
      </c>
      <c r="E123" s="195">
        <v>29334</v>
      </c>
      <c r="F123" s="195">
        <v>29429</v>
      </c>
      <c r="G123" s="195">
        <v>38467</v>
      </c>
      <c r="H123" s="196">
        <f>IFERROR(G123/F123-1,"-")</f>
        <v>0.3071120323490435</v>
      </c>
      <c r="I123" s="212">
        <f t="shared" si="35"/>
        <v>2.3027389027217309</v>
      </c>
      <c r="J123" s="196">
        <f>G123/G$9</f>
        <v>5.0693849580263836E-2</v>
      </c>
      <c r="K123" s="195">
        <v>16144</v>
      </c>
      <c r="L123" s="195">
        <v>37554</v>
      </c>
      <c r="M123" s="195">
        <v>40531</v>
      </c>
      <c r="N123" s="195">
        <v>36692</v>
      </c>
      <c r="O123" s="195">
        <v>37326</v>
      </c>
      <c r="P123" s="196">
        <f>IFERROR(O123/N123-1,"-")</f>
        <v>1.7278970892837586E-2</v>
      </c>
      <c r="Q123" s="212">
        <f t="shared" si="42"/>
        <v>1.3120664023785928</v>
      </c>
      <c r="R123" s="196">
        <f>O123/O$9</f>
        <v>1.0601477492523069E-2</v>
      </c>
      <c r="S123" s="195">
        <v>27791</v>
      </c>
      <c r="T123" s="195">
        <v>53247</v>
      </c>
      <c r="U123" s="195">
        <v>69865</v>
      </c>
      <c r="V123" s="195">
        <v>66121</v>
      </c>
      <c r="W123" s="195">
        <v>75793</v>
      </c>
      <c r="X123" s="196">
        <f>IFERROR(W123/V123-1,"-")</f>
        <v>0.14627727953297742</v>
      </c>
      <c r="Y123" s="212">
        <f t="shared" si="43"/>
        <v>1.7272498290813574</v>
      </c>
      <c r="Z123" s="196">
        <f t="shared" si="56"/>
        <v>1.8498106767158969E-2</v>
      </c>
    </row>
    <row r="124" spans="1:26" x14ac:dyDescent="0.25">
      <c r="A124" s="193" t="s">
        <v>102</v>
      </c>
      <c r="B124" s="194" t="s">
        <v>102</v>
      </c>
      <c r="C124" s="195">
        <v>12089</v>
      </c>
      <c r="D124" s="195">
        <v>17131</v>
      </c>
      <c r="E124" s="195">
        <v>22240</v>
      </c>
      <c r="F124" s="195">
        <v>31283</v>
      </c>
      <c r="G124" s="195">
        <v>28362</v>
      </c>
      <c r="H124" s="196">
        <f>IFERROR(G124/F124-1,"-")</f>
        <v>-9.337339769203723E-2</v>
      </c>
      <c r="I124" s="212">
        <f t="shared" si="35"/>
        <v>1.3460997601124989</v>
      </c>
      <c r="J124" s="196">
        <f>G124/G$9</f>
        <v>3.7376945480423293E-2</v>
      </c>
      <c r="K124" s="195">
        <v>21691</v>
      </c>
      <c r="L124" s="195">
        <v>34179</v>
      </c>
      <c r="M124" s="195">
        <v>42781</v>
      </c>
      <c r="N124" s="195">
        <v>49026</v>
      </c>
      <c r="O124" s="195">
        <v>52411</v>
      </c>
      <c r="P124" s="196">
        <f>IFERROR(O124/N124-1,"-")</f>
        <v>6.9044996532452219E-2</v>
      </c>
      <c r="Q124" s="212">
        <f t="shared" si="42"/>
        <v>1.4162555898759854</v>
      </c>
      <c r="R124" s="196">
        <f>O124/O$9</f>
        <v>1.4885978590275588E-2</v>
      </c>
      <c r="S124" s="195">
        <v>33780</v>
      </c>
      <c r="T124" s="195">
        <v>51310</v>
      </c>
      <c r="U124" s="195">
        <v>65021</v>
      </c>
      <c r="V124" s="195">
        <v>80309</v>
      </c>
      <c r="W124" s="195">
        <v>80773</v>
      </c>
      <c r="X124" s="196">
        <f>IFERROR(W124/V124-1,"-")</f>
        <v>5.7776836967213807E-3</v>
      </c>
      <c r="Y124" s="212">
        <f t="shared" si="43"/>
        <v>1.3911486086441682</v>
      </c>
      <c r="Z124" s="196">
        <f t="shared" si="56"/>
        <v>1.7215564304121425E-2</v>
      </c>
    </row>
    <row r="125" spans="1:26" x14ac:dyDescent="0.25">
      <c r="A125" s="1" t="s">
        <v>148</v>
      </c>
      <c r="B125" s="190" t="s">
        <v>109</v>
      </c>
      <c r="C125" s="191">
        <v>24992</v>
      </c>
      <c r="D125" s="191">
        <v>28490</v>
      </c>
      <c r="E125" s="191">
        <v>41860</v>
      </c>
      <c r="F125" s="191">
        <v>32760</v>
      </c>
      <c r="G125" s="191">
        <v>32815</v>
      </c>
      <c r="H125" s="192">
        <f>IFERROR(G125/F125-1,"-")</f>
        <v>1.6788766788766729E-3</v>
      </c>
      <c r="I125" s="211">
        <f t="shared" si="35"/>
        <v>0.31302016645326503</v>
      </c>
      <c r="J125" s="192">
        <f>G125/G$9</f>
        <v>4.3245344684440107E-2</v>
      </c>
      <c r="K125" s="191">
        <v>16953</v>
      </c>
      <c r="L125" s="191">
        <v>31211</v>
      </c>
      <c r="M125" s="191">
        <v>52385</v>
      </c>
      <c r="N125" s="191">
        <v>59919</v>
      </c>
      <c r="O125" s="191">
        <v>61490</v>
      </c>
      <c r="P125" s="192">
        <f>IFERROR(O125/N125-1,"-")</f>
        <v>2.6218728616966169E-2</v>
      </c>
      <c r="Q125" s="211">
        <f t="shared" si="42"/>
        <v>2.6270866513301478</v>
      </c>
      <c r="R125" s="192">
        <f>O125/O$9</f>
        <v>1.7464631919178148E-2</v>
      </c>
      <c r="S125" s="191">
        <v>41945</v>
      </c>
      <c r="T125" s="191">
        <v>59701</v>
      </c>
      <c r="U125" s="191">
        <v>94245</v>
      </c>
      <c r="V125" s="191">
        <v>92679</v>
      </c>
      <c r="W125" s="191">
        <v>94305</v>
      </c>
      <c r="X125" s="192">
        <f>IFERROR(W125/V125-1,"-")</f>
        <v>1.7544427540219454E-2</v>
      </c>
      <c r="Y125" s="211">
        <f t="shared" si="43"/>
        <v>1.2483013470020263</v>
      </c>
      <c r="Z125" s="192">
        <f t="shared" si="56"/>
        <v>2.4953182169482533E-2</v>
      </c>
    </row>
    <row r="126" spans="1:26" x14ac:dyDescent="0.25">
      <c r="A126" s="193" t="s">
        <v>112</v>
      </c>
      <c r="B126" s="194" t="s">
        <v>112</v>
      </c>
      <c r="C126" s="195">
        <v>1440</v>
      </c>
      <c r="D126" s="195">
        <v>653</v>
      </c>
      <c r="E126" s="195">
        <v>2495</v>
      </c>
      <c r="F126" s="195">
        <v>3067</v>
      </c>
      <c r="G126" s="195">
        <v>2396</v>
      </c>
      <c r="H126" s="196">
        <f t="shared" ref="H126:H133" si="57">IFERROR(G126/F126-1,"-")</f>
        <v>-0.21878056732963813</v>
      </c>
      <c r="I126" s="212">
        <f t="shared" si="35"/>
        <v>0.66388888888888897</v>
      </c>
      <c r="J126" s="196">
        <f t="shared" ref="J126:J133" si="58">G126/G$9</f>
        <v>3.1575756777058816E-3</v>
      </c>
      <c r="K126" s="195">
        <v>2501</v>
      </c>
      <c r="L126" s="195">
        <v>2683</v>
      </c>
      <c r="M126" s="195">
        <v>7422</v>
      </c>
      <c r="N126" s="195">
        <v>8579</v>
      </c>
      <c r="O126" s="195">
        <v>8260</v>
      </c>
      <c r="P126" s="196">
        <f t="shared" ref="P126:P133" si="59">IFERROR(O126/N126-1,"-")</f>
        <v>-3.7183820958153646E-2</v>
      </c>
      <c r="Q126" s="212">
        <f t="shared" si="42"/>
        <v>2.3026789284286284</v>
      </c>
      <c r="R126" s="196">
        <f t="shared" ref="R126:R133" si="60">O126/O$9</f>
        <v>2.3460377240593837E-3</v>
      </c>
      <c r="S126" s="195">
        <v>3941</v>
      </c>
      <c r="T126" s="195">
        <v>3336</v>
      </c>
      <c r="U126" s="195">
        <v>9917</v>
      </c>
      <c r="V126" s="195">
        <v>11646</v>
      </c>
      <c r="W126" s="195">
        <v>10656</v>
      </c>
      <c r="X126" s="196">
        <f t="shared" ref="X126:X133" si="61">IFERROR(W126/V126-1,"-")</f>
        <v>-8.5007727975270453E-2</v>
      </c>
      <c r="Y126" s="212">
        <f t="shared" si="43"/>
        <v>1.7038822633849278</v>
      </c>
      <c r="Z126" s="196">
        <f t="shared" si="56"/>
        <v>2.6257170945382597E-3</v>
      </c>
    </row>
    <row r="127" spans="1:26" x14ac:dyDescent="0.25">
      <c r="A127" s="193" t="s">
        <v>115</v>
      </c>
      <c r="B127" s="194" t="s">
        <v>115</v>
      </c>
      <c r="C127" s="195">
        <v>1742</v>
      </c>
      <c r="D127" s="195">
        <v>2401</v>
      </c>
      <c r="E127" s="195">
        <v>4143</v>
      </c>
      <c r="F127" s="195">
        <v>4500</v>
      </c>
      <c r="G127" s="195">
        <v>4504</v>
      </c>
      <c r="H127" s="196">
        <f t="shared" si="57"/>
        <v>8.8888888888893902E-4</v>
      </c>
      <c r="I127" s="212">
        <f t="shared" si="35"/>
        <v>1.5855338691159586</v>
      </c>
      <c r="J127" s="196">
        <f t="shared" si="58"/>
        <v>5.9356097046691534E-3</v>
      </c>
      <c r="K127" s="195">
        <v>2311</v>
      </c>
      <c r="L127" s="195">
        <v>4913</v>
      </c>
      <c r="M127" s="195">
        <v>7118</v>
      </c>
      <c r="N127" s="195">
        <v>8816</v>
      </c>
      <c r="O127" s="195">
        <v>8623</v>
      </c>
      <c r="P127" s="196">
        <f t="shared" si="59"/>
        <v>-2.1892014519056313E-2</v>
      </c>
      <c r="Q127" s="212">
        <f t="shared" si="42"/>
        <v>2.7312851579402855</v>
      </c>
      <c r="R127" s="196">
        <f t="shared" si="60"/>
        <v>2.4491384133854799E-3</v>
      </c>
      <c r="S127" s="195">
        <v>4053</v>
      </c>
      <c r="T127" s="195">
        <v>7314</v>
      </c>
      <c r="U127" s="195">
        <v>11261</v>
      </c>
      <c r="V127" s="195">
        <v>13316</v>
      </c>
      <c r="W127" s="195">
        <v>13127</v>
      </c>
      <c r="X127" s="196">
        <f t="shared" si="61"/>
        <v>-1.4193451486932962E-2</v>
      </c>
      <c r="Y127" s="212">
        <f t="shared" si="43"/>
        <v>2.2388354305452749</v>
      </c>
      <c r="Z127" s="196">
        <f t="shared" si="56"/>
        <v>2.9815670264793123E-3</v>
      </c>
    </row>
    <row r="128" spans="1:26" x14ac:dyDescent="0.25">
      <c r="A128" s="193" t="s">
        <v>118</v>
      </c>
      <c r="B128" s="194" t="s">
        <v>118</v>
      </c>
      <c r="C128" s="195">
        <v>1315</v>
      </c>
      <c r="D128" s="195">
        <v>2102</v>
      </c>
      <c r="E128" s="195">
        <v>2821</v>
      </c>
      <c r="F128" s="195">
        <v>3000</v>
      </c>
      <c r="G128" s="195">
        <v>2742</v>
      </c>
      <c r="H128" s="196">
        <f t="shared" si="57"/>
        <v>-8.5999999999999965E-2</v>
      </c>
      <c r="I128" s="212">
        <f t="shared" si="35"/>
        <v>1.0851711026615969</v>
      </c>
      <c r="J128" s="196">
        <f t="shared" si="58"/>
        <v>3.6135527997786009E-3</v>
      </c>
      <c r="K128" s="195">
        <v>1591</v>
      </c>
      <c r="L128" s="195">
        <v>5032</v>
      </c>
      <c r="M128" s="195">
        <v>5703</v>
      </c>
      <c r="N128" s="195">
        <v>5756</v>
      </c>
      <c r="O128" s="195">
        <v>5825</v>
      </c>
      <c r="P128" s="196">
        <f t="shared" si="59"/>
        <v>1.1987491313412146E-2</v>
      </c>
      <c r="Q128" s="212">
        <f t="shared" si="42"/>
        <v>2.6612193588937774</v>
      </c>
      <c r="R128" s="196">
        <f t="shared" si="60"/>
        <v>1.6544394361556792E-3</v>
      </c>
      <c r="S128" s="195">
        <v>2906</v>
      </c>
      <c r="T128" s="195">
        <v>7134</v>
      </c>
      <c r="U128" s="195">
        <v>8524</v>
      </c>
      <c r="V128" s="195">
        <v>8756</v>
      </c>
      <c r="W128" s="195">
        <v>8567</v>
      </c>
      <c r="X128" s="196">
        <f t="shared" si="61"/>
        <v>-2.1585198720877163E-2</v>
      </c>
      <c r="Y128" s="212">
        <f t="shared" si="43"/>
        <v>1.9480385409497591</v>
      </c>
      <c r="Z128" s="196">
        <f t="shared" si="56"/>
        <v>2.2568934671618559E-3</v>
      </c>
    </row>
    <row r="129" spans="1:26" x14ac:dyDescent="0.25">
      <c r="A129" s="193" t="s">
        <v>125</v>
      </c>
      <c r="B129" s="194" t="s">
        <v>125</v>
      </c>
      <c r="C129" s="195">
        <v>369</v>
      </c>
      <c r="D129" s="195">
        <v>359</v>
      </c>
      <c r="E129" s="195">
        <v>801</v>
      </c>
      <c r="F129" s="195">
        <v>649</v>
      </c>
      <c r="G129" s="195">
        <v>650</v>
      </c>
      <c r="H129" s="196">
        <f t="shared" si="57"/>
        <v>1.5408320493066618E-3</v>
      </c>
      <c r="I129" s="212">
        <f t="shared" si="35"/>
        <v>0.7615176151761518</v>
      </c>
      <c r="J129" s="196">
        <f t="shared" si="58"/>
        <v>8.5660442007880764E-4</v>
      </c>
      <c r="K129" s="195">
        <v>415</v>
      </c>
      <c r="L129" s="195">
        <v>974</v>
      </c>
      <c r="M129" s="195">
        <v>1772</v>
      </c>
      <c r="N129" s="195">
        <v>1988</v>
      </c>
      <c r="O129" s="195">
        <v>1706</v>
      </c>
      <c r="P129" s="196">
        <f t="shared" si="59"/>
        <v>-0.14185110663983902</v>
      </c>
      <c r="Q129" s="212">
        <f t="shared" si="42"/>
        <v>3.1108433734939762</v>
      </c>
      <c r="R129" s="196">
        <f t="shared" si="60"/>
        <v>4.8454483743889937E-4</v>
      </c>
      <c r="S129" s="195">
        <v>784</v>
      </c>
      <c r="T129" s="195">
        <v>1333</v>
      </c>
      <c r="U129" s="195">
        <v>2573</v>
      </c>
      <c r="V129" s="195">
        <v>2637</v>
      </c>
      <c r="W129" s="195">
        <v>2356</v>
      </c>
      <c r="X129" s="196">
        <f t="shared" si="61"/>
        <v>-0.10656048540007579</v>
      </c>
      <c r="Y129" s="212">
        <f t="shared" si="43"/>
        <v>2.0051020408163267</v>
      </c>
      <c r="Z129" s="196">
        <f t="shared" si="56"/>
        <v>6.812513950032209E-4</v>
      </c>
    </row>
    <row r="130" spans="1:26" x14ac:dyDescent="0.25">
      <c r="A130" s="193" t="s">
        <v>121</v>
      </c>
      <c r="B130" s="194" t="s">
        <v>121</v>
      </c>
      <c r="C130" s="195">
        <v>323</v>
      </c>
      <c r="D130" s="195">
        <v>312</v>
      </c>
      <c r="E130" s="195">
        <v>635</v>
      </c>
      <c r="F130" s="195">
        <v>526</v>
      </c>
      <c r="G130" s="195">
        <v>594</v>
      </c>
      <c r="H130" s="196">
        <f t="shared" si="57"/>
        <v>0.12927756653992395</v>
      </c>
      <c r="I130" s="212">
        <f t="shared" si="35"/>
        <v>0.83900928792569651</v>
      </c>
      <c r="J130" s="196">
        <f t="shared" si="58"/>
        <v>7.8280465465663338E-4</v>
      </c>
      <c r="K130" s="195">
        <v>489</v>
      </c>
      <c r="L130" s="195">
        <v>1045</v>
      </c>
      <c r="M130" s="195">
        <v>1201</v>
      </c>
      <c r="N130" s="195">
        <v>1408</v>
      </c>
      <c r="O130" s="195">
        <v>1497</v>
      </c>
      <c r="P130" s="196">
        <f t="shared" si="59"/>
        <v>6.3210227272727293E-2</v>
      </c>
      <c r="Q130" s="212">
        <f t="shared" si="42"/>
        <v>2.0613496932515338</v>
      </c>
      <c r="R130" s="196">
        <f t="shared" si="60"/>
        <v>4.2518383449357113E-4</v>
      </c>
      <c r="S130" s="195">
        <v>812</v>
      </c>
      <c r="T130" s="195">
        <v>1357</v>
      </c>
      <c r="U130" s="195">
        <v>1836</v>
      </c>
      <c r="V130" s="195">
        <v>1934</v>
      </c>
      <c r="W130" s="195">
        <v>2091</v>
      </c>
      <c r="X130" s="196">
        <f t="shared" si="61"/>
        <v>8.1178903826266913E-2</v>
      </c>
      <c r="Y130" s="212">
        <f t="shared" si="43"/>
        <v>1.5751231527093594</v>
      </c>
      <c r="Z130" s="196">
        <f t="shared" si="56"/>
        <v>4.8611642488375966E-4</v>
      </c>
    </row>
    <row r="131" spans="1:26" x14ac:dyDescent="0.25">
      <c r="A131" s="193" t="s">
        <v>130</v>
      </c>
      <c r="B131" s="194" t="s">
        <v>130</v>
      </c>
      <c r="C131" s="195">
        <v>186</v>
      </c>
      <c r="D131" s="195">
        <v>123</v>
      </c>
      <c r="E131" s="195">
        <v>250</v>
      </c>
      <c r="F131" s="195">
        <v>203</v>
      </c>
      <c r="G131" s="195">
        <v>235</v>
      </c>
      <c r="H131" s="196">
        <f t="shared" si="57"/>
        <v>0.1576354679802956</v>
      </c>
      <c r="I131" s="212">
        <f t="shared" si="35"/>
        <v>0.26344086021505375</v>
      </c>
      <c r="J131" s="196">
        <f t="shared" si="58"/>
        <v>3.0969544418233812E-4</v>
      </c>
      <c r="K131" s="195">
        <v>492</v>
      </c>
      <c r="L131" s="195">
        <v>432</v>
      </c>
      <c r="M131" s="195">
        <v>825</v>
      </c>
      <c r="N131" s="195">
        <v>1138</v>
      </c>
      <c r="O131" s="195">
        <v>1099</v>
      </c>
      <c r="P131" s="196">
        <f t="shared" si="59"/>
        <v>-3.4270650263620417E-2</v>
      </c>
      <c r="Q131" s="212">
        <f t="shared" si="42"/>
        <v>1.2337398373983741</v>
      </c>
      <c r="R131" s="196">
        <f t="shared" si="60"/>
        <v>3.1214230735366374E-4</v>
      </c>
      <c r="S131" s="195">
        <v>678</v>
      </c>
      <c r="T131" s="195">
        <v>555</v>
      </c>
      <c r="U131" s="195">
        <v>1075</v>
      </c>
      <c r="V131" s="195">
        <v>1341</v>
      </c>
      <c r="W131" s="195">
        <v>1334</v>
      </c>
      <c r="X131" s="196">
        <f t="shared" si="61"/>
        <v>-5.2199850857569396E-3</v>
      </c>
      <c r="Y131" s="212">
        <f t="shared" si="43"/>
        <v>0.96755162241887915</v>
      </c>
      <c r="Z131" s="196">
        <f t="shared" si="56"/>
        <v>2.8462699169392246E-4</v>
      </c>
    </row>
    <row r="132" spans="1:26" x14ac:dyDescent="0.25">
      <c r="A132" s="193" t="s">
        <v>133</v>
      </c>
      <c r="B132" s="194" t="s">
        <v>133</v>
      </c>
      <c r="C132" s="195">
        <v>210</v>
      </c>
      <c r="D132" s="195">
        <v>177</v>
      </c>
      <c r="E132" s="195">
        <v>253</v>
      </c>
      <c r="F132" s="195">
        <v>358</v>
      </c>
      <c r="G132" s="195">
        <v>378</v>
      </c>
      <c r="H132" s="196">
        <f t="shared" si="57"/>
        <v>5.5865921787709549E-2</v>
      </c>
      <c r="I132" s="212">
        <f t="shared" si="35"/>
        <v>0.8</v>
      </c>
      <c r="J132" s="196">
        <f t="shared" si="58"/>
        <v>4.9814841659967578E-4</v>
      </c>
      <c r="K132" s="195">
        <v>887</v>
      </c>
      <c r="L132" s="195">
        <v>742</v>
      </c>
      <c r="M132" s="195">
        <v>1632</v>
      </c>
      <c r="N132" s="195">
        <v>2097</v>
      </c>
      <c r="O132" s="195">
        <v>2115</v>
      </c>
      <c r="P132" s="196">
        <f t="shared" si="59"/>
        <v>8.5836909871244149E-3</v>
      </c>
      <c r="Q132" s="212">
        <f t="shared" si="42"/>
        <v>1.3844419391206313</v>
      </c>
      <c r="R132" s="196">
        <f t="shared" si="60"/>
        <v>6.0071062789171872E-4</v>
      </c>
      <c r="S132" s="195">
        <v>1097</v>
      </c>
      <c r="T132" s="195">
        <v>919</v>
      </c>
      <c r="U132" s="195">
        <v>1885</v>
      </c>
      <c r="V132" s="195">
        <v>2455</v>
      </c>
      <c r="W132" s="195">
        <v>2493</v>
      </c>
      <c r="X132" s="196">
        <f t="shared" si="61"/>
        <v>1.5478615071283119E-2</v>
      </c>
      <c r="Y132" s="212">
        <f t="shared" si="43"/>
        <v>1.2725615314494076</v>
      </c>
      <c r="Z132" s="196">
        <f t="shared" si="56"/>
        <v>4.9909012031911057E-4</v>
      </c>
    </row>
    <row r="133" spans="1:26" x14ac:dyDescent="0.25">
      <c r="A133" s="198" t="s">
        <v>147</v>
      </c>
      <c r="B133" s="199" t="s">
        <v>147</v>
      </c>
      <c r="C133" s="200">
        <f>C125-SUM(C126:C132)</f>
        <v>19407</v>
      </c>
      <c r="D133" s="200">
        <f>D125-SUM(D126:D132)</f>
        <v>22363</v>
      </c>
      <c r="E133" s="200">
        <f>E125-SUM(E126:E132)</f>
        <v>30462</v>
      </c>
      <c r="F133" s="200">
        <f>F125-SUM(F126:F132)</f>
        <v>20457</v>
      </c>
      <c r="G133" s="200">
        <f>G125-SUM(G126:G132)</f>
        <v>21316</v>
      </c>
      <c r="H133" s="201">
        <f t="shared" si="57"/>
        <v>4.199051669355236E-2</v>
      </c>
      <c r="I133" s="213">
        <f t="shared" si="35"/>
        <v>9.8366568763848194E-2</v>
      </c>
      <c r="J133" s="201">
        <f t="shared" si="58"/>
        <v>2.809135356676902E-2</v>
      </c>
      <c r="K133" s="200">
        <f>K125-SUM(K126:K132)</f>
        <v>8267</v>
      </c>
      <c r="L133" s="200">
        <f>L125-SUM(L126:L132)</f>
        <v>15390</v>
      </c>
      <c r="M133" s="200">
        <f>M125-SUM(M126:M132)</f>
        <v>26712</v>
      </c>
      <c r="N133" s="200">
        <f>N125-SUM(N126:N132)</f>
        <v>30137</v>
      </c>
      <c r="O133" s="200">
        <f>O125-SUM(O126:O132)</f>
        <v>32365</v>
      </c>
      <c r="P133" s="201">
        <f t="shared" si="59"/>
        <v>7.3929057304974011E-2</v>
      </c>
      <c r="Q133" s="213">
        <f t="shared" si="42"/>
        <v>2.9149631063263577</v>
      </c>
      <c r="R133" s="201">
        <f t="shared" si="60"/>
        <v>9.1924347383997521E-3</v>
      </c>
      <c r="S133" s="200">
        <f>S125-SUM(S126:S132)</f>
        <v>27674</v>
      </c>
      <c r="T133" s="200">
        <f>T125-SUM(T126:T132)</f>
        <v>37753</v>
      </c>
      <c r="U133" s="200">
        <f>U125-SUM(U126:U132)</f>
        <v>57174</v>
      </c>
      <c r="V133" s="200">
        <f>V125-SUM(V126:V132)</f>
        <v>50594</v>
      </c>
      <c r="W133" s="200">
        <f>W125-SUM(W126:W132)</f>
        <v>53681</v>
      </c>
      <c r="X133" s="201">
        <f t="shared" si="61"/>
        <v>6.1015140135193935E-2</v>
      </c>
      <c r="Y133" s="213">
        <f t="shared" si="43"/>
        <v>0.93976295439762958</v>
      </c>
      <c r="Z133" s="201">
        <f t="shared" si="56"/>
        <v>1.513791964940309E-2</v>
      </c>
    </row>
    <row r="134" spans="1:26" x14ac:dyDescent="0.25">
      <c r="A134" s="1"/>
      <c r="B134" s="186" t="s">
        <v>54</v>
      </c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</row>
    <row r="135" spans="1:26" x14ac:dyDescent="0.25">
      <c r="A135" s="1" t="s">
        <v>0</v>
      </c>
      <c r="B135" s="187" t="s">
        <v>70</v>
      </c>
      <c r="C135" s="209">
        <f>C136+C139</f>
        <v>0</v>
      </c>
      <c r="D135" s="209">
        <f>D136+D139</f>
        <v>29237</v>
      </c>
      <c r="E135" s="209">
        <f>E136+E139</f>
        <v>47385</v>
      </c>
      <c r="F135" s="209">
        <f>F136+F139</f>
        <v>49008</v>
      </c>
      <c r="G135" s="209">
        <f>G136+G139</f>
        <v>52595</v>
      </c>
      <c r="H135" s="210">
        <f>IFERROR(G135/F135-1,"-")</f>
        <v>7.3192131896833157E-2</v>
      </c>
      <c r="I135" s="210" t="str">
        <f t="shared" si="35"/>
        <v>-</v>
      </c>
      <c r="J135" s="210">
        <f>G135/G$9</f>
        <v>6.9312476113915208E-2</v>
      </c>
      <c r="K135" s="209">
        <f>K136+K139</f>
        <v>0</v>
      </c>
      <c r="L135" s="209">
        <f>L136+L139</f>
        <v>87353</v>
      </c>
      <c r="M135" s="209">
        <f>M136+M139</f>
        <v>163913</v>
      </c>
      <c r="N135" s="209">
        <f>N136+N139</f>
        <v>180038</v>
      </c>
      <c r="O135" s="209">
        <f>O136+O139</f>
        <v>183335</v>
      </c>
      <c r="P135" s="210">
        <f>IFERROR(O135/N135-1,"-")</f>
        <v>1.8312800630977843E-2</v>
      </c>
      <c r="Q135" s="210" t="str">
        <f t="shared" si="42"/>
        <v>-</v>
      </c>
      <c r="R135" s="210">
        <f>O135/O$9</f>
        <v>5.2071528588429436E-2</v>
      </c>
      <c r="S135" s="209">
        <f>S136+S139</f>
        <v>77095</v>
      </c>
      <c r="T135" s="209">
        <f>T136+T139</f>
        <v>116590</v>
      </c>
      <c r="U135" s="209">
        <f>U136+U139</f>
        <v>211298</v>
      </c>
      <c r="V135" s="209">
        <f>V136+V139</f>
        <v>229046</v>
      </c>
      <c r="W135" s="209">
        <f>W136+W139</f>
        <v>235930</v>
      </c>
      <c r="X135" s="210">
        <f>IFERROR(W135/V135-1,"-")</f>
        <v>3.0055098102564459E-2</v>
      </c>
      <c r="Y135" s="210">
        <f t="shared" si="43"/>
        <v>2.0602503404890071</v>
      </c>
      <c r="Z135" s="210">
        <f t="shared" ref="Z135:Z147" si="62">U135/U$9</f>
        <v>5.5945222410179005E-2</v>
      </c>
    </row>
    <row r="136" spans="1:26" x14ac:dyDescent="0.25">
      <c r="A136" s="1" t="s">
        <v>98</v>
      </c>
      <c r="B136" s="190" t="s">
        <v>99</v>
      </c>
      <c r="C136" s="191">
        <v>0</v>
      </c>
      <c r="D136" s="191">
        <v>9339</v>
      </c>
      <c r="E136" s="191">
        <v>5486</v>
      </c>
      <c r="F136" s="191">
        <v>7999</v>
      </c>
      <c r="G136" s="191">
        <v>6701</v>
      </c>
      <c r="H136" s="192">
        <f>IFERROR(G136/F136-1,"-")</f>
        <v>-0.16227028378547315</v>
      </c>
      <c r="I136" s="211" t="str">
        <f t="shared" si="35"/>
        <v>-</v>
      </c>
      <c r="J136" s="192">
        <f>G136/G$9</f>
        <v>8.8309326445355236E-3</v>
      </c>
      <c r="K136" s="191">
        <v>0</v>
      </c>
      <c r="L136" s="191">
        <v>28431</v>
      </c>
      <c r="M136" s="191">
        <v>15843</v>
      </c>
      <c r="N136" s="191">
        <v>15164</v>
      </c>
      <c r="O136" s="191">
        <v>14762</v>
      </c>
      <c r="P136" s="192">
        <f>IFERROR(O136/N136-1,"-")</f>
        <v>-2.6510155631759402E-2</v>
      </c>
      <c r="Q136" s="211" t="str">
        <f t="shared" si="42"/>
        <v>-</v>
      </c>
      <c r="R136" s="192">
        <f>O136/O$9</f>
        <v>4.1927613659279205E-3</v>
      </c>
      <c r="S136" s="191">
        <v>22432</v>
      </c>
      <c r="T136" s="191">
        <v>37770</v>
      </c>
      <c r="U136" s="191">
        <v>21329</v>
      </c>
      <c r="V136" s="191">
        <v>23163</v>
      </c>
      <c r="W136" s="191">
        <v>21463</v>
      </c>
      <c r="X136" s="192">
        <f>IFERROR(W136/V136-1,"-")</f>
        <v>-7.3392911108232983E-2</v>
      </c>
      <c r="Y136" s="211">
        <f t="shared" si="43"/>
        <v>-4.3197218259629078E-2</v>
      </c>
      <c r="Z136" s="192">
        <f t="shared" si="62"/>
        <v>5.6472642845020208E-3</v>
      </c>
    </row>
    <row r="137" spans="1:26" x14ac:dyDescent="0.25">
      <c r="A137" s="193" t="s">
        <v>105</v>
      </c>
      <c r="B137" s="194" t="s">
        <v>105</v>
      </c>
      <c r="C137" s="195">
        <v>0</v>
      </c>
      <c r="D137" s="195">
        <v>9339</v>
      </c>
      <c r="E137" s="195">
        <v>5415</v>
      </c>
      <c r="F137" s="195">
        <v>7999</v>
      </c>
      <c r="G137" s="195">
        <v>6701</v>
      </c>
      <c r="H137" s="196">
        <f>IFERROR(G137/F137-1,"-")</f>
        <v>-0.16227028378547315</v>
      </c>
      <c r="I137" s="212" t="str">
        <f t="shared" si="35"/>
        <v>-</v>
      </c>
      <c r="J137" s="196">
        <f>G137/G$9</f>
        <v>8.8309326445355236E-3</v>
      </c>
      <c r="K137" s="195">
        <v>0</v>
      </c>
      <c r="L137" s="195">
        <v>20185</v>
      </c>
      <c r="M137" s="195">
        <v>9264</v>
      </c>
      <c r="N137" s="195">
        <v>6639</v>
      </c>
      <c r="O137" s="195">
        <v>6321</v>
      </c>
      <c r="P137" s="196">
        <f>IFERROR(O137/N137-1,"-")</f>
        <v>-4.7898779936737412E-2</v>
      </c>
      <c r="Q137" s="212" t="str">
        <f t="shared" si="42"/>
        <v>-</v>
      </c>
      <c r="R137" s="196">
        <f>O137/O$9</f>
        <v>1.7953153091742572E-3</v>
      </c>
      <c r="S137" s="195">
        <v>16366</v>
      </c>
      <c r="T137" s="195">
        <v>29524</v>
      </c>
      <c r="U137" s="195">
        <v>14679</v>
      </c>
      <c r="V137" s="195">
        <v>14638</v>
      </c>
      <c r="W137" s="195">
        <v>13022</v>
      </c>
      <c r="X137" s="196">
        <f>IFERROR(W137/V137-1,"-")</f>
        <v>-0.11039759529990434</v>
      </c>
      <c r="Y137" s="212">
        <f t="shared" si="43"/>
        <v>-0.20432604179396308</v>
      </c>
      <c r="Z137" s="196">
        <f t="shared" si="62"/>
        <v>3.8865484754186863E-3</v>
      </c>
    </row>
    <row r="138" spans="1:26" x14ac:dyDescent="0.25">
      <c r="A138" s="193" t="s">
        <v>102</v>
      </c>
      <c r="B138" s="194" t="s">
        <v>102</v>
      </c>
      <c r="C138" s="195">
        <v>0</v>
      </c>
      <c r="D138" s="195">
        <v>0</v>
      </c>
      <c r="E138" s="195">
        <v>71</v>
      </c>
      <c r="F138" s="195">
        <v>0</v>
      </c>
      <c r="G138" s="195">
        <v>0</v>
      </c>
      <c r="H138" s="196" t="str">
        <f>IFERROR(G138/F138-1,"-")</f>
        <v>-</v>
      </c>
      <c r="I138" s="212" t="str">
        <f t="shared" ref="I138:I161" si="63">IFERROR(G138/C138-1,"-")</f>
        <v>-</v>
      </c>
      <c r="J138" s="196">
        <f>G138/G$9</f>
        <v>0</v>
      </c>
      <c r="K138" s="195">
        <v>0</v>
      </c>
      <c r="L138" s="195">
        <v>8246</v>
      </c>
      <c r="M138" s="195">
        <v>6579</v>
      </c>
      <c r="N138" s="195">
        <v>8525</v>
      </c>
      <c r="O138" s="195">
        <v>8441</v>
      </c>
      <c r="P138" s="196">
        <f>IFERROR(O138/N138-1,"-")</f>
        <v>-9.8533724340176265E-3</v>
      </c>
      <c r="Q138" s="212" t="str">
        <f t="shared" si="42"/>
        <v>-</v>
      </c>
      <c r="R138" s="196">
        <f>O138/O$9</f>
        <v>2.3974460567536631E-3</v>
      </c>
      <c r="S138" s="195">
        <v>6066</v>
      </c>
      <c r="T138" s="195">
        <v>8246</v>
      </c>
      <c r="U138" s="195">
        <v>6650</v>
      </c>
      <c r="V138" s="195">
        <v>8525</v>
      </c>
      <c r="W138" s="195">
        <v>8441</v>
      </c>
      <c r="X138" s="196">
        <f>IFERROR(W138/V138-1,"-")</f>
        <v>-9.8533724340176265E-3</v>
      </c>
      <c r="Y138" s="212">
        <f t="shared" si="43"/>
        <v>0.39152654137817344</v>
      </c>
      <c r="Z138" s="196">
        <f t="shared" si="62"/>
        <v>1.7607158090833343E-3</v>
      </c>
    </row>
    <row r="139" spans="1:26" x14ac:dyDescent="0.25">
      <c r="A139" s="1" t="s">
        <v>148</v>
      </c>
      <c r="B139" s="190" t="s">
        <v>109</v>
      </c>
      <c r="C139" s="191">
        <v>0</v>
      </c>
      <c r="D139" s="191">
        <v>19898</v>
      </c>
      <c r="E139" s="191">
        <v>41899</v>
      </c>
      <c r="F139" s="191">
        <v>41009</v>
      </c>
      <c r="G139" s="191">
        <v>45894</v>
      </c>
      <c r="H139" s="192">
        <f>IFERROR(G139/F139-1,"-")</f>
        <v>0.11912019312833766</v>
      </c>
      <c r="I139" s="211" t="str">
        <f t="shared" si="63"/>
        <v>-</v>
      </c>
      <c r="J139" s="192">
        <f>G139/G$9</f>
        <v>6.0481543469379687E-2</v>
      </c>
      <c r="K139" s="191">
        <v>0</v>
      </c>
      <c r="L139" s="191">
        <v>58922</v>
      </c>
      <c r="M139" s="191">
        <v>148070</v>
      </c>
      <c r="N139" s="191">
        <v>164874</v>
      </c>
      <c r="O139" s="191">
        <v>168573</v>
      </c>
      <c r="P139" s="192">
        <f>IFERROR(O139/N139-1,"-")</f>
        <v>2.2435314239965143E-2</v>
      </c>
      <c r="Q139" s="211" t="str">
        <f t="shared" si="42"/>
        <v>-</v>
      </c>
      <c r="R139" s="192">
        <f>O139/O$9</f>
        <v>4.7878767222501513E-2</v>
      </c>
      <c r="S139" s="191">
        <v>54663</v>
      </c>
      <c r="T139" s="191">
        <v>78820</v>
      </c>
      <c r="U139" s="191">
        <v>189969</v>
      </c>
      <c r="V139" s="191">
        <v>205883</v>
      </c>
      <c r="W139" s="191">
        <v>214467</v>
      </c>
      <c r="X139" s="192">
        <f>IFERROR(W139/V139-1,"-")</f>
        <v>4.1693583248738397E-2</v>
      </c>
      <c r="Y139" s="211">
        <f t="shared" si="43"/>
        <v>2.9234399868283849</v>
      </c>
      <c r="Z139" s="192">
        <f t="shared" si="62"/>
        <v>5.0297958125676979E-2</v>
      </c>
    </row>
    <row r="140" spans="1:26" x14ac:dyDescent="0.25">
      <c r="A140" s="193" t="s">
        <v>112</v>
      </c>
      <c r="B140" s="194" t="s">
        <v>112</v>
      </c>
      <c r="C140" s="195">
        <v>0</v>
      </c>
      <c r="D140" s="195">
        <v>8616</v>
      </c>
      <c r="E140" s="195">
        <v>22074</v>
      </c>
      <c r="F140" s="195">
        <v>20929</v>
      </c>
      <c r="G140" s="195">
        <v>26456</v>
      </c>
      <c r="H140" s="196">
        <f t="shared" ref="H140:H147" si="64">IFERROR(G140/F140-1,"-")</f>
        <v>0.26408332935161738</v>
      </c>
      <c r="I140" s="212" t="str">
        <f t="shared" si="63"/>
        <v>-</v>
      </c>
      <c r="J140" s="196">
        <f t="shared" ref="J140:J147" si="65">G140/G$9</f>
        <v>3.4865117750161434E-2</v>
      </c>
      <c r="K140" s="195">
        <v>0</v>
      </c>
      <c r="L140" s="195">
        <v>13586</v>
      </c>
      <c r="M140" s="195">
        <v>60071</v>
      </c>
      <c r="N140" s="195">
        <v>68669</v>
      </c>
      <c r="O140" s="195">
        <v>70810</v>
      </c>
      <c r="P140" s="196">
        <f t="shared" ref="P140:P147" si="66">IFERROR(O140/N140-1,"-")</f>
        <v>3.1178552185120001E-2</v>
      </c>
      <c r="Q140" s="212" t="str">
        <f t="shared" si="42"/>
        <v>-</v>
      </c>
      <c r="R140" s="196">
        <f t="shared" ref="R140:R147" si="67">O140/O$9</f>
        <v>2.0111735017027236E-2</v>
      </c>
      <c r="S140" s="195">
        <v>18862</v>
      </c>
      <c r="T140" s="195">
        <v>22202</v>
      </c>
      <c r="U140" s="195">
        <v>82145</v>
      </c>
      <c r="V140" s="195">
        <v>89598</v>
      </c>
      <c r="W140" s="195">
        <v>97266</v>
      </c>
      <c r="X140" s="196">
        <f t="shared" ref="X140:X147" si="68">IFERROR(W140/V140-1,"-")</f>
        <v>8.5582267461327355E-2</v>
      </c>
      <c r="Y140" s="212">
        <f t="shared" si="43"/>
        <v>4.1567172092036904</v>
      </c>
      <c r="Z140" s="196">
        <f t="shared" si="62"/>
        <v>2.1749473704834661E-2</v>
      </c>
    </row>
    <row r="141" spans="1:26" x14ac:dyDescent="0.25">
      <c r="A141" s="193" t="s">
        <v>115</v>
      </c>
      <c r="B141" s="194" t="s">
        <v>115</v>
      </c>
      <c r="C141" s="195">
        <v>0</v>
      </c>
      <c r="D141" s="195">
        <v>1411</v>
      </c>
      <c r="E141" s="195">
        <v>1553</v>
      </c>
      <c r="F141" s="195">
        <v>1880</v>
      </c>
      <c r="G141" s="195">
        <v>1664</v>
      </c>
      <c r="H141" s="196">
        <f t="shared" si="64"/>
        <v>-0.11489361702127665</v>
      </c>
      <c r="I141" s="212" t="str">
        <f t="shared" si="63"/>
        <v>-</v>
      </c>
      <c r="J141" s="196">
        <f t="shared" si="65"/>
        <v>2.1929073154017473E-3</v>
      </c>
      <c r="K141" s="195">
        <v>0</v>
      </c>
      <c r="L141" s="195">
        <v>6291</v>
      </c>
      <c r="M141" s="195">
        <v>11965</v>
      </c>
      <c r="N141" s="195">
        <v>16181</v>
      </c>
      <c r="O141" s="195">
        <v>16944</v>
      </c>
      <c r="P141" s="196">
        <f t="shared" si="66"/>
        <v>4.7154069587788117E-2</v>
      </c>
      <c r="Q141" s="212" t="str">
        <f t="shared" si="42"/>
        <v>-</v>
      </c>
      <c r="R141" s="196">
        <f t="shared" si="67"/>
        <v>4.8125015976346486E-3</v>
      </c>
      <c r="S141" s="195">
        <v>5188</v>
      </c>
      <c r="T141" s="195">
        <v>7702</v>
      </c>
      <c r="U141" s="195">
        <v>13518</v>
      </c>
      <c r="V141" s="195">
        <v>18061</v>
      </c>
      <c r="W141" s="195">
        <v>18608</v>
      </c>
      <c r="X141" s="196">
        <f t="shared" si="68"/>
        <v>3.0286252145506953E-2</v>
      </c>
      <c r="Y141" s="212">
        <f t="shared" si="43"/>
        <v>2.5867386276021587</v>
      </c>
      <c r="Z141" s="196">
        <f t="shared" si="62"/>
        <v>3.5791513243892499E-3</v>
      </c>
    </row>
    <row r="142" spans="1:26" x14ac:dyDescent="0.25">
      <c r="A142" s="193" t="s">
        <v>118</v>
      </c>
      <c r="B142" s="194" t="s">
        <v>118</v>
      </c>
      <c r="C142" s="195">
        <v>0</v>
      </c>
      <c r="D142" s="195">
        <v>2188</v>
      </c>
      <c r="E142" s="195">
        <v>5813</v>
      </c>
      <c r="F142" s="195">
        <v>5043</v>
      </c>
      <c r="G142" s="195">
        <v>5027</v>
      </c>
      <c r="H142" s="196">
        <f t="shared" si="64"/>
        <v>-3.1727146539758388E-3</v>
      </c>
      <c r="I142" s="212" t="str">
        <f t="shared" si="63"/>
        <v>-</v>
      </c>
      <c r="J142" s="196">
        <f t="shared" si="65"/>
        <v>6.6248467995941012E-3</v>
      </c>
      <c r="K142" s="195">
        <v>0</v>
      </c>
      <c r="L142" s="195">
        <v>10850</v>
      </c>
      <c r="M142" s="195">
        <v>17158</v>
      </c>
      <c r="N142" s="195">
        <v>15976</v>
      </c>
      <c r="O142" s="195">
        <v>15484</v>
      </c>
      <c r="P142" s="196">
        <f t="shared" si="66"/>
        <v>-3.0796194291437207E-2</v>
      </c>
      <c r="Q142" s="212" t="str">
        <f t="shared" si="42"/>
        <v>-</v>
      </c>
      <c r="R142" s="196">
        <f t="shared" si="67"/>
        <v>4.3978266488299634E-3</v>
      </c>
      <c r="S142" s="195">
        <v>5864</v>
      </c>
      <c r="T142" s="195">
        <v>13038</v>
      </c>
      <c r="U142" s="195">
        <v>22971</v>
      </c>
      <c r="V142" s="195">
        <v>21019</v>
      </c>
      <c r="W142" s="195">
        <v>20511</v>
      </c>
      <c r="X142" s="196">
        <f t="shared" si="68"/>
        <v>-2.4168609353442116E-2</v>
      </c>
      <c r="Y142" s="212">
        <f t="shared" si="43"/>
        <v>2.4977830832196455</v>
      </c>
      <c r="Z142" s="196">
        <f t="shared" si="62"/>
        <v>6.0820154662335748E-3</v>
      </c>
    </row>
    <row r="143" spans="1:26" x14ac:dyDescent="0.25">
      <c r="A143" s="193" t="s">
        <v>125</v>
      </c>
      <c r="B143" s="194" t="s">
        <v>125</v>
      </c>
      <c r="C143" s="195">
        <v>0</v>
      </c>
      <c r="D143" s="195">
        <v>2549</v>
      </c>
      <c r="E143" s="195">
        <v>4370</v>
      </c>
      <c r="F143" s="195">
        <v>3569</v>
      </c>
      <c r="G143" s="195">
        <v>2063</v>
      </c>
      <c r="H143" s="196">
        <f t="shared" si="64"/>
        <v>-0.42196693751751191</v>
      </c>
      <c r="I143" s="212" t="str">
        <f t="shared" si="63"/>
        <v>-</v>
      </c>
      <c r="J143" s="196">
        <f t="shared" si="65"/>
        <v>2.7187306440347387E-3</v>
      </c>
      <c r="K143" s="195">
        <v>0</v>
      </c>
      <c r="L143" s="195">
        <v>1210</v>
      </c>
      <c r="M143" s="195">
        <v>3896</v>
      </c>
      <c r="N143" s="195">
        <v>3738</v>
      </c>
      <c r="O143" s="195">
        <v>3046</v>
      </c>
      <c r="P143" s="196">
        <f t="shared" si="66"/>
        <v>-0.18512573568753343</v>
      </c>
      <c r="Q143" s="212" t="str">
        <f t="shared" si="42"/>
        <v>-</v>
      </c>
      <c r="R143" s="196">
        <f t="shared" si="67"/>
        <v>8.6513691373908989E-4</v>
      </c>
      <c r="S143" s="195">
        <v>782</v>
      </c>
      <c r="T143" s="195">
        <v>3759</v>
      </c>
      <c r="U143" s="195">
        <v>8266</v>
      </c>
      <c r="V143" s="195">
        <v>7307</v>
      </c>
      <c r="W143" s="195">
        <v>5109</v>
      </c>
      <c r="X143" s="196">
        <f t="shared" si="68"/>
        <v>-0.30080744491583411</v>
      </c>
      <c r="Y143" s="212">
        <f t="shared" si="43"/>
        <v>5.5332480818414318</v>
      </c>
      <c r="Z143" s="196">
        <f t="shared" si="62"/>
        <v>2.1885829891553146E-3</v>
      </c>
    </row>
    <row r="144" spans="1:26" x14ac:dyDescent="0.25">
      <c r="A144" s="193" t="s">
        <v>121</v>
      </c>
      <c r="B144" s="194" t="s">
        <v>121</v>
      </c>
      <c r="C144" s="195">
        <v>0</v>
      </c>
      <c r="D144" s="195">
        <v>902</v>
      </c>
      <c r="E144" s="195">
        <v>435</v>
      </c>
      <c r="F144" s="195">
        <v>1205</v>
      </c>
      <c r="G144" s="195">
        <v>791</v>
      </c>
      <c r="H144" s="196">
        <f t="shared" si="64"/>
        <v>-0.34356846473029046</v>
      </c>
      <c r="I144" s="212" t="str">
        <f t="shared" si="63"/>
        <v>-</v>
      </c>
      <c r="J144" s="196">
        <f t="shared" si="65"/>
        <v>1.0424216865882105E-3</v>
      </c>
      <c r="K144" s="195">
        <v>0</v>
      </c>
      <c r="L144" s="195">
        <v>1918</v>
      </c>
      <c r="M144" s="195">
        <v>3253</v>
      </c>
      <c r="N144" s="195">
        <v>3495</v>
      </c>
      <c r="O144" s="195">
        <v>3931</v>
      </c>
      <c r="P144" s="196">
        <f t="shared" si="66"/>
        <v>0.12474964234620889</v>
      </c>
      <c r="Q144" s="212" t="str">
        <f t="shared" si="42"/>
        <v>-</v>
      </c>
      <c r="R144" s="196">
        <f t="shared" si="67"/>
        <v>1.1164980984597382E-3</v>
      </c>
      <c r="S144" s="195">
        <v>1676</v>
      </c>
      <c r="T144" s="195">
        <v>2820</v>
      </c>
      <c r="U144" s="195">
        <v>3688</v>
      </c>
      <c r="V144" s="195">
        <v>4700</v>
      </c>
      <c r="W144" s="195">
        <v>4722</v>
      </c>
      <c r="X144" s="196">
        <f t="shared" si="68"/>
        <v>4.6808510638298717E-3</v>
      </c>
      <c r="Y144" s="212">
        <f t="shared" si="43"/>
        <v>1.8174224343675416</v>
      </c>
      <c r="Z144" s="196">
        <f t="shared" si="62"/>
        <v>9.7646915848110323E-4</v>
      </c>
    </row>
    <row r="145" spans="1:26" x14ac:dyDescent="0.25">
      <c r="A145" s="193" t="s">
        <v>130</v>
      </c>
      <c r="B145" s="194" t="s">
        <v>130</v>
      </c>
      <c r="C145" s="195">
        <v>0</v>
      </c>
      <c r="D145" s="195">
        <v>93</v>
      </c>
      <c r="E145" s="195">
        <v>79</v>
      </c>
      <c r="F145" s="195">
        <v>139</v>
      </c>
      <c r="G145" s="195">
        <v>6</v>
      </c>
      <c r="H145" s="196">
        <f t="shared" si="64"/>
        <v>-0.95683453237410077</v>
      </c>
      <c r="I145" s="212" t="str">
        <f t="shared" si="63"/>
        <v>-</v>
      </c>
      <c r="J145" s="196">
        <f t="shared" si="65"/>
        <v>7.9071177238043773E-6</v>
      </c>
      <c r="K145" s="195">
        <v>0</v>
      </c>
      <c r="L145" s="195">
        <v>1104</v>
      </c>
      <c r="M145" s="195">
        <v>2826</v>
      </c>
      <c r="N145" s="195">
        <v>3106</v>
      </c>
      <c r="O145" s="195">
        <v>3058</v>
      </c>
      <c r="P145" s="196">
        <f t="shared" si="66"/>
        <v>-1.5453960077269846E-2</v>
      </c>
      <c r="Q145" s="212" t="str">
        <f t="shared" si="42"/>
        <v>-</v>
      </c>
      <c r="R145" s="196">
        <f t="shared" si="67"/>
        <v>8.6854520098953944E-4</v>
      </c>
      <c r="S145" s="195">
        <v>1597</v>
      </c>
      <c r="T145" s="195">
        <v>1197</v>
      </c>
      <c r="U145" s="195">
        <v>2905</v>
      </c>
      <c r="V145" s="195">
        <v>3245</v>
      </c>
      <c r="W145" s="195">
        <v>3064</v>
      </c>
      <c r="X145" s="196">
        <f t="shared" si="68"/>
        <v>-5.5778120184899804E-2</v>
      </c>
      <c r="Y145" s="212">
        <f t="shared" si="43"/>
        <v>0.9185973700688792</v>
      </c>
      <c r="Z145" s="196">
        <f t="shared" si="62"/>
        <v>7.6915480081008814E-4</v>
      </c>
    </row>
    <row r="146" spans="1:26" x14ac:dyDescent="0.25">
      <c r="A146" s="193" t="s">
        <v>133</v>
      </c>
      <c r="B146" s="194" t="s">
        <v>133</v>
      </c>
      <c r="C146" s="195">
        <v>0</v>
      </c>
      <c r="D146" s="195">
        <v>75</v>
      </c>
      <c r="E146" s="195">
        <v>49</v>
      </c>
      <c r="F146" s="195">
        <v>93</v>
      </c>
      <c r="G146" s="195">
        <v>54</v>
      </c>
      <c r="H146" s="196">
        <f t="shared" si="64"/>
        <v>-0.41935483870967738</v>
      </c>
      <c r="I146" s="212" t="str">
        <f t="shared" si="63"/>
        <v>-</v>
      </c>
      <c r="J146" s="196">
        <f t="shared" si="65"/>
        <v>7.1164059514239401E-5</v>
      </c>
      <c r="K146" s="195">
        <v>0</v>
      </c>
      <c r="L146" s="195">
        <v>715</v>
      </c>
      <c r="M146" s="195">
        <v>1637</v>
      </c>
      <c r="N146" s="195">
        <v>2212</v>
      </c>
      <c r="O146" s="195">
        <v>1992</v>
      </c>
      <c r="P146" s="196">
        <f t="shared" si="66"/>
        <v>-9.9457504520795714E-2</v>
      </c>
      <c r="Q146" s="212" t="str">
        <f t="shared" si="42"/>
        <v>-</v>
      </c>
      <c r="R146" s="196">
        <f t="shared" si="67"/>
        <v>5.6577568357461165E-4</v>
      </c>
      <c r="S146" s="195">
        <v>3384</v>
      </c>
      <c r="T146" s="195">
        <v>790</v>
      </c>
      <c r="U146" s="195">
        <v>1686</v>
      </c>
      <c r="V146" s="195">
        <v>2305</v>
      </c>
      <c r="W146" s="195">
        <v>2046</v>
      </c>
      <c r="X146" s="196">
        <f t="shared" si="68"/>
        <v>-0.11236442516268985</v>
      </c>
      <c r="Y146" s="212">
        <f t="shared" si="43"/>
        <v>-0.39539007092198586</v>
      </c>
      <c r="Z146" s="196">
        <f t="shared" si="62"/>
        <v>4.4640103069391E-4</v>
      </c>
    </row>
    <row r="147" spans="1:26" x14ac:dyDescent="0.25">
      <c r="A147" s="198" t="s">
        <v>147</v>
      </c>
      <c r="B147" s="199" t="s">
        <v>147</v>
      </c>
      <c r="C147" s="200">
        <f>C139-SUM(C140:C146)</f>
        <v>0</v>
      </c>
      <c r="D147" s="200">
        <f>D139-SUM(D140:D146)</f>
        <v>4064</v>
      </c>
      <c r="E147" s="200">
        <f>E139-SUM(E140:E146)</f>
        <v>7526</v>
      </c>
      <c r="F147" s="200">
        <f>F139-SUM(F140:F146)</f>
        <v>8151</v>
      </c>
      <c r="G147" s="200">
        <f>G139-SUM(G140:G146)</f>
        <v>9833</v>
      </c>
      <c r="H147" s="201">
        <f t="shared" si="64"/>
        <v>0.20635504846031161</v>
      </c>
      <c r="I147" s="213" t="str">
        <f t="shared" si="63"/>
        <v>-</v>
      </c>
      <c r="J147" s="201">
        <f t="shared" si="65"/>
        <v>1.2958448096361408E-2</v>
      </c>
      <c r="K147" s="200">
        <f>K139-SUM(K140:K146)</f>
        <v>0</v>
      </c>
      <c r="L147" s="200">
        <f>L139-SUM(L140:L146)</f>
        <v>23248</v>
      </c>
      <c r="M147" s="200">
        <f>M139-SUM(M140:M146)</f>
        <v>47264</v>
      </c>
      <c r="N147" s="200">
        <f>N139-SUM(N140:N146)</f>
        <v>51497</v>
      </c>
      <c r="O147" s="200">
        <f>O139-SUM(O140:O146)</f>
        <v>53308</v>
      </c>
      <c r="P147" s="201">
        <f t="shared" si="66"/>
        <v>3.5167097112453138E-2</v>
      </c>
      <c r="Q147" s="213" t="str">
        <f t="shared" si="42"/>
        <v>-</v>
      </c>
      <c r="R147" s="201">
        <f t="shared" si="67"/>
        <v>1.5140748062246686E-2</v>
      </c>
      <c r="S147" s="200">
        <f>S139-SUM(S140:S146)</f>
        <v>17310</v>
      </c>
      <c r="T147" s="200">
        <f>T139-SUM(T140:T146)</f>
        <v>27312</v>
      </c>
      <c r="U147" s="200">
        <f>U139-SUM(U140:U146)</f>
        <v>54790</v>
      </c>
      <c r="V147" s="200">
        <f>V139-SUM(V140:V146)</f>
        <v>59648</v>
      </c>
      <c r="W147" s="200">
        <f>W139-SUM(W140:W146)</f>
        <v>63141</v>
      </c>
      <c r="X147" s="201">
        <f t="shared" si="68"/>
        <v>5.8560219957081605E-2</v>
      </c>
      <c r="Y147" s="213">
        <f t="shared" si="43"/>
        <v>2.6476603119584055</v>
      </c>
      <c r="Z147" s="201">
        <f t="shared" si="62"/>
        <v>1.4506709651079081E-2</v>
      </c>
    </row>
    <row r="148" spans="1:26" x14ac:dyDescent="0.25">
      <c r="A148" s="1"/>
      <c r="B148" s="186" t="s">
        <v>55</v>
      </c>
      <c r="C148" s="184"/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</row>
    <row r="149" spans="1:26" x14ac:dyDescent="0.25">
      <c r="A149" s="1" t="s">
        <v>0</v>
      </c>
      <c r="B149" s="187" t="s">
        <v>70</v>
      </c>
      <c r="C149" s="209">
        <f>C150+C153</f>
        <v>11846</v>
      </c>
      <c r="D149" s="209">
        <f>D150+D153</f>
        <v>15189</v>
      </c>
      <c r="E149" s="209">
        <f>E150+E153</f>
        <v>30370</v>
      </c>
      <c r="F149" s="209">
        <f>F150+F153</f>
        <v>30695</v>
      </c>
      <c r="G149" s="209">
        <f>G150+G153</f>
        <v>35796</v>
      </c>
      <c r="H149" s="210">
        <f>IFERROR(G149/F149-1,"-")</f>
        <v>0.16618341749470589</v>
      </c>
      <c r="I149" s="210">
        <f t="shared" si="63"/>
        <v>2.0217795036299173</v>
      </c>
      <c r="J149" s="210">
        <f>G149/G$9</f>
        <v>4.717386434021692E-2</v>
      </c>
      <c r="K149" s="209">
        <f>K150+K153</f>
        <v>30203</v>
      </c>
      <c r="L149" s="209">
        <f>L150+L153</f>
        <v>55599</v>
      </c>
      <c r="M149" s="209">
        <f>M150+M153</f>
        <v>77698</v>
      </c>
      <c r="N149" s="209">
        <f>N150+N153</f>
        <v>83047</v>
      </c>
      <c r="O149" s="209">
        <f>O150+O153</f>
        <v>81300</v>
      </c>
      <c r="P149" s="210">
        <f>IFERROR(O149/N149-1,"-")</f>
        <v>-2.1036280660348905E-2</v>
      </c>
      <c r="Q149" s="210">
        <f t="shared" si="42"/>
        <v>1.6917855842134886</v>
      </c>
      <c r="R149" s="210">
        <f>O149/O$9</f>
        <v>2.3091146121795143E-2</v>
      </c>
      <c r="S149" s="209">
        <f>S150+S153</f>
        <v>42049</v>
      </c>
      <c r="T149" s="209">
        <f>T150+T153</f>
        <v>70788</v>
      </c>
      <c r="U149" s="209">
        <f>U150+U153</f>
        <v>108068</v>
      </c>
      <c r="V149" s="209">
        <f>V150+V153</f>
        <v>113742</v>
      </c>
      <c r="W149" s="209">
        <f>W150+W153</f>
        <v>117096</v>
      </c>
      <c r="X149" s="210">
        <f>IFERROR(W149/V149-1,"-")</f>
        <v>2.948778815213382E-2</v>
      </c>
      <c r="Y149" s="210">
        <f t="shared" si="43"/>
        <v>1.7847511236890297</v>
      </c>
      <c r="Z149" s="210">
        <f t="shared" ref="Z149:Z161" si="69">U149/U$9</f>
        <v>2.8613088128724477E-2</v>
      </c>
    </row>
    <row r="150" spans="1:26" x14ac:dyDescent="0.25">
      <c r="A150" s="1" t="s">
        <v>98</v>
      </c>
      <c r="B150" s="190" t="s">
        <v>99</v>
      </c>
      <c r="C150" s="191">
        <v>8198</v>
      </c>
      <c r="D150" s="191">
        <v>8139</v>
      </c>
      <c r="E150" s="191">
        <v>18008</v>
      </c>
      <c r="F150" s="191">
        <v>17683</v>
      </c>
      <c r="G150" s="191">
        <v>18511</v>
      </c>
      <c r="H150" s="192">
        <f>IFERROR(G150/F150-1,"-")</f>
        <v>4.6824633829101403E-2</v>
      </c>
      <c r="I150" s="211">
        <f t="shared" si="63"/>
        <v>1.2579897535984386</v>
      </c>
      <c r="J150" s="192">
        <f>G150/G$9</f>
        <v>2.4394776030890474E-2</v>
      </c>
      <c r="K150" s="191">
        <v>13645</v>
      </c>
      <c r="L150" s="191">
        <v>31999</v>
      </c>
      <c r="M150" s="191">
        <v>38624</v>
      </c>
      <c r="N150" s="191">
        <v>38986</v>
      </c>
      <c r="O150" s="191">
        <v>34388</v>
      </c>
      <c r="P150" s="192">
        <f>IFERROR(O150/N150-1,"-")</f>
        <v>-0.11793977325193661</v>
      </c>
      <c r="Q150" s="211">
        <f t="shared" si="42"/>
        <v>1.5201905459875413</v>
      </c>
      <c r="R150" s="192">
        <f>O150/O$9</f>
        <v>9.7670151640380249E-3</v>
      </c>
      <c r="S150" s="191">
        <v>21843</v>
      </c>
      <c r="T150" s="191">
        <v>40138</v>
      </c>
      <c r="U150" s="191">
        <v>56632</v>
      </c>
      <c r="V150" s="191">
        <v>56669</v>
      </c>
      <c r="W150" s="191">
        <v>52899</v>
      </c>
      <c r="X150" s="192">
        <f>IFERROR(W150/V150-1,"-")</f>
        <v>-6.6526672431135192E-2</v>
      </c>
      <c r="Y150" s="211">
        <f t="shared" si="43"/>
        <v>1.4217827221535502</v>
      </c>
      <c r="Z150" s="192">
        <f t="shared" si="69"/>
        <v>1.4994414691730434E-2</v>
      </c>
    </row>
    <row r="151" spans="1:26" x14ac:dyDescent="0.25">
      <c r="A151" s="193" t="s">
        <v>105</v>
      </c>
      <c r="B151" s="194" t="s">
        <v>105</v>
      </c>
      <c r="C151" s="195">
        <v>3239</v>
      </c>
      <c r="D151" s="195">
        <v>4159</v>
      </c>
      <c r="E151" s="195">
        <v>6621</v>
      </c>
      <c r="F151" s="195">
        <v>5819</v>
      </c>
      <c r="G151" s="195">
        <v>5597</v>
      </c>
      <c r="H151" s="196">
        <f>IFERROR(G151/F151-1,"-")</f>
        <v>-3.8150885031792425E-2</v>
      </c>
      <c r="I151" s="212">
        <f t="shared" si="63"/>
        <v>0.72800246989811668</v>
      </c>
      <c r="J151" s="196">
        <f>G151/G$9</f>
        <v>7.3760229833555171E-3</v>
      </c>
      <c r="K151" s="195">
        <v>11144</v>
      </c>
      <c r="L151" s="195">
        <v>28141</v>
      </c>
      <c r="M151" s="195">
        <v>34603</v>
      </c>
      <c r="N151" s="195">
        <v>36698</v>
      </c>
      <c r="O151" s="195">
        <v>31174</v>
      </c>
      <c r="P151" s="196">
        <f>IFERROR(O151/N151-1,"-")</f>
        <v>-0.15052591421875849</v>
      </c>
      <c r="Q151" s="212">
        <f t="shared" ref="Q151:Q161" si="70">IFERROR(O151/K151-1,"-")</f>
        <v>1.7973797559224693</v>
      </c>
      <c r="R151" s="196">
        <f>O151/O$9</f>
        <v>8.8541622287926433E-3</v>
      </c>
      <c r="S151" s="195">
        <v>14383</v>
      </c>
      <c r="T151" s="195">
        <v>32300</v>
      </c>
      <c r="U151" s="195">
        <v>41224</v>
      </c>
      <c r="V151" s="195">
        <v>42517</v>
      </c>
      <c r="W151" s="195">
        <v>36771</v>
      </c>
      <c r="X151" s="196">
        <f>IFERROR(W151/V151-1,"-")</f>
        <v>-0.1351459416233507</v>
      </c>
      <c r="Y151" s="212">
        <f t="shared" ref="Y151:Y161" si="71">IFERROR(W151/S151-1,"-")</f>
        <v>1.5565598275742194</v>
      </c>
      <c r="Z151" s="196">
        <f t="shared" si="69"/>
        <v>1.0914849400549079E-2</v>
      </c>
    </row>
    <row r="152" spans="1:26" x14ac:dyDescent="0.25">
      <c r="A152" s="193" t="s">
        <v>102</v>
      </c>
      <c r="B152" s="194" t="s">
        <v>102</v>
      </c>
      <c r="C152" s="195">
        <v>4959</v>
      </c>
      <c r="D152" s="195">
        <v>3980</v>
      </c>
      <c r="E152" s="195">
        <v>11387</v>
      </c>
      <c r="F152" s="195">
        <v>11864</v>
      </c>
      <c r="G152" s="195">
        <v>12914</v>
      </c>
      <c r="H152" s="196">
        <f>IFERROR(G152/F152-1,"-")</f>
        <v>8.8503034389750601E-2</v>
      </c>
      <c r="I152" s="212">
        <f t="shared" si="63"/>
        <v>1.6041540633192177</v>
      </c>
      <c r="J152" s="196">
        <f>G152/G$9</f>
        <v>1.7018753047534956E-2</v>
      </c>
      <c r="K152" s="195">
        <v>2501</v>
      </c>
      <c r="L152" s="195">
        <v>3858</v>
      </c>
      <c r="M152" s="195">
        <v>4021</v>
      </c>
      <c r="N152" s="195">
        <v>2288</v>
      </c>
      <c r="O152" s="195">
        <v>3214</v>
      </c>
      <c r="P152" s="196">
        <f>IFERROR(O152/N152-1,"-")</f>
        <v>0.4047202797202798</v>
      </c>
      <c r="Q152" s="212">
        <f t="shared" si="70"/>
        <v>0.28508596561375454</v>
      </c>
      <c r="R152" s="196">
        <f>O152/O$9</f>
        <v>9.1285293524538246E-4</v>
      </c>
      <c r="S152" s="195">
        <v>7460</v>
      </c>
      <c r="T152" s="195">
        <v>7838</v>
      </c>
      <c r="U152" s="195">
        <v>15408</v>
      </c>
      <c r="V152" s="195">
        <v>14152</v>
      </c>
      <c r="W152" s="195">
        <v>16128</v>
      </c>
      <c r="X152" s="196">
        <f>IFERROR(W152/V152-1,"-")</f>
        <v>0.13962690785754672</v>
      </c>
      <c r="Y152" s="212">
        <f t="shared" si="71"/>
        <v>1.1619302949061661</v>
      </c>
      <c r="Z152" s="196">
        <f t="shared" si="69"/>
        <v>4.0795652911813553E-3</v>
      </c>
    </row>
    <row r="153" spans="1:26" x14ac:dyDescent="0.25">
      <c r="A153" s="1" t="s">
        <v>148</v>
      </c>
      <c r="B153" s="190" t="s">
        <v>109</v>
      </c>
      <c r="C153" s="191">
        <v>3648</v>
      </c>
      <c r="D153" s="191">
        <v>7050</v>
      </c>
      <c r="E153" s="191">
        <v>12362</v>
      </c>
      <c r="F153" s="191">
        <v>13012</v>
      </c>
      <c r="G153" s="191">
        <v>17285</v>
      </c>
      <c r="H153" s="192">
        <f>IFERROR(G153/F153-1,"-")</f>
        <v>0.3283891792191822</v>
      </c>
      <c r="I153" s="211">
        <f t="shared" si="63"/>
        <v>3.7382127192982457</v>
      </c>
      <c r="J153" s="192">
        <f>G153/G$9</f>
        <v>2.2779088309326446E-2</v>
      </c>
      <c r="K153" s="191">
        <v>16558</v>
      </c>
      <c r="L153" s="191">
        <v>23600</v>
      </c>
      <c r="M153" s="191">
        <v>39074</v>
      </c>
      <c r="N153" s="191">
        <v>44061</v>
      </c>
      <c r="O153" s="191">
        <v>46912</v>
      </c>
      <c r="P153" s="192">
        <f>IFERROR(O153/N153-1,"-")</f>
        <v>6.4705748848187694E-2</v>
      </c>
      <c r="Q153" s="211">
        <f t="shared" si="70"/>
        <v>1.8331924145428191</v>
      </c>
      <c r="R153" s="192">
        <f>O153/O$9</f>
        <v>1.332413095775712E-2</v>
      </c>
      <c r="S153" s="191">
        <v>20206</v>
      </c>
      <c r="T153" s="191">
        <v>30650</v>
      </c>
      <c r="U153" s="191">
        <v>51436</v>
      </c>
      <c r="V153" s="191">
        <v>57073</v>
      </c>
      <c r="W153" s="191">
        <v>64197</v>
      </c>
      <c r="X153" s="192">
        <f>IFERROR(W153/V153-1,"-")</f>
        <v>0.12482259562314924</v>
      </c>
      <c r="Y153" s="211">
        <f t="shared" si="71"/>
        <v>2.1771256062555677</v>
      </c>
      <c r="Z153" s="192">
        <f t="shared" si="69"/>
        <v>1.3618673436994043E-2</v>
      </c>
    </row>
    <row r="154" spans="1:26" x14ac:dyDescent="0.25">
      <c r="A154" s="193" t="s">
        <v>112</v>
      </c>
      <c r="B154" s="194" t="s">
        <v>112</v>
      </c>
      <c r="C154" s="195">
        <v>434</v>
      </c>
      <c r="D154" s="195">
        <v>401</v>
      </c>
      <c r="E154" s="195">
        <v>974</v>
      </c>
      <c r="F154" s="195">
        <v>983</v>
      </c>
      <c r="G154" s="195">
        <v>1429</v>
      </c>
      <c r="H154" s="196">
        <f t="shared" ref="H154:H161" si="72">IFERROR(G154/F154-1,"-")</f>
        <v>0.45371312309257372</v>
      </c>
      <c r="I154" s="212">
        <f t="shared" si="63"/>
        <v>2.2926267281105992</v>
      </c>
      <c r="J154" s="196">
        <f t="shared" ref="J154:J161" si="73">G154/G$9</f>
        <v>1.8832118712194094E-3</v>
      </c>
      <c r="K154" s="195">
        <v>5335</v>
      </c>
      <c r="L154" s="195">
        <v>5197</v>
      </c>
      <c r="M154" s="195">
        <v>18197</v>
      </c>
      <c r="N154" s="195">
        <v>17767</v>
      </c>
      <c r="O154" s="195">
        <v>18362</v>
      </c>
      <c r="P154" s="196">
        <f t="shared" ref="P154:P161" si="74">IFERROR(O154/N154-1,"-")</f>
        <v>3.3489052738222558E-2</v>
      </c>
      <c r="Q154" s="212">
        <f t="shared" si="70"/>
        <v>2.4417994376757264</v>
      </c>
      <c r="R154" s="196">
        <f t="shared" ref="R154:R161" si="75">O154/O$9</f>
        <v>5.2152475410627607E-3</v>
      </c>
      <c r="S154" s="195">
        <v>5769</v>
      </c>
      <c r="T154" s="195">
        <v>5598</v>
      </c>
      <c r="U154" s="195">
        <v>19171</v>
      </c>
      <c r="V154" s="195">
        <v>18750</v>
      </c>
      <c r="W154" s="195">
        <v>19791</v>
      </c>
      <c r="X154" s="196">
        <f t="shared" ref="X154:X161" si="76">IFERROR(W154/V154-1,"-")</f>
        <v>5.5520000000000014E-2</v>
      </c>
      <c r="Y154" s="212">
        <f t="shared" si="71"/>
        <v>2.4305772230889238</v>
      </c>
      <c r="Z154" s="196">
        <f t="shared" si="69"/>
        <v>5.0758921467573834E-3</v>
      </c>
    </row>
    <row r="155" spans="1:26" x14ac:dyDescent="0.25">
      <c r="A155" s="193" t="s">
        <v>115</v>
      </c>
      <c r="B155" s="194" t="s">
        <v>115</v>
      </c>
      <c r="C155" s="195">
        <v>651</v>
      </c>
      <c r="D155" s="195">
        <v>1400</v>
      </c>
      <c r="E155" s="195">
        <v>2438</v>
      </c>
      <c r="F155" s="195">
        <v>2568</v>
      </c>
      <c r="G155" s="195">
        <v>2962</v>
      </c>
      <c r="H155" s="196">
        <f t="shared" si="72"/>
        <v>0.15342679127725867</v>
      </c>
      <c r="I155" s="212">
        <f t="shared" si="63"/>
        <v>3.5499231950844852</v>
      </c>
      <c r="J155" s="196">
        <f t="shared" si="73"/>
        <v>3.903480449651428E-3</v>
      </c>
      <c r="K155" s="195">
        <v>3972</v>
      </c>
      <c r="L155" s="195">
        <v>6636</v>
      </c>
      <c r="M155" s="195">
        <v>7498</v>
      </c>
      <c r="N155" s="195">
        <v>7764</v>
      </c>
      <c r="O155" s="195">
        <v>7140</v>
      </c>
      <c r="P155" s="196">
        <f t="shared" si="74"/>
        <v>-8.037094281298296E-2</v>
      </c>
      <c r="Q155" s="212">
        <f t="shared" si="70"/>
        <v>0.797583081570997</v>
      </c>
      <c r="R155" s="196">
        <f t="shared" si="75"/>
        <v>2.0279309140174332E-3</v>
      </c>
      <c r="S155" s="195">
        <v>4623</v>
      </c>
      <c r="T155" s="195">
        <v>8036</v>
      </c>
      <c r="U155" s="195">
        <v>9936</v>
      </c>
      <c r="V155" s="195">
        <v>10332</v>
      </c>
      <c r="W155" s="195">
        <v>10102</v>
      </c>
      <c r="X155" s="196">
        <f t="shared" si="76"/>
        <v>-2.2260936895083239E-2</v>
      </c>
      <c r="Y155" s="212">
        <f t="shared" si="71"/>
        <v>1.1851611507678999</v>
      </c>
      <c r="Z155" s="196">
        <f t="shared" si="69"/>
        <v>2.6307477111356405E-3</v>
      </c>
    </row>
    <row r="156" spans="1:26" x14ac:dyDescent="0.25">
      <c r="A156" s="193" t="s">
        <v>118</v>
      </c>
      <c r="B156" s="194" t="s">
        <v>118</v>
      </c>
      <c r="C156" s="195">
        <v>563</v>
      </c>
      <c r="D156" s="195">
        <v>1370</v>
      </c>
      <c r="E156" s="195">
        <v>2211</v>
      </c>
      <c r="F156" s="195">
        <v>2245</v>
      </c>
      <c r="G156" s="195">
        <v>2884</v>
      </c>
      <c r="H156" s="196">
        <f t="shared" si="72"/>
        <v>0.2846325167037862</v>
      </c>
      <c r="I156" s="212">
        <f t="shared" si="63"/>
        <v>4.1225577264653639</v>
      </c>
      <c r="J156" s="196">
        <f t="shared" si="73"/>
        <v>3.8006879192419708E-3</v>
      </c>
      <c r="K156" s="195">
        <v>1717</v>
      </c>
      <c r="L156" s="195">
        <v>3754</v>
      </c>
      <c r="M156" s="195">
        <v>4261</v>
      </c>
      <c r="N156" s="195">
        <v>7004</v>
      </c>
      <c r="O156" s="195">
        <v>8840</v>
      </c>
      <c r="P156" s="196">
        <f t="shared" si="74"/>
        <v>0.26213592233009719</v>
      </c>
      <c r="Q156" s="212">
        <f t="shared" si="70"/>
        <v>4.1485148514851486</v>
      </c>
      <c r="R156" s="196">
        <f t="shared" si="75"/>
        <v>2.5107716078311081E-3</v>
      </c>
      <c r="S156" s="195">
        <v>2280</v>
      </c>
      <c r="T156" s="195">
        <v>5124</v>
      </c>
      <c r="U156" s="195">
        <v>6472</v>
      </c>
      <c r="V156" s="195">
        <v>9249</v>
      </c>
      <c r="W156" s="195">
        <v>11724</v>
      </c>
      <c r="X156" s="196">
        <f t="shared" si="76"/>
        <v>0.26759649691858578</v>
      </c>
      <c r="Y156" s="212">
        <f t="shared" si="71"/>
        <v>4.1421052631578945</v>
      </c>
      <c r="Z156" s="196">
        <f t="shared" si="69"/>
        <v>1.7135868746447128E-3</v>
      </c>
    </row>
    <row r="157" spans="1:26" x14ac:dyDescent="0.25">
      <c r="A157" s="193" t="s">
        <v>125</v>
      </c>
      <c r="B157" s="194" t="s">
        <v>125</v>
      </c>
      <c r="C157" s="195">
        <v>250</v>
      </c>
      <c r="D157" s="195">
        <v>317</v>
      </c>
      <c r="E157" s="195">
        <v>761</v>
      </c>
      <c r="F157" s="195">
        <v>634</v>
      </c>
      <c r="G157" s="195">
        <v>898</v>
      </c>
      <c r="H157" s="196">
        <f t="shared" si="72"/>
        <v>0.41640378548895907</v>
      </c>
      <c r="I157" s="212">
        <f t="shared" si="63"/>
        <v>2.5920000000000001</v>
      </c>
      <c r="J157" s="196">
        <f t="shared" si="73"/>
        <v>1.1834319526627219E-3</v>
      </c>
      <c r="K157" s="195">
        <v>328</v>
      </c>
      <c r="L157" s="195">
        <v>589</v>
      </c>
      <c r="M157" s="195">
        <v>856</v>
      </c>
      <c r="N157" s="195">
        <v>868</v>
      </c>
      <c r="O157" s="195">
        <v>969</v>
      </c>
      <c r="P157" s="196">
        <f t="shared" si="74"/>
        <v>0.11635944700460832</v>
      </c>
      <c r="Q157" s="212">
        <f t="shared" si="70"/>
        <v>1.9542682926829267</v>
      </c>
      <c r="R157" s="196">
        <f t="shared" si="75"/>
        <v>2.7521919547379454E-4</v>
      </c>
      <c r="S157" s="195">
        <v>578</v>
      </c>
      <c r="T157" s="195">
        <v>906</v>
      </c>
      <c r="U157" s="195">
        <v>1617</v>
      </c>
      <c r="V157" s="195">
        <v>1502</v>
      </c>
      <c r="W157" s="195">
        <v>1867</v>
      </c>
      <c r="X157" s="196">
        <f t="shared" si="76"/>
        <v>0.24300932090545935</v>
      </c>
      <c r="Y157" s="212">
        <f t="shared" si="71"/>
        <v>2.2301038062283736</v>
      </c>
      <c r="Z157" s="196">
        <f t="shared" si="69"/>
        <v>4.2813194936657916E-4</v>
      </c>
    </row>
    <row r="158" spans="1:26" x14ac:dyDescent="0.25">
      <c r="A158" s="193" t="s">
        <v>121</v>
      </c>
      <c r="B158" s="194" t="s">
        <v>121</v>
      </c>
      <c r="C158" s="195">
        <v>236</v>
      </c>
      <c r="D158" s="195">
        <v>351</v>
      </c>
      <c r="E158" s="195">
        <v>597</v>
      </c>
      <c r="F158" s="195">
        <v>569</v>
      </c>
      <c r="G158" s="195">
        <v>772</v>
      </c>
      <c r="H158" s="196">
        <f t="shared" si="72"/>
        <v>0.35676625659050965</v>
      </c>
      <c r="I158" s="212">
        <f t="shared" si="63"/>
        <v>2.2711864406779663</v>
      </c>
      <c r="J158" s="196">
        <f t="shared" si="73"/>
        <v>1.0173824804628299E-3</v>
      </c>
      <c r="K158" s="195">
        <v>1262</v>
      </c>
      <c r="L158" s="195">
        <v>1393</v>
      </c>
      <c r="M158" s="195">
        <v>2346</v>
      </c>
      <c r="N158" s="195">
        <v>2305</v>
      </c>
      <c r="O158" s="195">
        <v>2540</v>
      </c>
      <c r="P158" s="196">
        <f t="shared" si="74"/>
        <v>0.10195227765726678</v>
      </c>
      <c r="Q158" s="212">
        <f t="shared" si="70"/>
        <v>1.0126782884310619</v>
      </c>
      <c r="R158" s="196">
        <f t="shared" si="75"/>
        <v>7.2142080134513734E-4</v>
      </c>
      <c r="S158" s="195">
        <v>1498</v>
      </c>
      <c r="T158" s="195">
        <v>1744</v>
      </c>
      <c r="U158" s="195">
        <v>2943</v>
      </c>
      <c r="V158" s="195">
        <v>2874</v>
      </c>
      <c r="W158" s="195">
        <v>3312</v>
      </c>
      <c r="X158" s="196">
        <f t="shared" si="76"/>
        <v>0.15240083507306879</v>
      </c>
      <c r="Y158" s="212">
        <f t="shared" si="71"/>
        <v>1.2109479305740987</v>
      </c>
      <c r="Z158" s="196">
        <f t="shared" si="69"/>
        <v>7.7921603400485004E-4</v>
      </c>
    </row>
    <row r="159" spans="1:26" x14ac:dyDescent="0.25">
      <c r="A159" s="193" t="s">
        <v>130</v>
      </c>
      <c r="B159" s="194" t="s">
        <v>130</v>
      </c>
      <c r="C159" s="195">
        <v>58</v>
      </c>
      <c r="D159" s="195">
        <v>71</v>
      </c>
      <c r="E159" s="195">
        <v>195</v>
      </c>
      <c r="F159" s="195">
        <v>156</v>
      </c>
      <c r="G159" s="195">
        <v>110</v>
      </c>
      <c r="H159" s="196">
        <f t="shared" si="72"/>
        <v>-0.29487179487179482</v>
      </c>
      <c r="I159" s="212">
        <f t="shared" si="63"/>
        <v>0.89655172413793105</v>
      </c>
      <c r="J159" s="196">
        <f t="shared" si="73"/>
        <v>1.449638249364136E-4</v>
      </c>
      <c r="K159" s="195">
        <v>174</v>
      </c>
      <c r="L159" s="195">
        <v>211</v>
      </c>
      <c r="M159" s="195">
        <v>277</v>
      </c>
      <c r="N159" s="195">
        <v>276</v>
      </c>
      <c r="O159" s="195">
        <v>264</v>
      </c>
      <c r="P159" s="196">
        <f t="shared" si="74"/>
        <v>-4.3478260869565188E-2</v>
      </c>
      <c r="Q159" s="212">
        <f t="shared" si="70"/>
        <v>0.51724137931034475</v>
      </c>
      <c r="R159" s="196">
        <f t="shared" si="75"/>
        <v>7.4982319509888295E-5</v>
      </c>
      <c r="S159" s="195">
        <v>232</v>
      </c>
      <c r="T159" s="195">
        <v>282</v>
      </c>
      <c r="U159" s="195">
        <v>472</v>
      </c>
      <c r="V159" s="195">
        <v>432</v>
      </c>
      <c r="W159" s="195">
        <v>374</v>
      </c>
      <c r="X159" s="196">
        <f t="shared" si="76"/>
        <v>-0.1342592592592593</v>
      </c>
      <c r="Y159" s="212">
        <f t="shared" si="71"/>
        <v>0.61206896551724133</v>
      </c>
      <c r="Z159" s="196">
        <f t="shared" si="69"/>
        <v>1.2497110705072688E-4</v>
      </c>
    </row>
    <row r="160" spans="1:26" x14ac:dyDescent="0.25">
      <c r="A160" s="193" t="s">
        <v>133</v>
      </c>
      <c r="B160" s="194" t="s">
        <v>133</v>
      </c>
      <c r="C160" s="195">
        <v>70</v>
      </c>
      <c r="D160" s="195">
        <v>84</v>
      </c>
      <c r="E160" s="195">
        <v>99</v>
      </c>
      <c r="F160" s="195">
        <v>155</v>
      </c>
      <c r="G160" s="195">
        <v>126</v>
      </c>
      <c r="H160" s="196">
        <f t="shared" si="72"/>
        <v>-0.18709677419354842</v>
      </c>
      <c r="I160" s="212">
        <f t="shared" si="63"/>
        <v>0.8</v>
      </c>
      <c r="J160" s="196">
        <f t="shared" si="73"/>
        <v>1.6604947219989194E-4</v>
      </c>
      <c r="K160" s="195">
        <v>228</v>
      </c>
      <c r="L160" s="195">
        <v>362</v>
      </c>
      <c r="M160" s="195">
        <v>555</v>
      </c>
      <c r="N160" s="195">
        <v>677</v>
      </c>
      <c r="O160" s="195">
        <v>456</v>
      </c>
      <c r="P160" s="196">
        <f t="shared" si="74"/>
        <v>-0.3264401772525849</v>
      </c>
      <c r="Q160" s="212">
        <f t="shared" si="70"/>
        <v>1</v>
      </c>
      <c r="R160" s="196">
        <f t="shared" si="75"/>
        <v>1.2951491551707977E-4</v>
      </c>
      <c r="S160" s="195">
        <v>298</v>
      </c>
      <c r="T160" s="195">
        <v>446</v>
      </c>
      <c r="U160" s="195">
        <v>654</v>
      </c>
      <c r="V160" s="195">
        <v>832</v>
      </c>
      <c r="W160" s="195">
        <v>582</v>
      </c>
      <c r="X160" s="196">
        <f t="shared" si="76"/>
        <v>-0.30048076923076927</v>
      </c>
      <c r="Y160" s="212">
        <f t="shared" si="71"/>
        <v>0.95302013422818788</v>
      </c>
      <c r="Z160" s="196">
        <f t="shared" si="69"/>
        <v>1.7315911866774445E-4</v>
      </c>
    </row>
    <row r="161" spans="1:26" x14ac:dyDescent="0.25">
      <c r="A161" s="198" t="s">
        <v>147</v>
      </c>
      <c r="B161" s="199" t="s">
        <v>147</v>
      </c>
      <c r="C161" s="200">
        <f>C153-SUM(C154:C160)</f>
        <v>1386</v>
      </c>
      <c r="D161" s="200">
        <f>D153-SUM(D154:D160)</f>
        <v>3056</v>
      </c>
      <c r="E161" s="200">
        <f>E153-SUM(E154:E160)</f>
        <v>5087</v>
      </c>
      <c r="F161" s="200">
        <f>F153-SUM(F154:F160)</f>
        <v>5702</v>
      </c>
      <c r="G161" s="200">
        <f>G153-SUM(G154:G160)</f>
        <v>8104</v>
      </c>
      <c r="H161" s="201">
        <f t="shared" si="72"/>
        <v>0.42125569975447208</v>
      </c>
      <c r="I161" s="213">
        <f t="shared" si="63"/>
        <v>4.8470418470418473</v>
      </c>
      <c r="J161" s="201">
        <f t="shared" si="73"/>
        <v>1.0679880338951779E-2</v>
      </c>
      <c r="K161" s="200">
        <f>K153-SUM(K154:K160)</f>
        <v>3542</v>
      </c>
      <c r="L161" s="200">
        <f>L153-SUM(L154:L160)</f>
        <v>5458</v>
      </c>
      <c r="M161" s="200">
        <f>M153-SUM(M154:M160)</f>
        <v>5084</v>
      </c>
      <c r="N161" s="200">
        <f>N153-SUM(N154:N160)</f>
        <v>7400</v>
      </c>
      <c r="O161" s="200">
        <f>O153-SUM(O154:O160)</f>
        <v>8341</v>
      </c>
      <c r="P161" s="201">
        <f t="shared" si="74"/>
        <v>0.12716216216216214</v>
      </c>
      <c r="Q161" s="213">
        <f t="shared" si="70"/>
        <v>1.3548842461885942</v>
      </c>
      <c r="R161" s="201">
        <f t="shared" si="75"/>
        <v>2.3690436629999175E-3</v>
      </c>
      <c r="S161" s="200">
        <f>S153-SUM(S154:S160)</f>
        <v>4928</v>
      </c>
      <c r="T161" s="200">
        <f>T153-SUM(T154:T160)</f>
        <v>8514</v>
      </c>
      <c r="U161" s="200">
        <f>U153-SUM(U154:U160)</f>
        <v>10171</v>
      </c>
      <c r="V161" s="200">
        <f>V153-SUM(V154:V160)</f>
        <v>13102</v>
      </c>
      <c r="W161" s="200">
        <f>W153-SUM(W154:W160)</f>
        <v>16445</v>
      </c>
      <c r="X161" s="201">
        <f t="shared" si="76"/>
        <v>0.25515188520836518</v>
      </c>
      <c r="Y161" s="213">
        <f t="shared" si="71"/>
        <v>2.3370535714285716</v>
      </c>
      <c r="Z161" s="201">
        <f t="shared" si="69"/>
        <v>2.692968495366405E-3</v>
      </c>
    </row>
    <row r="162" spans="1:26" ht="6" customHeight="1" x14ac:dyDescent="0.25">
      <c r="C162" s="103"/>
      <c r="D162" s="103"/>
      <c r="E162" s="103"/>
      <c r="F162" s="103"/>
      <c r="G162" s="103"/>
      <c r="H162" s="103"/>
      <c r="K162" s="103"/>
      <c r="L162" s="103"/>
      <c r="M162" s="103"/>
      <c r="N162" s="103"/>
      <c r="O162" s="103"/>
      <c r="P162" s="103"/>
      <c r="S162" s="103"/>
      <c r="T162" s="103"/>
      <c r="U162" s="103"/>
      <c r="V162" s="103"/>
      <c r="W162" s="103"/>
      <c r="X162" s="103"/>
    </row>
    <row r="163" spans="1:26" ht="6" customHeight="1" x14ac:dyDescent="0.25"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</row>
    <row r="164" spans="1:26" x14ac:dyDescent="0.25">
      <c r="B164" s="131" t="s">
        <v>57</v>
      </c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18779-C76B-46DA-ABF3-AC6AD3405A82}">
  <sheetPr>
    <tabColor theme="8" tint="0.59999389629810485"/>
  </sheetPr>
  <dimension ref="A4:L77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12" t="s">
        <v>227</v>
      </c>
      <c r="C4" s="12"/>
      <c r="D4" s="12"/>
      <c r="E4" s="12"/>
      <c r="F4" s="12"/>
      <c r="G4" s="12"/>
      <c r="H4" s="12"/>
      <c r="I4" s="12"/>
      <c r="J4" s="12"/>
      <c r="K4" s="12"/>
      <c r="L4" s="13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45" x14ac:dyDescent="0.25">
      <c r="B6" s="4"/>
      <c r="C6" s="4"/>
      <c r="D6" s="4"/>
      <c r="E6" s="14" t="s">
        <v>228</v>
      </c>
      <c r="F6" s="14" t="s">
        <v>229</v>
      </c>
      <c r="G6" s="14" t="s">
        <v>230</v>
      </c>
      <c r="H6" s="14" t="s">
        <v>231</v>
      </c>
      <c r="I6" s="14" t="s">
        <v>232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octubre 2025</v>
      </c>
    </row>
    <row r="7" spans="2:12" x14ac:dyDescent="0.25">
      <c r="B7" s="16" t="s">
        <v>47</v>
      </c>
      <c r="C7" s="17" t="s">
        <v>8</v>
      </c>
      <c r="D7" s="18" t="s">
        <v>32</v>
      </c>
      <c r="E7" s="19">
        <v>89457</v>
      </c>
      <c r="F7" s="19">
        <v>113209</v>
      </c>
      <c r="G7" s="19">
        <v>119521</v>
      </c>
      <c r="H7" s="19">
        <v>125080</v>
      </c>
      <c r="I7" s="19">
        <v>130415</v>
      </c>
      <c r="J7" s="20">
        <f>I7/H7-1</f>
        <v>4.2652702270546961E-2</v>
      </c>
      <c r="K7" s="19">
        <f>I7-H7</f>
        <v>5335</v>
      </c>
      <c r="L7" s="21">
        <f>I7/$I$7</f>
        <v>1</v>
      </c>
    </row>
    <row r="8" spans="2:12" x14ac:dyDescent="0.25">
      <c r="B8" s="22"/>
      <c r="C8" s="23"/>
      <c r="D8" s="24" t="s">
        <v>33</v>
      </c>
      <c r="E8" s="25">
        <v>54024</v>
      </c>
      <c r="F8" s="25">
        <v>71237</v>
      </c>
      <c r="G8" s="25">
        <v>73508</v>
      </c>
      <c r="H8" s="25">
        <v>79884</v>
      </c>
      <c r="I8" s="25">
        <v>81692</v>
      </c>
      <c r="J8" s="26">
        <f t="shared" ref="J8:J20" si="0">I8/H8-1</f>
        <v>2.2632817585499065E-2</v>
      </c>
      <c r="K8" s="25">
        <f t="shared" ref="K8:K17" si="1">I8-H8</f>
        <v>1808</v>
      </c>
      <c r="L8" s="27">
        <f>I8/$I$7</f>
        <v>0.62640033738450329</v>
      </c>
    </row>
    <row r="9" spans="2:12" x14ac:dyDescent="0.25">
      <c r="B9" s="22"/>
      <c r="C9" s="28"/>
      <c r="D9" s="29" t="s">
        <v>34</v>
      </c>
      <c r="E9" s="30">
        <v>35433</v>
      </c>
      <c r="F9" s="30">
        <v>41972</v>
      </c>
      <c r="G9" s="30">
        <v>46013</v>
      </c>
      <c r="H9" s="30">
        <v>45196</v>
      </c>
      <c r="I9" s="30">
        <v>48723</v>
      </c>
      <c r="J9" s="31">
        <f>IFERROR(I9/H9-1,"-")</f>
        <v>7.8037879458359161E-2</v>
      </c>
      <c r="K9" s="30">
        <f>IFERROR(I9-H9,"-")</f>
        <v>3527</v>
      </c>
      <c r="L9" s="31">
        <f>IFERROR(I9/$I$7,"-")</f>
        <v>0.37359966261549671</v>
      </c>
    </row>
    <row r="10" spans="2:12" x14ac:dyDescent="0.25">
      <c r="B10" s="22"/>
      <c r="C10" s="32" t="s">
        <v>35</v>
      </c>
      <c r="D10" s="33" t="s">
        <v>32</v>
      </c>
      <c r="E10" s="34">
        <v>102187</v>
      </c>
      <c r="F10" s="34">
        <v>133462</v>
      </c>
      <c r="G10" s="34">
        <v>142059</v>
      </c>
      <c r="H10" s="34">
        <v>146652</v>
      </c>
      <c r="I10" s="34">
        <v>153574</v>
      </c>
      <c r="J10" s="35">
        <f t="shared" si="0"/>
        <v>4.7200174562910924E-2</v>
      </c>
      <c r="K10" s="34">
        <f t="shared" si="1"/>
        <v>6922</v>
      </c>
      <c r="L10" s="21">
        <f>I10/$I$10</f>
        <v>1</v>
      </c>
    </row>
    <row r="11" spans="2:12" x14ac:dyDescent="0.25">
      <c r="B11" s="22"/>
      <c r="C11" s="36"/>
      <c r="D11" s="4" t="s">
        <v>33</v>
      </c>
      <c r="E11" s="37">
        <v>61790</v>
      </c>
      <c r="F11" s="37">
        <v>83670</v>
      </c>
      <c r="G11" s="37">
        <v>86861</v>
      </c>
      <c r="H11" s="37">
        <v>92653</v>
      </c>
      <c r="I11" s="37">
        <v>95686</v>
      </c>
      <c r="J11" s="38">
        <f t="shared" si="0"/>
        <v>3.2735043657517782E-2</v>
      </c>
      <c r="K11" s="37">
        <f t="shared" si="1"/>
        <v>3033</v>
      </c>
      <c r="L11" s="39">
        <f>I11/$I$10</f>
        <v>0.62306119525440506</v>
      </c>
    </row>
    <row r="12" spans="2:12" x14ac:dyDescent="0.25">
      <c r="B12" s="22"/>
      <c r="C12" s="40"/>
      <c r="D12" s="41" t="s">
        <v>34</v>
      </c>
      <c r="E12" s="42">
        <v>40397</v>
      </c>
      <c r="F12" s="42">
        <v>49792</v>
      </c>
      <c r="G12" s="42">
        <v>55198</v>
      </c>
      <c r="H12" s="42">
        <v>53999</v>
      </c>
      <c r="I12" s="42">
        <v>57888</v>
      </c>
      <c r="J12" s="43">
        <f>IFERROR(I12/H12-1,"-")</f>
        <v>7.2019852219485481E-2</v>
      </c>
      <c r="K12" s="42">
        <f>IFERROR(I12-H12,"-")</f>
        <v>3889</v>
      </c>
      <c r="L12" s="43">
        <f>IFERROR(I12/$I$10,"-")</f>
        <v>0.37693880474559494</v>
      </c>
    </row>
    <row r="13" spans="2:12" x14ac:dyDescent="0.25">
      <c r="B13" s="22"/>
      <c r="C13" s="17" t="s">
        <v>21</v>
      </c>
      <c r="D13" s="18" t="s">
        <v>32</v>
      </c>
      <c r="E13" s="19">
        <v>627412</v>
      </c>
      <c r="F13" s="19">
        <v>801936</v>
      </c>
      <c r="G13" s="19">
        <v>863416</v>
      </c>
      <c r="H13" s="19">
        <v>870321</v>
      </c>
      <c r="I13" s="19">
        <v>899430</v>
      </c>
      <c r="J13" s="20">
        <f t="shared" si="0"/>
        <v>3.3446280165594144E-2</v>
      </c>
      <c r="K13" s="19">
        <f t="shared" si="1"/>
        <v>29109</v>
      </c>
      <c r="L13" s="21">
        <f>I13/$I$13</f>
        <v>1</v>
      </c>
    </row>
    <row r="14" spans="2:12" x14ac:dyDescent="0.25">
      <c r="B14" s="22"/>
      <c r="C14" s="23"/>
      <c r="D14" s="24" t="s">
        <v>33</v>
      </c>
      <c r="E14" s="25">
        <v>379310</v>
      </c>
      <c r="F14" s="25">
        <v>492206</v>
      </c>
      <c r="G14" s="25">
        <v>505474</v>
      </c>
      <c r="H14" s="25">
        <v>527606</v>
      </c>
      <c r="I14" s="25">
        <v>545299</v>
      </c>
      <c r="J14" s="26">
        <f t="shared" si="0"/>
        <v>3.3534493542529908E-2</v>
      </c>
      <c r="K14" s="25">
        <f t="shared" si="1"/>
        <v>17693</v>
      </c>
      <c r="L14" s="27">
        <f>I14/$I$13</f>
        <v>0.60627174988603894</v>
      </c>
    </row>
    <row r="15" spans="2:12" x14ac:dyDescent="0.25">
      <c r="B15" s="22"/>
      <c r="C15" s="28"/>
      <c r="D15" s="29" t="s">
        <v>34</v>
      </c>
      <c r="E15" s="30">
        <v>248102</v>
      </c>
      <c r="F15" s="30">
        <v>309730</v>
      </c>
      <c r="G15" s="30">
        <v>357942</v>
      </c>
      <c r="H15" s="30">
        <v>342715</v>
      </c>
      <c r="I15" s="30">
        <v>354131</v>
      </c>
      <c r="J15" s="31">
        <f>IFERROR(I15/H15-1,"-")</f>
        <v>3.3310476635104891E-2</v>
      </c>
      <c r="K15" s="30">
        <f>IFERROR(I15-H15,"-")</f>
        <v>11416</v>
      </c>
      <c r="L15" s="31">
        <f>IFERROR(I15/$I$13,"-")</f>
        <v>0.39372825011396106</v>
      </c>
    </row>
    <row r="16" spans="2:12" x14ac:dyDescent="0.25">
      <c r="B16" s="22"/>
      <c r="C16" s="32" t="s">
        <v>22</v>
      </c>
      <c r="D16" s="33" t="s">
        <v>32</v>
      </c>
      <c r="E16" s="44">
        <v>7.0135595872877472</v>
      </c>
      <c r="F16" s="44">
        <v>7.0836770928106425</v>
      </c>
      <c r="G16" s="44">
        <v>7.2239690096301068</v>
      </c>
      <c r="H16" s="44">
        <v>6.9581148065238247</v>
      </c>
      <c r="I16" s="44">
        <v>6.896675995859372</v>
      </c>
      <c r="J16" s="45">
        <f t="shared" si="0"/>
        <v>-8.8298069768623089E-3</v>
      </c>
      <c r="K16" s="46">
        <f t="shared" si="1"/>
        <v>-6.1438810664452781E-2</v>
      </c>
      <c r="L16" s="47"/>
    </row>
    <row r="17" spans="2:12" x14ac:dyDescent="0.25">
      <c r="B17" s="22"/>
      <c r="C17" s="36"/>
      <c r="D17" s="4" t="s">
        <v>33</v>
      </c>
      <c r="E17" s="48">
        <f>E14/E8</f>
        <v>7.02113875314675</v>
      </c>
      <c r="F17" s="48">
        <f t="shared" ref="F17:I17" si="2">F14/F8</f>
        <v>6.9094150511672305</v>
      </c>
      <c r="G17" s="48">
        <f t="shared" si="2"/>
        <v>6.8764488218969362</v>
      </c>
      <c r="H17" s="48">
        <f t="shared" si="2"/>
        <v>6.604651745030294</v>
      </c>
      <c r="I17" s="48">
        <f t="shared" si="2"/>
        <v>6.6750599813935265</v>
      </c>
      <c r="J17" s="49">
        <f t="shared" si="0"/>
        <v>1.0660401044795709E-2</v>
      </c>
      <c r="K17" s="50">
        <f t="shared" si="1"/>
        <v>7.0408236363232568E-2</v>
      </c>
      <c r="L17" s="51"/>
    </row>
    <row r="18" spans="2:12" x14ac:dyDescent="0.25">
      <c r="B18" s="22"/>
      <c r="C18" s="40"/>
      <c r="D18" s="41" t="s">
        <v>34</v>
      </c>
      <c r="E18" s="52">
        <f>IFERROR(E15/E9,"-")</f>
        <v>7.0020037817853416</v>
      </c>
      <c r="F18" s="52">
        <f t="shared" ref="F18:I18" si="3">IFERROR(F15/F9,"-")</f>
        <v>7.3794434384827978</v>
      </c>
      <c r="G18" s="52">
        <f t="shared" si="3"/>
        <v>7.779149370829983</v>
      </c>
      <c r="H18" s="52">
        <f t="shared" si="3"/>
        <v>7.5828613151606339</v>
      </c>
      <c r="I18" s="52">
        <f t="shared" si="3"/>
        <v>7.2682511339613738</v>
      </c>
      <c r="J18" s="43">
        <f>IFERROR(I18/H18-1,"-")</f>
        <v>-4.1489639348968543E-2</v>
      </c>
      <c r="K18" s="42">
        <f>IFERROR(I18-H18,"-")</f>
        <v>-0.3146101811992601</v>
      </c>
      <c r="L18" s="43"/>
    </row>
    <row r="19" spans="2:12" x14ac:dyDescent="0.25">
      <c r="B19" s="22"/>
      <c r="C19" s="53" t="s">
        <v>36</v>
      </c>
      <c r="D19" s="18" t="s">
        <v>32</v>
      </c>
      <c r="E19" s="21">
        <v>0.57179999999999997</v>
      </c>
      <c r="F19" s="21">
        <v>0.66269999999999996</v>
      </c>
      <c r="G19" s="21">
        <v>0.74870000000000003</v>
      </c>
      <c r="H19" s="21">
        <v>0.73659999999999992</v>
      </c>
      <c r="I19" s="21">
        <v>0.78379999999999994</v>
      </c>
      <c r="J19" s="20">
        <f t="shared" si="0"/>
        <v>6.407819712191154E-2</v>
      </c>
      <c r="K19" s="54">
        <f>(I19-H19)*100</f>
        <v>4.7200000000000024</v>
      </c>
      <c r="L19" s="21"/>
    </row>
    <row r="20" spans="2:12" x14ac:dyDescent="0.25">
      <c r="B20" s="22"/>
      <c r="C20" s="55"/>
      <c r="D20" s="24" t="s">
        <v>33</v>
      </c>
      <c r="E20" s="27">
        <v>0.65159999999999996</v>
      </c>
      <c r="F20" s="27">
        <v>0.73419999999999996</v>
      </c>
      <c r="G20" s="27">
        <v>0.8165</v>
      </c>
      <c r="H20" s="27">
        <v>0.7772</v>
      </c>
      <c r="I20" s="27">
        <v>0.8456999999999999</v>
      </c>
      <c r="J20" s="26">
        <f t="shared" si="0"/>
        <v>8.813690169840438E-2</v>
      </c>
      <c r="K20" s="56">
        <f>(I20-H20)*100</f>
        <v>6.849999999999989</v>
      </c>
      <c r="L20" s="27"/>
    </row>
    <row r="21" spans="2:12" x14ac:dyDescent="0.25">
      <c r="B21" s="22"/>
      <c r="C21" s="57"/>
      <c r="D21" s="29" t="s">
        <v>34</v>
      </c>
      <c r="E21" s="31">
        <v>0.48170000000000002</v>
      </c>
      <c r="F21" s="31">
        <v>0.57399999999999995</v>
      </c>
      <c r="G21" s="31">
        <v>0.67</v>
      </c>
      <c r="H21" s="31">
        <v>0.68180000000000007</v>
      </c>
      <c r="I21" s="31">
        <v>0.70450000000000002</v>
      </c>
      <c r="J21" s="31">
        <f>IFERROR(I21/H21-1,"-")</f>
        <v>3.3294221179231309E-2</v>
      </c>
      <c r="K21" s="30">
        <f>IFERROR(I21-H21,"-")</f>
        <v>2.2699999999999942E-2</v>
      </c>
      <c r="L21" s="58"/>
    </row>
    <row r="22" spans="2:12" x14ac:dyDescent="0.25">
      <c r="B22" s="22"/>
      <c r="C22" s="59" t="s">
        <v>37</v>
      </c>
      <c r="D22" s="33" t="s">
        <v>32</v>
      </c>
      <c r="E22" s="34">
        <v>35395</v>
      </c>
      <c r="F22" s="34">
        <v>39033.000000000007</v>
      </c>
      <c r="G22" s="34">
        <v>37203</v>
      </c>
      <c r="H22" s="34">
        <v>38115</v>
      </c>
      <c r="I22" s="34">
        <v>37015</v>
      </c>
      <c r="J22" s="45">
        <f>I22/H22-1</f>
        <v>-2.8860028860028808E-2</v>
      </c>
      <c r="K22" s="34">
        <f>I22-H22</f>
        <v>-1100</v>
      </c>
      <c r="L22" s="47">
        <f>I22/$I$22</f>
        <v>1</v>
      </c>
    </row>
    <row r="23" spans="2:12" x14ac:dyDescent="0.25">
      <c r="B23" s="22"/>
      <c r="C23" s="60"/>
      <c r="D23" s="4" t="s">
        <v>33</v>
      </c>
      <c r="E23" s="37">
        <v>18779</v>
      </c>
      <c r="F23" s="37">
        <v>21626</v>
      </c>
      <c r="G23" s="37">
        <v>19969.000000000004</v>
      </c>
      <c r="H23" s="37">
        <v>21899</v>
      </c>
      <c r="I23" s="37">
        <v>20798.999999999996</v>
      </c>
      <c r="J23" s="49">
        <f>I23/H23-1</f>
        <v>-5.0230604137175394E-2</v>
      </c>
      <c r="K23" s="37">
        <f>I23-H23</f>
        <v>-1100.0000000000036</v>
      </c>
      <c r="L23" s="51">
        <f>I23/$I$22</f>
        <v>0.56190733486424416</v>
      </c>
    </row>
    <row r="24" spans="2:12" x14ac:dyDescent="0.25">
      <c r="B24" s="61"/>
      <c r="C24" s="62"/>
      <c r="D24" s="41" t="s">
        <v>34</v>
      </c>
      <c r="E24" s="42">
        <v>16616</v>
      </c>
      <c r="F24" s="42">
        <v>17407</v>
      </c>
      <c r="G24" s="42">
        <v>17234</v>
      </c>
      <c r="H24" s="42">
        <v>16216</v>
      </c>
      <c r="I24" s="42">
        <v>16216</v>
      </c>
      <c r="J24" s="43">
        <f>IFERROR(I24/H24-1,"-")</f>
        <v>0</v>
      </c>
      <c r="K24" s="42">
        <f>IFERROR(I24-H24,"-")</f>
        <v>0</v>
      </c>
      <c r="L24" s="43">
        <f>IFERROR(I24/$I$22,"-")</f>
        <v>0.43809266513575579</v>
      </c>
    </row>
    <row r="25" spans="2:12" ht="7.5" customHeight="1" x14ac:dyDescent="0.2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4"/>
    </row>
    <row r="26" spans="2:12" ht="24.75" customHeight="1" x14ac:dyDescent="0.25">
      <c r="B26" s="65" t="s">
        <v>38</v>
      </c>
      <c r="C26" s="66"/>
      <c r="D26" s="66"/>
      <c r="E26" s="66"/>
      <c r="F26" s="66"/>
      <c r="G26" s="66"/>
      <c r="H26" s="66"/>
      <c r="I26" s="66"/>
      <c r="J26" s="66"/>
      <c r="K26" s="66"/>
    </row>
    <row r="29" spans="2:12" ht="21.75" customHeight="1" thickBot="1" x14ac:dyDescent="0.3">
      <c r="B29" s="12" t="s">
        <v>227</v>
      </c>
      <c r="C29" s="12"/>
      <c r="D29" s="12"/>
      <c r="E29" s="12"/>
      <c r="F29" s="12"/>
      <c r="G29" s="12"/>
      <c r="H29" s="12"/>
      <c r="I29" s="12"/>
      <c r="J29" s="12"/>
      <c r="K29" s="12"/>
      <c r="L29" s="13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60" x14ac:dyDescent="0.25">
      <c r="B31" s="4"/>
      <c r="C31" s="4"/>
      <c r="D31" s="4"/>
      <c r="E31" s="14" t="s">
        <v>233</v>
      </c>
      <c r="F31" s="14" t="s">
        <v>234</v>
      </c>
      <c r="G31" s="14" t="s">
        <v>235</v>
      </c>
      <c r="H31" s="14" t="s">
        <v>236</v>
      </c>
      <c r="I31" s="14" t="s">
        <v>237</v>
      </c>
      <c r="J31" s="15" t="str">
        <f>CONCATENATE("var. ",RIGHT(I31,2),"/",RIGHT(H31,2))</f>
        <v>var. 25/24</v>
      </c>
      <c r="K31" s="15" t="str">
        <f>CONCATENATE("dif. ",RIGHT(I31,2),"/",RIGHT(H31,2))</f>
        <v>dif. 25/24</v>
      </c>
      <c r="L31" s="15" t="str">
        <f>CONCATENATE("cuota ",I31)</f>
        <v>cuota acumulado a octubre 2025</v>
      </c>
    </row>
    <row r="32" spans="2:12" ht="15" customHeight="1" x14ac:dyDescent="0.25">
      <c r="B32" s="16" t="s">
        <v>47</v>
      </c>
      <c r="C32" s="17" t="s">
        <v>8</v>
      </c>
      <c r="D32" s="18" t="s">
        <v>32</v>
      </c>
      <c r="E32" s="67">
        <v>324977</v>
      </c>
      <c r="F32" s="67">
        <v>1027252</v>
      </c>
      <c r="G32" s="67">
        <v>1094360</v>
      </c>
      <c r="H32" s="67">
        <v>1158457</v>
      </c>
      <c r="I32" s="67">
        <v>1192132</v>
      </c>
      <c r="J32" s="20">
        <f>I32/H32-1</f>
        <v>2.906883898150725E-2</v>
      </c>
      <c r="K32" s="19">
        <f>I32-H32</f>
        <v>33675</v>
      </c>
      <c r="L32" s="21">
        <f>I32/$I$32</f>
        <v>1</v>
      </c>
    </row>
    <row r="33" spans="1:12" x14ac:dyDescent="0.25">
      <c r="B33" s="22"/>
      <c r="C33" s="23"/>
      <c r="D33" s="24" t="s">
        <v>33</v>
      </c>
      <c r="E33" s="68">
        <v>158744</v>
      </c>
      <c r="F33" s="68">
        <v>618226</v>
      </c>
      <c r="G33" s="68">
        <v>671817</v>
      </c>
      <c r="H33" s="68">
        <v>719190</v>
      </c>
      <c r="I33" s="68">
        <v>735655</v>
      </c>
      <c r="J33" s="26">
        <f t="shared" ref="J33:J45" si="4">I33/H33-1</f>
        <v>2.2893811093035232E-2</v>
      </c>
      <c r="K33" s="25">
        <f t="shared" ref="K33:K42" si="5">I33-H33</f>
        <v>16465</v>
      </c>
      <c r="L33" s="27">
        <f>I33/$I$32</f>
        <v>0.61709189921921404</v>
      </c>
    </row>
    <row r="34" spans="1:12" x14ac:dyDescent="0.25">
      <c r="B34" s="22"/>
      <c r="C34" s="28"/>
      <c r="D34" s="29" t="s">
        <v>34</v>
      </c>
      <c r="E34" s="30">
        <v>166233</v>
      </c>
      <c r="F34" s="30">
        <v>409026</v>
      </c>
      <c r="G34" s="30">
        <v>422543</v>
      </c>
      <c r="H34" s="30">
        <v>439267</v>
      </c>
      <c r="I34" s="30">
        <v>456477</v>
      </c>
      <c r="J34" s="31">
        <f>IFERROR(I34/H34-1,"-")</f>
        <v>3.9178904857410268E-2</v>
      </c>
      <c r="K34" s="30">
        <f>IFERROR(I34-H34,"-")</f>
        <v>17210</v>
      </c>
      <c r="L34" s="31">
        <f>IFERROR(I34/I32,"-")</f>
        <v>0.38290810078078602</v>
      </c>
    </row>
    <row r="35" spans="1:12" x14ac:dyDescent="0.25">
      <c r="B35" s="22"/>
      <c r="C35" s="32" t="s">
        <v>35</v>
      </c>
      <c r="D35" s="33" t="s">
        <v>32</v>
      </c>
      <c r="E35" s="69">
        <v>371706</v>
      </c>
      <c r="F35" s="69">
        <v>1225539</v>
      </c>
      <c r="G35" s="69">
        <v>1319858</v>
      </c>
      <c r="H35" s="69">
        <v>1391730</v>
      </c>
      <c r="I35" s="69">
        <v>1422731</v>
      </c>
      <c r="J35" s="35">
        <f t="shared" si="4"/>
        <v>2.2275153945089832E-2</v>
      </c>
      <c r="K35" s="34">
        <f t="shared" si="5"/>
        <v>31001</v>
      </c>
      <c r="L35" s="21">
        <f>I35/$I$35</f>
        <v>1</v>
      </c>
    </row>
    <row r="36" spans="1:12" x14ac:dyDescent="0.25">
      <c r="B36" s="22"/>
      <c r="C36" s="36"/>
      <c r="D36" s="4" t="s">
        <v>33</v>
      </c>
      <c r="E36" s="70">
        <v>180569</v>
      </c>
      <c r="F36" s="70">
        <v>732748</v>
      </c>
      <c r="G36" s="70">
        <v>805188</v>
      </c>
      <c r="H36" s="70">
        <v>853381</v>
      </c>
      <c r="I36" s="70">
        <v>871446</v>
      </c>
      <c r="J36" s="38">
        <f t="shared" si="4"/>
        <v>2.1168739402447345E-2</v>
      </c>
      <c r="K36" s="37">
        <f t="shared" si="5"/>
        <v>18065</v>
      </c>
      <c r="L36" s="39">
        <f>I36/$I$35</f>
        <v>0.61251635059614218</v>
      </c>
    </row>
    <row r="37" spans="1:12" x14ac:dyDescent="0.25">
      <c r="B37" s="22"/>
      <c r="C37" s="40"/>
      <c r="D37" s="41" t="s">
        <v>34</v>
      </c>
      <c r="E37" s="42">
        <v>191137</v>
      </c>
      <c r="F37" s="42">
        <v>492791</v>
      </c>
      <c r="G37" s="42">
        <v>514670</v>
      </c>
      <c r="H37" s="42">
        <v>538349</v>
      </c>
      <c r="I37" s="42">
        <v>551285</v>
      </c>
      <c r="J37" s="43">
        <f>IFERROR(I37/H37-1,"-")</f>
        <v>2.4029022065611638E-2</v>
      </c>
      <c r="K37" s="42">
        <f>IFERROR(I37-H37,"-")</f>
        <v>12936</v>
      </c>
      <c r="L37" s="43">
        <f>IFERROR(I37/I35,"-")</f>
        <v>0.38748364940385777</v>
      </c>
    </row>
    <row r="38" spans="1:12" x14ac:dyDescent="0.25">
      <c r="B38" s="22"/>
      <c r="C38" s="17" t="s">
        <v>21</v>
      </c>
      <c r="D38" s="18" t="s">
        <v>32</v>
      </c>
      <c r="E38" s="67">
        <v>2126689</v>
      </c>
      <c r="F38" s="67">
        <v>7289014</v>
      </c>
      <c r="G38" s="67">
        <v>8059754</v>
      </c>
      <c r="H38" s="67">
        <v>8362569</v>
      </c>
      <c r="I38" s="67">
        <v>8376469</v>
      </c>
      <c r="J38" s="20">
        <f t="shared" si="4"/>
        <v>1.6621686469791008E-3</v>
      </c>
      <c r="K38" s="19">
        <f t="shared" si="5"/>
        <v>13900</v>
      </c>
      <c r="L38" s="21">
        <f>I38/$I$38</f>
        <v>1</v>
      </c>
    </row>
    <row r="39" spans="1:12" x14ac:dyDescent="0.25">
      <c r="B39" s="22"/>
      <c r="C39" s="23"/>
      <c r="D39" s="24" t="s">
        <v>33</v>
      </c>
      <c r="E39" s="68">
        <v>1072482</v>
      </c>
      <c r="F39" s="68">
        <v>4264150</v>
      </c>
      <c r="G39" s="68">
        <v>4799621</v>
      </c>
      <c r="H39" s="68">
        <v>4883447</v>
      </c>
      <c r="I39" s="68">
        <v>4931301</v>
      </c>
      <c r="J39" s="26">
        <f t="shared" si="4"/>
        <v>9.7992258337193938E-3</v>
      </c>
      <c r="K39" s="25">
        <f t="shared" si="5"/>
        <v>47854</v>
      </c>
      <c r="L39" s="27">
        <f>I39/$I$38</f>
        <v>0.58870879842090984</v>
      </c>
    </row>
    <row r="40" spans="1:12" x14ac:dyDescent="0.25">
      <c r="B40" s="22"/>
      <c r="C40" s="28"/>
      <c r="D40" s="29" t="s">
        <v>34</v>
      </c>
      <c r="E40" s="30">
        <v>1054207</v>
      </c>
      <c r="F40" s="30">
        <v>3024864</v>
      </c>
      <c r="G40" s="30">
        <v>3260133</v>
      </c>
      <c r="H40" s="30">
        <v>3479122</v>
      </c>
      <c r="I40" s="30">
        <v>3445168</v>
      </c>
      <c r="J40" s="31">
        <f>IFERROR(I40/H40-1,"-")</f>
        <v>-9.7593588267385067E-3</v>
      </c>
      <c r="K40" s="30">
        <f>IFERROR(I40-H40,"-")</f>
        <v>-33954</v>
      </c>
      <c r="L40" s="31">
        <f>IFERROR(I40/I38,"-")</f>
        <v>0.41129120157909016</v>
      </c>
    </row>
    <row r="41" spans="1:12" x14ac:dyDescent="0.25">
      <c r="B41" s="22"/>
      <c r="C41" s="32" t="s">
        <v>22</v>
      </c>
      <c r="D41" s="33" t="s">
        <v>32</v>
      </c>
      <c r="E41" s="71">
        <v>6.5441215839890203</v>
      </c>
      <c r="F41" s="71">
        <v>7.0956435227188654</v>
      </c>
      <c r="G41" s="71">
        <v>7.3648104828392853</v>
      </c>
      <c r="H41" s="71">
        <v>7.2187133402448254</v>
      </c>
      <c r="I41" s="71">
        <v>7.0264609959299813</v>
      </c>
      <c r="J41" s="45">
        <f t="shared" si="4"/>
        <v>-2.6632494636270376E-2</v>
      </c>
      <c r="K41" s="46">
        <f t="shared" si="5"/>
        <v>-0.19225234431484406</v>
      </c>
      <c r="L41" s="47"/>
    </row>
    <row r="42" spans="1:12" x14ac:dyDescent="0.25">
      <c r="B42" s="22"/>
      <c r="C42" s="36"/>
      <c r="D42" s="4" t="s">
        <v>33</v>
      </c>
      <c r="E42" s="72">
        <f t="shared" ref="E42:I42" si="6">E39/E33</f>
        <v>6.7560474726603843</v>
      </c>
      <c r="F42" s="72">
        <f t="shared" si="6"/>
        <v>6.8973967448797042</v>
      </c>
      <c r="G42" s="72">
        <f t="shared" si="6"/>
        <v>7.1442386840463996</v>
      </c>
      <c r="H42" s="72">
        <f t="shared" si="6"/>
        <v>6.7902042575675416</v>
      </c>
      <c r="I42" s="72">
        <f t="shared" si="6"/>
        <v>6.7032793904751546</v>
      </c>
      <c r="J42" s="49">
        <f t="shared" si="4"/>
        <v>-1.2801509909736719E-2</v>
      </c>
      <c r="K42" s="50">
        <f t="shared" si="5"/>
        <v>-8.6924867092387004E-2</v>
      </c>
      <c r="L42" s="51"/>
    </row>
    <row r="43" spans="1:12" x14ac:dyDescent="0.25">
      <c r="B43" s="22"/>
      <c r="C43" s="40"/>
      <c r="D43" s="41" t="s">
        <v>34</v>
      </c>
      <c r="E43" s="52">
        <f>IFERROR(E40/E34,"-")</f>
        <v>6.3417432158476359</v>
      </c>
      <c r="F43" s="52">
        <f t="shared" ref="F43:I43" si="7">IFERROR(F40/F34,"-")</f>
        <v>7.3952853852811309</v>
      </c>
      <c r="G43" s="52">
        <f t="shared" si="7"/>
        <v>7.715505877508325</v>
      </c>
      <c r="H43" s="52">
        <f t="shared" si="7"/>
        <v>7.9202899375550633</v>
      </c>
      <c r="I43" s="52">
        <f t="shared" si="7"/>
        <v>7.5472981114053939</v>
      </c>
      <c r="J43" s="43">
        <f>IFERROR(I43/H43-1,"-")</f>
        <v>-4.7093203543102757E-2</v>
      </c>
      <c r="K43" s="42">
        <f>IFERROR(I43-H43,"-")</f>
        <v>-0.37299182614966941</v>
      </c>
      <c r="L43" s="73"/>
    </row>
    <row r="44" spans="1:12" x14ac:dyDescent="0.25">
      <c r="A44" s="74"/>
      <c r="B44" s="22"/>
      <c r="C44" s="53" t="s">
        <v>36</v>
      </c>
      <c r="D44" s="18" t="s">
        <v>32</v>
      </c>
      <c r="E44" s="75">
        <v>0.32163418901244623</v>
      </c>
      <c r="F44" s="75">
        <v>0.62991776084672402</v>
      </c>
      <c r="G44" s="75">
        <v>0.70830508668213976</v>
      </c>
      <c r="H44" s="75">
        <v>0.72581109642962038</v>
      </c>
      <c r="I44" s="75">
        <v>0.73953318080874053</v>
      </c>
      <c r="J44" s="75">
        <f t="shared" si="4"/>
        <v>1.8905861933802504E-2</v>
      </c>
      <c r="K44" s="54">
        <f>(I44-H44)*100</f>
        <v>1.3722084379120147</v>
      </c>
      <c r="L44" s="21"/>
    </row>
    <row r="45" spans="1:12" x14ac:dyDescent="0.25">
      <c r="B45" s="22"/>
      <c r="C45" s="55"/>
      <c r="D45" s="24" t="s">
        <v>33</v>
      </c>
      <c r="E45" s="76">
        <v>0.40603631861797684</v>
      </c>
      <c r="F45" s="76">
        <v>0.66916191673621161</v>
      </c>
      <c r="G45" s="76">
        <v>0.78272292975452851</v>
      </c>
      <c r="H45" s="76">
        <v>0.75260316292482621</v>
      </c>
      <c r="I45" s="76">
        <v>0.7705519008703533</v>
      </c>
      <c r="J45" s="76">
        <f t="shared" si="4"/>
        <v>2.3848873921514357E-2</v>
      </c>
      <c r="K45" s="56">
        <f>(I45-H45)*100</f>
        <v>1.7948737945527093</v>
      </c>
      <c r="L45" s="27"/>
    </row>
    <row r="46" spans="1:12" x14ac:dyDescent="0.25">
      <c r="B46" s="22"/>
      <c r="C46" s="57"/>
      <c r="D46" s="29" t="s">
        <v>34</v>
      </c>
      <c r="E46" s="77">
        <v>0.26549042747402218</v>
      </c>
      <c r="F46" s="77">
        <v>0.58181650317368727</v>
      </c>
      <c r="G46" s="77">
        <v>0.62133560359338402</v>
      </c>
      <c r="H46" s="77">
        <v>0.69126934974677856</v>
      </c>
      <c r="I46" s="77">
        <v>0.69924282494127254</v>
      </c>
      <c r="J46" s="31">
        <f>IFERROR(I46/H46-1,"-")</f>
        <v>1.1534541777983964E-2</v>
      </c>
      <c r="K46" s="30">
        <f>IFERROR(I46-H46,"-")</f>
        <v>7.9734751944939841E-3</v>
      </c>
      <c r="L46" s="58"/>
    </row>
    <row r="47" spans="1:12" x14ac:dyDescent="0.25">
      <c r="B47" s="22"/>
      <c r="C47" s="78"/>
      <c r="D47" s="24"/>
      <c r="E47" s="79"/>
      <c r="F47" s="79"/>
      <c r="G47" s="79"/>
      <c r="H47" s="79"/>
      <c r="I47" s="79"/>
      <c r="J47" s="80"/>
      <c r="K47" s="68"/>
      <c r="L47" s="81"/>
    </row>
    <row r="48" spans="1:12" x14ac:dyDescent="0.25">
      <c r="B48" s="22"/>
      <c r="C48" s="78"/>
      <c r="D48" s="24"/>
      <c r="E48" s="79"/>
      <c r="F48" s="79"/>
      <c r="G48" s="79"/>
      <c r="H48" s="79"/>
      <c r="I48" s="79"/>
      <c r="J48" s="80"/>
      <c r="K48" s="68"/>
      <c r="L48" s="81"/>
    </row>
    <row r="49" spans="2:12" x14ac:dyDescent="0.25">
      <c r="B49" s="22"/>
      <c r="C49" s="59" t="s">
        <v>39</v>
      </c>
      <c r="D49" s="33" t="s">
        <v>32</v>
      </c>
      <c r="E49" s="69">
        <v>21685.3</v>
      </c>
      <c r="F49" s="69">
        <v>38045.300000000003</v>
      </c>
      <c r="G49" s="69">
        <v>37429.300000000003</v>
      </c>
      <c r="H49" s="69">
        <v>37776.199999999997</v>
      </c>
      <c r="I49" s="69">
        <v>37264.800000000003</v>
      </c>
      <c r="J49" s="45">
        <f>I49/H49-1</f>
        <v>-1.3537624218423083E-2</v>
      </c>
      <c r="K49" s="34">
        <f>I49-H49</f>
        <v>-511.39999999999418</v>
      </c>
      <c r="L49" s="47">
        <f>I49/$I$22</f>
        <v>1.0067486154261787</v>
      </c>
    </row>
    <row r="50" spans="2:12" x14ac:dyDescent="0.25">
      <c r="B50" s="22"/>
      <c r="C50" s="36"/>
      <c r="D50" s="4" t="s">
        <v>33</v>
      </c>
      <c r="E50" s="70">
        <v>8642.9</v>
      </c>
      <c r="F50" s="70">
        <v>20949.8</v>
      </c>
      <c r="G50" s="70">
        <v>20168.099999999999</v>
      </c>
      <c r="H50" s="70">
        <v>21270.799999999999</v>
      </c>
      <c r="I50" s="70">
        <v>21057.4</v>
      </c>
      <c r="J50" s="49">
        <f>I50/H50-1</f>
        <v>-1.0032532861951493E-2</v>
      </c>
      <c r="K50" s="37">
        <f>I50-H50</f>
        <v>-213.39999999999782</v>
      </c>
      <c r="L50" s="51">
        <f>I50/$I$22</f>
        <v>0.56888828853167639</v>
      </c>
    </row>
    <row r="51" spans="2:12" x14ac:dyDescent="0.25">
      <c r="B51" s="61"/>
      <c r="C51" s="40"/>
      <c r="D51" s="41" t="s">
        <v>34</v>
      </c>
      <c r="E51" s="42">
        <v>13042.4</v>
      </c>
      <c r="F51" s="42">
        <v>17095.5</v>
      </c>
      <c r="G51" s="42">
        <v>17261.2</v>
      </c>
      <c r="H51" s="42">
        <v>16505.400000000001</v>
      </c>
      <c r="I51" s="42">
        <v>16207.4</v>
      </c>
      <c r="J51" s="43">
        <f>IFERROR(I51/H51-1,"-")</f>
        <v>-1.805469725059683E-2</v>
      </c>
      <c r="K51" s="42">
        <f>IFERROR(I51-H51,"-")</f>
        <v>-298.00000000000182</v>
      </c>
      <c r="L51" s="43">
        <f>IFERROR(I51/I49,"-")</f>
        <v>0.43492518408793279</v>
      </c>
    </row>
    <row r="52" spans="2:12" ht="6" customHeight="1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4"/>
    </row>
    <row r="53" spans="2:12" ht="28.5" customHeight="1" x14ac:dyDescent="0.25">
      <c r="B53" s="65" t="s">
        <v>40</v>
      </c>
      <c r="C53" s="66"/>
      <c r="D53" s="66"/>
      <c r="E53" s="66"/>
      <c r="F53" s="66"/>
      <c r="G53" s="66"/>
      <c r="H53" s="66"/>
      <c r="I53" s="66"/>
      <c r="J53" s="66"/>
      <c r="K53" s="66"/>
    </row>
    <row r="54" spans="2:12" x14ac:dyDescent="0.25">
      <c r="B54" s="82"/>
    </row>
    <row r="56" spans="2:12" ht="21.75" thickBot="1" x14ac:dyDescent="0.3">
      <c r="B56" s="12" t="s">
        <v>227</v>
      </c>
      <c r="C56" s="12"/>
      <c r="D56" s="12"/>
      <c r="E56" s="12"/>
      <c r="F56" s="12"/>
      <c r="G56" s="12"/>
      <c r="H56" s="12"/>
      <c r="I56" s="12"/>
      <c r="J56" s="12"/>
      <c r="K56" s="12"/>
      <c r="L56" s="13"/>
    </row>
    <row r="57" spans="2:12" ht="15.75" thickBot="1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x14ac:dyDescent="0.25">
      <c r="B58" s="4"/>
      <c r="C58" s="4"/>
      <c r="D58" s="4"/>
      <c r="E58" s="15">
        <v>2020</v>
      </c>
      <c r="F58" s="15">
        <v>2021</v>
      </c>
      <c r="G58" s="15">
        <v>2022</v>
      </c>
      <c r="H58" s="15">
        <v>2023</v>
      </c>
      <c r="I58" s="15">
        <v>2024</v>
      </c>
      <c r="J58" s="15" t="str">
        <f>CONCATENATE("var. ",RIGHT(I58,2),"/",RIGHT(H58,2))</f>
        <v>var. 24/23</v>
      </c>
      <c r="K58" s="15" t="str">
        <f>CONCATENATE("dif. ",RIGHT(I58,2),"/",RIGHT(H58,2))</f>
        <v>dif. 24/23</v>
      </c>
      <c r="L58" s="15" t="str">
        <f>CONCATENATE("cuota ",I58)</f>
        <v>cuota 2024</v>
      </c>
    </row>
    <row r="59" spans="2:12" x14ac:dyDescent="0.25">
      <c r="B59" s="22"/>
      <c r="C59" s="23"/>
      <c r="D59" s="24" t="s">
        <v>33</v>
      </c>
      <c r="E59" s="68">
        <v>206279</v>
      </c>
      <c r="F59" s="68">
        <v>256749</v>
      </c>
      <c r="G59" s="68">
        <v>752557</v>
      </c>
      <c r="H59" s="68">
        <v>810513</v>
      </c>
      <c r="I59" s="68">
        <v>861467</v>
      </c>
      <c r="J59" s="26">
        <f t="shared" ref="J59:J74" si="8">I59/H59-1</f>
        <v>6.2866357479768986E-2</v>
      </c>
      <c r="K59" s="25">
        <f t="shared" ref="K59:K74" si="9">I59-H59</f>
        <v>50954</v>
      </c>
      <c r="L59" s="26" t="e">
        <f>I59/#REF!</f>
        <v>#REF!</v>
      </c>
    </row>
    <row r="60" spans="2:12" x14ac:dyDescent="0.25">
      <c r="B60" s="22"/>
      <c r="C60" s="28"/>
      <c r="D60" s="29" t="s">
        <v>34</v>
      </c>
      <c r="E60" s="30">
        <v>169066</v>
      </c>
      <c r="F60" s="30">
        <v>235509</v>
      </c>
      <c r="G60" s="30">
        <v>490978</v>
      </c>
      <c r="H60" s="30">
        <v>509465</v>
      </c>
      <c r="I60" s="30">
        <v>526356</v>
      </c>
      <c r="J60" s="31">
        <f>IFERROR(I60/H60-1,"-")</f>
        <v>3.3154387445653688E-2</v>
      </c>
      <c r="K60" s="30">
        <f>IFERROR(I60-H60,"-")</f>
        <v>16891</v>
      </c>
      <c r="L60" s="31" t="str">
        <f>IFERROR(I60/#REF!,"-")</f>
        <v>-</v>
      </c>
    </row>
    <row r="61" spans="2:12" x14ac:dyDescent="0.25">
      <c r="B61" s="22"/>
      <c r="C61" s="32" t="s">
        <v>35</v>
      </c>
      <c r="D61" s="33" t="s">
        <v>32</v>
      </c>
      <c r="E61" s="69">
        <v>375345</v>
      </c>
      <c r="F61" s="69">
        <v>492258</v>
      </c>
      <c r="G61" s="69">
        <v>1243535</v>
      </c>
      <c r="H61" s="69">
        <v>1319978</v>
      </c>
      <c r="I61" s="69">
        <v>1387823</v>
      </c>
      <c r="J61" s="45">
        <f t="shared" si="8"/>
        <v>5.139858391579244E-2</v>
      </c>
      <c r="K61" s="69">
        <f t="shared" si="9"/>
        <v>67845</v>
      </c>
      <c r="L61" s="45">
        <f>I61/$I$61</f>
        <v>1</v>
      </c>
    </row>
    <row r="62" spans="2:12" x14ac:dyDescent="0.25">
      <c r="B62" s="22"/>
      <c r="C62" s="36"/>
      <c r="D62" s="4" t="s">
        <v>33</v>
      </c>
      <c r="E62" s="70">
        <v>206279</v>
      </c>
      <c r="F62" s="70">
        <v>256749</v>
      </c>
      <c r="G62" s="70">
        <v>752557</v>
      </c>
      <c r="H62" s="70">
        <v>810513</v>
      </c>
      <c r="I62" s="70">
        <v>861467</v>
      </c>
      <c r="J62" s="49">
        <f t="shared" si="8"/>
        <v>6.2866357479768986E-2</v>
      </c>
      <c r="K62" s="70">
        <f t="shared" si="9"/>
        <v>50954</v>
      </c>
      <c r="L62" s="49">
        <f t="shared" ref="L62" si="10">I62/$I$61</f>
        <v>0.62073261503808486</v>
      </c>
    </row>
    <row r="63" spans="2:12" x14ac:dyDescent="0.25">
      <c r="B63" s="22"/>
      <c r="C63" s="40"/>
      <c r="D63" s="41" t="s">
        <v>34</v>
      </c>
      <c r="E63" s="42">
        <v>169066</v>
      </c>
      <c r="F63" s="42">
        <v>235509</v>
      </c>
      <c r="G63" s="42">
        <v>490978</v>
      </c>
      <c r="H63" s="42">
        <v>509465</v>
      </c>
      <c r="I63" s="42">
        <v>526356</v>
      </c>
      <c r="J63" s="43">
        <f>IFERROR(I63/H63-1,"-")</f>
        <v>3.3154387445653688E-2</v>
      </c>
      <c r="K63" s="42">
        <f>IFERROR(I63-H63,"-")</f>
        <v>16891</v>
      </c>
      <c r="L63" s="83">
        <f>IFERROR(I63/I61,"-")</f>
        <v>0.3792673849619152</v>
      </c>
    </row>
    <row r="64" spans="2:12" x14ac:dyDescent="0.25">
      <c r="B64" s="22"/>
      <c r="C64" s="17" t="s">
        <v>21</v>
      </c>
      <c r="D64" s="18" t="s">
        <v>32</v>
      </c>
      <c r="E64" s="67">
        <v>2858440</v>
      </c>
      <c r="F64" s="67">
        <v>3367162</v>
      </c>
      <c r="G64" s="67">
        <v>8865243</v>
      </c>
      <c r="H64" s="67">
        <v>9739308</v>
      </c>
      <c r="I64" s="67">
        <v>10014981</v>
      </c>
      <c r="J64" s="20">
        <f t="shared" si="8"/>
        <v>2.8305193757092395E-2</v>
      </c>
      <c r="K64" s="19">
        <f t="shared" si="9"/>
        <v>275673</v>
      </c>
      <c r="L64" s="20">
        <f>I64/$I$64</f>
        <v>1</v>
      </c>
    </row>
    <row r="65" spans="2:12" x14ac:dyDescent="0.25">
      <c r="B65" s="22"/>
      <c r="C65" s="23"/>
      <c r="D65" s="24" t="s">
        <v>33</v>
      </c>
      <c r="E65" s="68">
        <v>1557028</v>
      </c>
      <c r="F65" s="68">
        <v>1777946</v>
      </c>
      <c r="G65" s="68">
        <v>5217075</v>
      </c>
      <c r="H65" s="68">
        <v>5775194</v>
      </c>
      <c r="I65" s="68">
        <v>5856771</v>
      </c>
      <c r="J65" s="26">
        <f t="shared" si="8"/>
        <v>1.4125412929851366E-2</v>
      </c>
      <c r="K65" s="25">
        <f t="shared" si="9"/>
        <v>81577</v>
      </c>
      <c r="L65" s="26">
        <f t="shared" ref="L65" si="11">I65/$I$64</f>
        <v>0.58480100960750703</v>
      </c>
    </row>
    <row r="66" spans="2:12" x14ac:dyDescent="0.25">
      <c r="B66" s="22"/>
      <c r="C66" s="28"/>
      <c r="D66" s="29" t="s">
        <v>34</v>
      </c>
      <c r="E66" s="30">
        <v>1301412</v>
      </c>
      <c r="F66" s="30">
        <v>1589216</v>
      </c>
      <c r="G66" s="30">
        <v>3648168</v>
      </c>
      <c r="H66" s="30">
        <v>3964114</v>
      </c>
      <c r="I66" s="30">
        <v>4158210</v>
      </c>
      <c r="J66" s="31">
        <f>IFERROR(I66/H66-1,"-")</f>
        <v>4.8963274012805869E-2</v>
      </c>
      <c r="K66" s="30">
        <f>IFERROR(I66-H66,"-")</f>
        <v>194096</v>
      </c>
      <c r="L66" s="31">
        <f>IFERROR(I66/I64,"-")</f>
        <v>0.41519899039249303</v>
      </c>
    </row>
    <row r="67" spans="2:12" x14ac:dyDescent="0.25">
      <c r="B67" s="22"/>
      <c r="C67" s="32" t="s">
        <v>22</v>
      </c>
      <c r="D67" s="33" t="s">
        <v>32</v>
      </c>
      <c r="E67" s="71">
        <v>7.6155004062928775</v>
      </c>
      <c r="F67" s="71">
        <v>6.8402382490482632</v>
      </c>
      <c r="G67" s="71">
        <v>7.1290659289847085</v>
      </c>
      <c r="H67" s="71">
        <v>7.378386609473794</v>
      </c>
      <c r="I67" s="71">
        <v>7.2163244160098223</v>
      </c>
      <c r="J67" s="45">
        <f t="shared" si="8"/>
        <v>-2.1964448603965181E-2</v>
      </c>
      <c r="K67" s="46">
        <f t="shared" si="9"/>
        <v>-0.16206219346397166</v>
      </c>
      <c r="L67" s="45"/>
    </row>
    <row r="68" spans="2:12" x14ac:dyDescent="0.25">
      <c r="B68" s="22"/>
      <c r="C68" s="36"/>
      <c r="D68" s="4" t="s">
        <v>33</v>
      </c>
      <c r="E68" s="72">
        <f t="shared" ref="E68:I68" si="12">E65/E59</f>
        <v>7.5481653488721587</v>
      </c>
      <c r="F68" s="72">
        <f t="shared" si="12"/>
        <v>6.9248409925647225</v>
      </c>
      <c r="G68" s="72">
        <f t="shared" si="12"/>
        <v>6.932464916278767</v>
      </c>
      <c r="H68" s="72">
        <f t="shared" si="12"/>
        <v>7.1253564100760878</v>
      </c>
      <c r="I68" s="72">
        <f t="shared" si="12"/>
        <v>6.7986016875864079</v>
      </c>
      <c r="J68" s="49">
        <f t="shared" si="8"/>
        <v>-4.5858017997192468E-2</v>
      </c>
      <c r="K68" s="50">
        <f t="shared" si="9"/>
        <v>-0.32675472248967985</v>
      </c>
      <c r="L68" s="49"/>
    </row>
    <row r="69" spans="2:12" x14ac:dyDescent="0.25">
      <c r="B69" s="22"/>
      <c r="C69" s="40"/>
      <c r="D69" s="41" t="s">
        <v>34</v>
      </c>
      <c r="E69" s="52">
        <f>IFERROR(E66/E60,"-")</f>
        <v>7.6976565365005385</v>
      </c>
      <c r="F69" s="52">
        <f t="shared" ref="F69:I69" si="13">IFERROR(F66/F60,"-")</f>
        <v>6.7480053840829859</v>
      </c>
      <c r="G69" s="52">
        <f t="shared" si="13"/>
        <v>7.4304103238841659</v>
      </c>
      <c r="H69" s="52">
        <f t="shared" si="13"/>
        <v>7.7809349022994709</v>
      </c>
      <c r="I69" s="52">
        <f t="shared" si="13"/>
        <v>7.8999954403483574</v>
      </c>
      <c r="J69" s="43">
        <f>IFERROR(I69/H69-1,"-")</f>
        <v>1.5301572310250311E-2</v>
      </c>
      <c r="K69" s="42">
        <f>IFERROR(I69-H69,"-")</f>
        <v>0.1190605380488865</v>
      </c>
      <c r="L69" s="83">
        <f>IFERROR(I69/I67,"-")</f>
        <v>1.0947395079442066</v>
      </c>
    </row>
    <row r="70" spans="2:12" x14ac:dyDescent="0.25">
      <c r="B70" s="22"/>
      <c r="C70" s="53" t="s">
        <v>36</v>
      </c>
      <c r="D70" s="18" t="s">
        <v>32</v>
      </c>
      <c r="E70" s="75">
        <v>0.41641203353334449</v>
      </c>
      <c r="F70" s="75">
        <v>0.38237984856351559</v>
      </c>
      <c r="G70" s="75">
        <v>0.63514820255836268</v>
      </c>
      <c r="H70" s="75">
        <v>0.71202240207954559</v>
      </c>
      <c r="I70" s="75">
        <v>0.72327549742346608</v>
      </c>
      <c r="J70" s="75">
        <f t="shared" si="8"/>
        <v>1.5804411927285544E-2</v>
      </c>
      <c r="K70" s="54">
        <f t="shared" si="9"/>
        <v>1.1253095343920494E-2</v>
      </c>
      <c r="L70" s="20"/>
    </row>
    <row r="71" spans="2:12" x14ac:dyDescent="0.25">
      <c r="B71" s="22"/>
      <c r="C71" s="55"/>
      <c r="D71" s="24" t="s">
        <v>33</v>
      </c>
      <c r="E71" s="76">
        <v>0.47595609055413801</v>
      </c>
      <c r="F71" s="76">
        <v>0.46630368359626001</v>
      </c>
      <c r="G71" s="76">
        <v>0.67828567936803452</v>
      </c>
      <c r="H71" s="76">
        <v>0.78253357023995396</v>
      </c>
      <c r="I71" s="76">
        <v>0.74850931295992884</v>
      </c>
      <c r="J71" s="76">
        <f t="shared" si="8"/>
        <v>-4.3479613621677626E-2</v>
      </c>
      <c r="K71" s="56">
        <f t="shared" si="9"/>
        <v>-3.4024257280025116E-2</v>
      </c>
      <c r="L71" s="26"/>
    </row>
    <row r="72" spans="2:12" x14ac:dyDescent="0.25">
      <c r="B72" s="22"/>
      <c r="C72" s="57"/>
      <c r="D72" s="29" t="s">
        <v>34</v>
      </c>
      <c r="E72" s="77">
        <v>0.36219935976969081</v>
      </c>
      <c r="F72" s="77">
        <v>0.3182917367153793</v>
      </c>
      <c r="G72" s="77">
        <v>0.58219828779666127</v>
      </c>
      <c r="H72" s="77">
        <v>0.62939927757710479</v>
      </c>
      <c r="I72" s="77">
        <v>0.69048905178456166</v>
      </c>
      <c r="J72" s="31">
        <f>IFERROR(I72/H72-1,"-")</f>
        <v>9.70604453863122E-2</v>
      </c>
      <c r="K72" s="30">
        <f>IFERROR(I72-H72,"-")</f>
        <v>6.1089774207456871E-2</v>
      </c>
      <c r="L72" s="31">
        <f>IFERROR(I72/I70,"-")</f>
        <v>0.95466949211510688</v>
      </c>
    </row>
    <row r="73" spans="2:12" x14ac:dyDescent="0.25">
      <c r="B73" s="22"/>
      <c r="C73" s="59" t="s">
        <v>41</v>
      </c>
      <c r="D73" s="33" t="s">
        <v>32</v>
      </c>
      <c r="E73" s="69">
        <v>20336</v>
      </c>
      <c r="F73" s="69">
        <v>24064</v>
      </c>
      <c r="G73" s="69">
        <v>38225</v>
      </c>
      <c r="H73" s="69">
        <v>37475</v>
      </c>
      <c r="I73" s="69">
        <v>37833</v>
      </c>
      <c r="J73" s="45">
        <f t="shared" si="8"/>
        <v>9.55303535690466E-3</v>
      </c>
      <c r="K73" s="34">
        <f t="shared" si="9"/>
        <v>358</v>
      </c>
      <c r="L73" s="45">
        <f>I73/$I$73</f>
        <v>1</v>
      </c>
    </row>
    <row r="74" spans="2:12" x14ac:dyDescent="0.25">
      <c r="B74" s="22"/>
      <c r="C74" s="36"/>
      <c r="D74" s="4" t="s">
        <v>33</v>
      </c>
      <c r="E74" s="70">
        <v>9541</v>
      </c>
      <c r="F74" s="70">
        <v>10403</v>
      </c>
      <c r="G74" s="70">
        <v>21063</v>
      </c>
      <c r="H74" s="70">
        <v>20218</v>
      </c>
      <c r="I74" s="70">
        <v>21376</v>
      </c>
      <c r="J74" s="49">
        <f t="shared" si="8"/>
        <v>5.7275694925314147E-2</v>
      </c>
      <c r="K74" s="37">
        <f t="shared" si="9"/>
        <v>1158</v>
      </c>
      <c r="L74" s="49">
        <f t="shared" ref="L74" si="14">I74/$I$73</f>
        <v>0.56500938334258455</v>
      </c>
    </row>
    <row r="75" spans="2:12" x14ac:dyDescent="0.25">
      <c r="B75" s="61"/>
      <c r="C75" s="40"/>
      <c r="D75" s="41" t="s">
        <v>34</v>
      </c>
      <c r="E75" s="42">
        <v>10795</v>
      </c>
      <c r="F75" s="42">
        <v>13661</v>
      </c>
      <c r="G75" s="42">
        <v>17162</v>
      </c>
      <c r="H75" s="42">
        <v>17257</v>
      </c>
      <c r="I75" s="42">
        <v>16457</v>
      </c>
      <c r="J75" s="43">
        <f>IFERROR(I75/H75-1,"-")</f>
        <v>-4.6357999652315018E-2</v>
      </c>
      <c r="K75" s="42">
        <f>IFERROR(I75-H75,"-")</f>
        <v>-800</v>
      </c>
      <c r="L75" s="83">
        <f>IFERROR(I75/I73,"-")</f>
        <v>0.43499061665741551</v>
      </c>
    </row>
    <row r="76" spans="2:12" x14ac:dyDescent="0.25"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4"/>
    </row>
    <row r="77" spans="2:12" ht="27" customHeight="1" x14ac:dyDescent="0.25">
      <c r="B77" s="65" t="s">
        <v>38</v>
      </c>
      <c r="C77" s="66"/>
      <c r="D77" s="66"/>
      <c r="E77" s="66"/>
      <c r="F77" s="66"/>
      <c r="G77" s="66"/>
      <c r="H77" s="66"/>
      <c r="I77" s="66"/>
      <c r="J77" s="66"/>
      <c r="K77" s="66"/>
    </row>
  </sheetData>
  <mergeCells count="30">
    <mergeCell ref="B76:K76"/>
    <mergeCell ref="B77:K77"/>
    <mergeCell ref="B52:K52"/>
    <mergeCell ref="B53:K53"/>
    <mergeCell ref="B56:K56"/>
    <mergeCell ref="B59:B75"/>
    <mergeCell ref="C59:C60"/>
    <mergeCell ref="C61:C63"/>
    <mergeCell ref="C64:C66"/>
    <mergeCell ref="C67:C69"/>
    <mergeCell ref="C70:C72"/>
    <mergeCell ref="C73:C75"/>
    <mergeCell ref="B25:K25"/>
    <mergeCell ref="B26:K26"/>
    <mergeCell ref="B29:K29"/>
    <mergeCell ref="B32:B51"/>
    <mergeCell ref="C32:C34"/>
    <mergeCell ref="C35:C37"/>
    <mergeCell ref="C38:C40"/>
    <mergeCell ref="C41:C43"/>
    <mergeCell ref="C44:C46"/>
    <mergeCell ref="C49:C51"/>
    <mergeCell ref="B4:K4"/>
    <mergeCell ref="B7:B24"/>
    <mergeCell ref="C7:C9"/>
    <mergeCell ref="C10:C12"/>
    <mergeCell ref="C13:C15"/>
    <mergeCell ref="C16:C18"/>
    <mergeCell ref="C19:C21"/>
    <mergeCell ref="C22:C2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5D55-4D06-4536-860F-0E130D068FD6}">
  <sheetPr>
    <tabColor rgb="FFFFC000"/>
  </sheetPr>
  <dimension ref="A4:A24"/>
  <sheetViews>
    <sheetView showGridLines="0" workbookViewId="0">
      <selection activeCell="D5" sqref="D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B2C33-40E5-43BB-8AB0-8F45E2C5BCB3}">
  <sheetPr>
    <tabColor rgb="FFFFC000"/>
  </sheetPr>
  <dimension ref="A1:V164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12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12"/>
      <c r="D5" s="12"/>
      <c r="E5" s="12"/>
      <c r="F5" s="12"/>
      <c r="G5" s="12"/>
      <c r="H5" s="12"/>
      <c r="I5" s="12"/>
      <c r="K5" s="12" t="s">
        <v>273</v>
      </c>
      <c r="L5" s="12"/>
      <c r="M5" s="12"/>
      <c r="N5" s="12"/>
      <c r="O5" s="12"/>
      <c r="P5" s="12"/>
      <c r="Q5" s="12"/>
      <c r="R5" s="12"/>
    </row>
    <row r="6" spans="1:18" ht="6" customHeight="1" x14ac:dyDescent="0.25"/>
    <row r="7" spans="1:18" ht="15.75" x14ac:dyDescent="0.25">
      <c r="B7" s="174"/>
      <c r="C7" s="203" t="s">
        <v>45</v>
      </c>
      <c r="D7" s="204"/>
      <c r="E7" s="204"/>
      <c r="F7" s="204"/>
      <c r="G7" s="204"/>
      <c r="H7" s="204"/>
      <c r="I7" s="204"/>
    </row>
    <row r="8" spans="1:18" s="177" customFormat="1" ht="72" customHeight="1" x14ac:dyDescent="0.25">
      <c r="A8"/>
      <c r="B8" s="219"/>
      <c r="C8" s="205" t="s">
        <v>228</v>
      </c>
      <c r="D8" s="205" t="s">
        <v>229</v>
      </c>
      <c r="E8" s="205" t="s">
        <v>230</v>
      </c>
      <c r="F8" s="205" t="s">
        <v>231</v>
      </c>
      <c r="G8" s="205" t="s">
        <v>232</v>
      </c>
      <c r="H8" s="206" t="str">
        <f>CONCATENATE("var. ",RIGHT(G8,2),"/",RIGHT(F8,2))</f>
        <v>var. 25/24</v>
      </c>
      <c r="I8" s="206" t="str">
        <f>CONCATENATE("Cuota s/ total lugares de residencia ",RIGHT(G8,4))</f>
        <v>Cuota s/ total lugares de residencia 2025</v>
      </c>
      <c r="K8" s="219"/>
      <c r="L8" s="205" t="s">
        <v>228</v>
      </c>
      <c r="M8" s="205" t="s">
        <v>229</v>
      </c>
      <c r="N8" s="205" t="s">
        <v>230</v>
      </c>
      <c r="O8" s="205" t="s">
        <v>231</v>
      </c>
      <c r="P8" s="205" t="s">
        <v>232</v>
      </c>
      <c r="Q8" s="206" t="str">
        <f>CONCATENATE("var. ",RIGHT(P8,2),"/",RIGHT(O8,2))</f>
        <v>var. 25/24</v>
      </c>
      <c r="R8" s="206" t="str">
        <f>CONCATENATE("Cuota s/ total lugares de residencia ",RIGHT(P8,4))</f>
        <v>Cuota s/ total lugares de residencia 2025</v>
      </c>
    </row>
    <row r="9" spans="1:18" x14ac:dyDescent="0.25">
      <c r="B9" s="183" t="s">
        <v>45</v>
      </c>
      <c r="C9" s="184"/>
      <c r="D9" s="184"/>
      <c r="E9" s="184"/>
      <c r="F9" s="184"/>
      <c r="G9" s="184"/>
      <c r="H9" s="185"/>
      <c r="I9" s="185"/>
      <c r="K9" s="186" t="s">
        <v>47</v>
      </c>
      <c r="L9" s="207"/>
      <c r="M9" s="207"/>
      <c r="N9" s="207"/>
      <c r="O9" s="207"/>
      <c r="P9" s="207"/>
      <c r="Q9" s="208"/>
      <c r="R9" s="208"/>
    </row>
    <row r="10" spans="1:18" x14ac:dyDescent="0.25">
      <c r="B10" s="187" t="s">
        <v>70</v>
      </c>
      <c r="C10" s="209">
        <v>412044</v>
      </c>
      <c r="D10" s="209">
        <v>499612</v>
      </c>
      <c r="E10" s="209">
        <v>547682</v>
      </c>
      <c r="F10" s="209">
        <v>570452</v>
      </c>
      <c r="G10" s="209">
        <v>569075</v>
      </c>
      <c r="H10" s="210">
        <f t="shared" ref="H10:H22" si="0">IFERROR(G10/F10-1,"-")</f>
        <v>-2.4138753129097079E-3</v>
      </c>
      <c r="I10" s="210">
        <f t="shared" ref="I10:I22" si="1">G10/G$10</f>
        <v>1</v>
      </c>
      <c r="K10" s="187" t="s">
        <v>70</v>
      </c>
      <c r="L10" s="209">
        <v>102187</v>
      </c>
      <c r="M10" s="209">
        <v>133462</v>
      </c>
      <c r="N10" s="209">
        <v>142059</v>
      </c>
      <c r="O10" s="209">
        <v>146652</v>
      </c>
      <c r="P10" s="209">
        <v>153574</v>
      </c>
      <c r="Q10" s="210">
        <f t="shared" ref="Q10:Q22" si="2">IFERROR(P10/O10-1,"-")</f>
        <v>4.7200174562910924E-2</v>
      </c>
      <c r="R10" s="210">
        <f t="shared" ref="R10:R22" si="3">P10/P$10</f>
        <v>1</v>
      </c>
    </row>
    <row r="11" spans="1:18" x14ac:dyDescent="0.25">
      <c r="B11" s="190" t="s">
        <v>99</v>
      </c>
      <c r="C11" s="191">
        <v>85265</v>
      </c>
      <c r="D11" s="191">
        <v>89263</v>
      </c>
      <c r="E11" s="191">
        <v>89409</v>
      </c>
      <c r="F11" s="191">
        <v>92487</v>
      </c>
      <c r="G11" s="191">
        <v>97318</v>
      </c>
      <c r="H11" s="192">
        <f t="shared" si="0"/>
        <v>5.2234368073350801E-2</v>
      </c>
      <c r="I11" s="192">
        <f t="shared" si="1"/>
        <v>0.17101085094231869</v>
      </c>
      <c r="J11" s="103"/>
      <c r="K11" s="190" t="s">
        <v>99</v>
      </c>
      <c r="L11" s="191">
        <v>8315</v>
      </c>
      <c r="M11" s="191">
        <v>10513</v>
      </c>
      <c r="N11" s="191">
        <v>10987</v>
      </c>
      <c r="O11" s="191">
        <v>10782</v>
      </c>
      <c r="P11" s="191">
        <v>11665</v>
      </c>
      <c r="Q11" s="192">
        <f t="shared" si="2"/>
        <v>8.1895752179558468E-2</v>
      </c>
      <c r="R11" s="192">
        <f t="shared" si="3"/>
        <v>7.5956867698959457E-2</v>
      </c>
    </row>
    <row r="12" spans="1:18" x14ac:dyDescent="0.25">
      <c r="B12" s="194" t="s">
        <v>105</v>
      </c>
      <c r="C12" s="195">
        <v>41081</v>
      </c>
      <c r="D12" s="195">
        <v>35180</v>
      </c>
      <c r="E12" s="195">
        <v>33676</v>
      </c>
      <c r="F12" s="195">
        <v>34581</v>
      </c>
      <c r="G12" s="195">
        <v>40922</v>
      </c>
      <c r="H12" s="196">
        <f t="shared" si="0"/>
        <v>0.18336658858910959</v>
      </c>
      <c r="I12" s="196">
        <f t="shared" si="1"/>
        <v>7.1909677986205678E-2</v>
      </c>
      <c r="J12" s="103"/>
      <c r="K12" s="194" t="s">
        <v>105</v>
      </c>
      <c r="L12" s="195">
        <v>3017</v>
      </c>
      <c r="M12" s="195">
        <v>3332</v>
      </c>
      <c r="N12" s="195">
        <v>4846</v>
      </c>
      <c r="O12" s="195">
        <v>4334</v>
      </c>
      <c r="P12" s="195">
        <v>5181</v>
      </c>
      <c r="Q12" s="196">
        <f t="shared" si="2"/>
        <v>0.19543147208121825</v>
      </c>
      <c r="R12" s="196">
        <f t="shared" si="3"/>
        <v>3.3736179301183791E-2</v>
      </c>
    </row>
    <row r="13" spans="1:18" x14ac:dyDescent="0.25">
      <c r="B13" s="194" t="s">
        <v>102</v>
      </c>
      <c r="C13" s="195">
        <v>44184</v>
      </c>
      <c r="D13" s="195">
        <v>54083</v>
      </c>
      <c r="E13" s="195">
        <v>55733</v>
      </c>
      <c r="F13" s="195">
        <v>57906</v>
      </c>
      <c r="G13" s="195">
        <v>56396</v>
      </c>
      <c r="H13" s="196">
        <f t="shared" si="0"/>
        <v>-2.6076745069595564E-2</v>
      </c>
      <c r="I13" s="196">
        <f t="shared" si="1"/>
        <v>9.9101172956112996E-2</v>
      </c>
      <c r="J13" s="103"/>
      <c r="K13" s="194" t="s">
        <v>102</v>
      </c>
      <c r="L13" s="195">
        <v>5298</v>
      </c>
      <c r="M13" s="195">
        <v>7181</v>
      </c>
      <c r="N13" s="195">
        <v>6141</v>
      </c>
      <c r="O13" s="195">
        <v>6448</v>
      </c>
      <c r="P13" s="195">
        <v>6484</v>
      </c>
      <c r="Q13" s="196">
        <f t="shared" si="2"/>
        <v>5.5831265508685668E-3</v>
      </c>
      <c r="R13" s="196">
        <f>P13/P$10</f>
        <v>4.2220688397775666E-2</v>
      </c>
    </row>
    <row r="14" spans="1:18" x14ac:dyDescent="0.25">
      <c r="B14" s="190" t="s">
        <v>109</v>
      </c>
      <c r="C14" s="191">
        <v>326779</v>
      </c>
      <c r="D14" s="191">
        <v>410349</v>
      </c>
      <c r="E14" s="191">
        <v>458273</v>
      </c>
      <c r="F14" s="191">
        <v>477965</v>
      </c>
      <c r="G14" s="191">
        <v>471757</v>
      </c>
      <c r="H14" s="192">
        <f t="shared" si="0"/>
        <v>-1.2988398732124762E-2</v>
      </c>
      <c r="I14" s="192">
        <f t="shared" si="1"/>
        <v>0.82898914905768128</v>
      </c>
      <c r="J14" s="103"/>
      <c r="K14" s="190" t="s">
        <v>109</v>
      </c>
      <c r="L14" s="191">
        <v>93872</v>
      </c>
      <c r="M14" s="191">
        <v>122949</v>
      </c>
      <c r="N14" s="191">
        <v>131072</v>
      </c>
      <c r="O14" s="191">
        <v>135870</v>
      </c>
      <c r="P14" s="191">
        <v>141909</v>
      </c>
      <c r="Q14" s="192">
        <f t="shared" si="2"/>
        <v>4.4446897769927052E-2</v>
      </c>
      <c r="R14" s="192">
        <f t="shared" si="3"/>
        <v>0.92404313230104052</v>
      </c>
    </row>
    <row r="15" spans="1:18" x14ac:dyDescent="0.25">
      <c r="B15" s="194" t="s">
        <v>112</v>
      </c>
      <c r="C15" s="195">
        <v>132802</v>
      </c>
      <c r="D15" s="195">
        <v>201637</v>
      </c>
      <c r="E15" s="195">
        <v>222399</v>
      </c>
      <c r="F15" s="195">
        <v>227477</v>
      </c>
      <c r="G15" s="195">
        <v>234180</v>
      </c>
      <c r="H15" s="196">
        <f t="shared" si="0"/>
        <v>2.9466715316273762E-2</v>
      </c>
      <c r="I15" s="196">
        <f t="shared" si="1"/>
        <v>0.41150990642709662</v>
      </c>
      <c r="J15" s="103"/>
      <c r="K15" s="194" t="s">
        <v>112</v>
      </c>
      <c r="L15" s="195">
        <v>43972</v>
      </c>
      <c r="M15" s="195">
        <v>68112</v>
      </c>
      <c r="N15" s="195">
        <v>71602</v>
      </c>
      <c r="O15" s="195">
        <v>74208</v>
      </c>
      <c r="P15" s="195">
        <v>78556</v>
      </c>
      <c r="Q15" s="196">
        <f t="shared" si="2"/>
        <v>5.8592065545493677E-2</v>
      </c>
      <c r="R15" s="196">
        <f t="shared" si="3"/>
        <v>0.51151887689322406</v>
      </c>
    </row>
    <row r="16" spans="1:18" x14ac:dyDescent="0.25">
      <c r="B16" s="194" t="s">
        <v>115</v>
      </c>
      <c r="C16" s="195">
        <v>45394</v>
      </c>
      <c r="D16" s="195">
        <v>39504</v>
      </c>
      <c r="E16" s="195">
        <v>45786</v>
      </c>
      <c r="F16" s="195">
        <v>49657</v>
      </c>
      <c r="G16" s="195">
        <v>47113</v>
      </c>
      <c r="H16" s="196">
        <f t="shared" si="0"/>
        <v>-5.1231447731437618E-2</v>
      </c>
      <c r="I16" s="196">
        <f t="shared" si="1"/>
        <v>8.2788736106840052E-2</v>
      </c>
      <c r="J16" s="103"/>
      <c r="K16" s="194" t="s">
        <v>115</v>
      </c>
      <c r="L16" s="195">
        <v>4578</v>
      </c>
      <c r="M16" s="195">
        <v>3797</v>
      </c>
      <c r="N16" s="195">
        <v>4582</v>
      </c>
      <c r="O16" s="195">
        <v>4857</v>
      </c>
      <c r="P16" s="195">
        <v>5395</v>
      </c>
      <c r="Q16" s="196">
        <f t="shared" si="2"/>
        <v>0.11076796376364006</v>
      </c>
      <c r="R16" s="196">
        <f t="shared" si="3"/>
        <v>3.5129644340838942E-2</v>
      </c>
    </row>
    <row r="17" spans="2:22" x14ac:dyDescent="0.25">
      <c r="B17" s="194" t="s">
        <v>118</v>
      </c>
      <c r="C17" s="195">
        <v>18751</v>
      </c>
      <c r="D17" s="195">
        <v>22924</v>
      </c>
      <c r="E17" s="195">
        <v>27893</v>
      </c>
      <c r="F17" s="195">
        <v>27971</v>
      </c>
      <c r="G17" s="195">
        <v>24613</v>
      </c>
      <c r="H17" s="196">
        <f t="shared" si="0"/>
        <v>-0.12005291194451395</v>
      </c>
      <c r="I17" s="196">
        <f t="shared" si="1"/>
        <v>4.3250889601546369E-2</v>
      </c>
      <c r="J17" s="103"/>
      <c r="K17" s="194" t="s">
        <v>118</v>
      </c>
      <c r="L17" s="195">
        <v>2859</v>
      </c>
      <c r="M17" s="195">
        <v>3111</v>
      </c>
      <c r="N17" s="195">
        <v>3425</v>
      </c>
      <c r="O17" s="195">
        <v>3183</v>
      </c>
      <c r="P17" s="195">
        <v>3453</v>
      </c>
      <c r="Q17" s="196">
        <f t="shared" si="2"/>
        <v>8.4825636192271459E-2</v>
      </c>
      <c r="R17" s="196">
        <f t="shared" si="3"/>
        <v>2.2484274681912303E-2</v>
      </c>
    </row>
    <row r="18" spans="2:22" x14ac:dyDescent="0.25">
      <c r="B18" s="194" t="s">
        <v>125</v>
      </c>
      <c r="C18" s="195">
        <v>23109</v>
      </c>
      <c r="D18" s="195">
        <v>15513</v>
      </c>
      <c r="E18" s="195">
        <v>19208</v>
      </c>
      <c r="F18" s="195">
        <v>21688</v>
      </c>
      <c r="G18" s="195">
        <v>18427</v>
      </c>
      <c r="H18" s="196">
        <f t="shared" si="0"/>
        <v>-0.15035964588712647</v>
      </c>
      <c r="I18" s="196">
        <f t="shared" si="1"/>
        <v>3.2380617669024295E-2</v>
      </c>
      <c r="J18" s="103"/>
      <c r="K18" s="194" t="s">
        <v>125</v>
      </c>
      <c r="L18" s="195">
        <v>7622</v>
      </c>
      <c r="M18" s="195">
        <v>5171</v>
      </c>
      <c r="N18" s="195">
        <v>6460</v>
      </c>
      <c r="O18" s="195">
        <v>7247</v>
      </c>
      <c r="P18" s="195">
        <v>6130</v>
      </c>
      <c r="Q18" s="196">
        <f t="shared" si="2"/>
        <v>-0.15413274458396575</v>
      </c>
      <c r="R18" s="196">
        <f t="shared" si="3"/>
        <v>3.9915610715355467E-2</v>
      </c>
    </row>
    <row r="19" spans="2:22" x14ac:dyDescent="0.25">
      <c r="B19" s="194" t="s">
        <v>121</v>
      </c>
      <c r="C19" s="195">
        <v>18824</v>
      </c>
      <c r="D19" s="195">
        <v>15521</v>
      </c>
      <c r="E19" s="195">
        <v>17225</v>
      </c>
      <c r="F19" s="195">
        <v>17030</v>
      </c>
      <c r="G19" s="195">
        <v>16621</v>
      </c>
      <c r="H19" s="196">
        <f t="shared" si="0"/>
        <v>-2.4016441573693537E-2</v>
      </c>
      <c r="I19" s="196">
        <f t="shared" si="1"/>
        <v>2.9207046522866053E-2</v>
      </c>
      <c r="J19" s="103"/>
      <c r="K19" s="194" t="s">
        <v>121</v>
      </c>
      <c r="L19" s="195">
        <v>5467</v>
      </c>
      <c r="M19" s="195">
        <v>4578</v>
      </c>
      <c r="N19" s="195">
        <v>5249</v>
      </c>
      <c r="O19" s="195">
        <v>4872</v>
      </c>
      <c r="P19" s="195">
        <v>4706</v>
      </c>
      <c r="Q19" s="196">
        <f t="shared" si="2"/>
        <v>-3.4072249589490955E-2</v>
      </c>
      <c r="R19" s="196">
        <f t="shared" si="3"/>
        <v>3.0643207834659514E-2</v>
      </c>
    </row>
    <row r="20" spans="2:22" x14ac:dyDescent="0.25">
      <c r="B20" s="194" t="s">
        <v>130</v>
      </c>
      <c r="C20" s="195">
        <v>5762</v>
      </c>
      <c r="D20" s="195">
        <v>6896</v>
      </c>
      <c r="E20" s="195">
        <v>5735</v>
      </c>
      <c r="F20" s="195">
        <v>5247</v>
      </c>
      <c r="G20" s="195">
        <v>5278</v>
      </c>
      <c r="H20" s="196">
        <f t="shared" si="0"/>
        <v>5.9081379836096737E-3</v>
      </c>
      <c r="I20" s="196">
        <f t="shared" si="1"/>
        <v>9.2747001713306687E-3</v>
      </c>
      <c r="J20" s="103"/>
      <c r="K20" s="194" t="s">
        <v>130</v>
      </c>
      <c r="L20" s="195">
        <v>2522</v>
      </c>
      <c r="M20" s="195">
        <v>2265</v>
      </c>
      <c r="N20" s="195">
        <v>2162</v>
      </c>
      <c r="O20" s="195">
        <v>1727</v>
      </c>
      <c r="P20" s="195">
        <v>1815</v>
      </c>
      <c r="Q20" s="196">
        <f t="shared" si="2"/>
        <v>5.0955414012738842E-2</v>
      </c>
      <c r="R20" s="196">
        <f t="shared" si="3"/>
        <v>1.1818406761561201E-2</v>
      </c>
    </row>
    <row r="21" spans="2:22" x14ac:dyDescent="0.25">
      <c r="B21" s="194" t="s">
        <v>133</v>
      </c>
      <c r="C21" s="195">
        <v>3707</v>
      </c>
      <c r="D21" s="195">
        <v>6156</v>
      </c>
      <c r="E21" s="195">
        <v>6594</v>
      </c>
      <c r="F21" s="195">
        <v>5833</v>
      </c>
      <c r="G21" s="195">
        <v>5026</v>
      </c>
      <c r="H21" s="196">
        <f t="shared" si="0"/>
        <v>-0.13835076290073722</v>
      </c>
      <c r="I21" s="196">
        <f t="shared" si="1"/>
        <v>8.8318762904713785E-3</v>
      </c>
      <c r="J21" s="103"/>
      <c r="K21" s="194" t="s">
        <v>133</v>
      </c>
      <c r="L21" s="195">
        <v>1740</v>
      </c>
      <c r="M21" s="195">
        <v>2301</v>
      </c>
      <c r="N21" s="195">
        <v>2651</v>
      </c>
      <c r="O21" s="195">
        <v>2162</v>
      </c>
      <c r="P21" s="195">
        <v>1827</v>
      </c>
      <c r="Q21" s="196">
        <f t="shared" si="2"/>
        <v>-0.15494912118408877</v>
      </c>
      <c r="R21" s="196">
        <f t="shared" si="3"/>
        <v>1.189654498808392E-2</v>
      </c>
    </row>
    <row r="22" spans="2:22" x14ac:dyDescent="0.25">
      <c r="B22" s="199" t="s">
        <v>147</v>
      </c>
      <c r="C22" s="200">
        <f>C14-SUM(C15:C21)</f>
        <v>78430</v>
      </c>
      <c r="D22" s="200">
        <f>D14-SUM(D15:D21)</f>
        <v>102198</v>
      </c>
      <c r="E22" s="200">
        <f>E14-SUM(E15:E21)</f>
        <v>113433</v>
      </c>
      <c r="F22" s="200">
        <f>F14-SUM(F15:F21)</f>
        <v>123062</v>
      </c>
      <c r="G22" s="200">
        <f>G14-SUM(G15:G21)</f>
        <v>120499</v>
      </c>
      <c r="H22" s="201">
        <f t="shared" si="0"/>
        <v>-2.0826900261656678E-2</v>
      </c>
      <c r="I22" s="201">
        <f t="shared" si="1"/>
        <v>0.2117453762685059</v>
      </c>
      <c r="J22" s="103"/>
      <c r="K22" s="199" t="s">
        <v>147</v>
      </c>
      <c r="L22" s="200">
        <f>L14-SUM(L15:L21)</f>
        <v>25112</v>
      </c>
      <c r="M22" s="200">
        <f>M14-SUM(M15:M21)</f>
        <v>33614</v>
      </c>
      <c r="N22" s="200">
        <f>N14-SUM(N15:N21)</f>
        <v>34941</v>
      </c>
      <c r="O22" s="200">
        <f>O14-SUM(O15:O21)</f>
        <v>37614</v>
      </c>
      <c r="P22" s="200">
        <f>P14-SUM(P15:P21)</f>
        <v>40027</v>
      </c>
      <c r="Q22" s="201">
        <f t="shared" si="2"/>
        <v>6.4151645663848678E-2</v>
      </c>
      <c r="R22" s="201">
        <f t="shared" si="3"/>
        <v>0.26063656608540509</v>
      </c>
    </row>
    <row r="23" spans="2:22" x14ac:dyDescent="0.25">
      <c r="B23" s="186" t="s">
        <v>46</v>
      </c>
      <c r="C23" s="207"/>
      <c r="D23" s="207"/>
      <c r="E23" s="207"/>
      <c r="F23" s="207"/>
      <c r="G23" s="207"/>
      <c r="H23" s="208"/>
      <c r="I23" s="208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</row>
    <row r="24" spans="2:22" x14ac:dyDescent="0.25">
      <c r="B24" s="187" t="s">
        <v>70</v>
      </c>
      <c r="C24" s="209">
        <v>157938</v>
      </c>
      <c r="D24" s="209">
        <v>186101</v>
      </c>
      <c r="E24" s="209">
        <v>202954</v>
      </c>
      <c r="F24" s="209">
        <v>203516</v>
      </c>
      <c r="G24" s="209">
        <v>198487</v>
      </c>
      <c r="H24" s="210">
        <f t="shared" ref="H24:H36" si="4">IFERROR(G24/F24-1,"-")</f>
        <v>-2.4710587865327538E-2</v>
      </c>
      <c r="I24" s="210">
        <f t="shared" ref="I24:I36" si="5">G24/G$10</f>
        <v>0.34878882396872118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</row>
    <row r="25" spans="2:22" x14ac:dyDescent="0.25">
      <c r="B25" s="190" t="s">
        <v>99</v>
      </c>
      <c r="C25" s="191">
        <v>18331</v>
      </c>
      <c r="D25" s="191">
        <v>13996</v>
      </c>
      <c r="E25" s="191">
        <v>14026</v>
      </c>
      <c r="F25" s="191">
        <v>11998</v>
      </c>
      <c r="G25" s="191">
        <v>11748</v>
      </c>
      <c r="H25" s="192">
        <f t="shared" si="4"/>
        <v>-2.0836806134355679E-2</v>
      </c>
      <c r="I25" s="192">
        <f t="shared" si="5"/>
        <v>2.0644027588630674E-2</v>
      </c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</row>
    <row r="26" spans="2:22" x14ac:dyDescent="0.25">
      <c r="B26" s="194" t="s">
        <v>105</v>
      </c>
      <c r="C26" s="195">
        <v>7798</v>
      </c>
      <c r="D26" s="195">
        <v>4763</v>
      </c>
      <c r="E26" s="195">
        <v>5460</v>
      </c>
      <c r="F26" s="195">
        <v>4155</v>
      </c>
      <c r="G26" s="195">
        <v>5166</v>
      </c>
      <c r="H26" s="196">
        <f t="shared" si="4"/>
        <v>0.24332129963898907</v>
      </c>
      <c r="I26" s="196">
        <f t="shared" si="5"/>
        <v>9.0778895576154282E-3</v>
      </c>
    </row>
    <row r="27" spans="2:22" x14ac:dyDescent="0.25">
      <c r="B27" s="194" t="s">
        <v>102</v>
      </c>
      <c r="C27" s="195">
        <v>10533</v>
      </c>
      <c r="D27" s="195">
        <v>9233</v>
      </c>
      <c r="E27" s="195">
        <v>8566</v>
      </c>
      <c r="F27" s="195">
        <v>7843</v>
      </c>
      <c r="G27" s="195">
        <v>6582</v>
      </c>
      <c r="H27" s="196">
        <f t="shared" si="4"/>
        <v>-0.16078031365548895</v>
      </c>
      <c r="I27" s="196">
        <f t="shared" si="5"/>
        <v>1.1566138031015244E-2</v>
      </c>
    </row>
    <row r="28" spans="2:22" x14ac:dyDescent="0.25">
      <c r="B28" s="190" t="s">
        <v>109</v>
      </c>
      <c r="C28" s="191">
        <v>139607</v>
      </c>
      <c r="D28" s="191">
        <v>172105</v>
      </c>
      <c r="E28" s="191">
        <v>188928</v>
      </c>
      <c r="F28" s="191">
        <v>191518</v>
      </c>
      <c r="G28" s="191">
        <v>186739</v>
      </c>
      <c r="H28" s="192">
        <f t="shared" si="4"/>
        <v>-2.4953268100126325E-2</v>
      </c>
      <c r="I28" s="192">
        <f t="shared" si="5"/>
        <v>0.32814479638009048</v>
      </c>
    </row>
    <row r="29" spans="2:22" x14ac:dyDescent="0.25">
      <c r="B29" s="194" t="s">
        <v>112</v>
      </c>
      <c r="C29" s="195">
        <v>60774</v>
      </c>
      <c r="D29" s="195">
        <v>91730</v>
      </c>
      <c r="E29" s="195">
        <v>100727</v>
      </c>
      <c r="F29" s="195">
        <v>102322</v>
      </c>
      <c r="G29" s="195">
        <v>104367</v>
      </c>
      <c r="H29" s="196">
        <f t="shared" si="4"/>
        <v>1.9985926780164531E-2</v>
      </c>
      <c r="I29" s="196">
        <f t="shared" si="5"/>
        <v>0.18339761894302156</v>
      </c>
    </row>
    <row r="30" spans="2:22" x14ac:dyDescent="0.25">
      <c r="B30" s="194" t="s">
        <v>115</v>
      </c>
      <c r="C30" s="195">
        <v>21716</v>
      </c>
      <c r="D30" s="195">
        <v>17946</v>
      </c>
      <c r="E30" s="195">
        <v>20285</v>
      </c>
      <c r="F30" s="195">
        <v>21093</v>
      </c>
      <c r="G30" s="195">
        <v>18841</v>
      </c>
      <c r="H30" s="196">
        <f t="shared" si="4"/>
        <v>-0.1067652775802399</v>
      </c>
      <c r="I30" s="196">
        <f t="shared" si="5"/>
        <v>3.31081140447217E-2</v>
      </c>
    </row>
    <row r="31" spans="2:22" x14ac:dyDescent="0.25">
      <c r="B31" s="194" t="s">
        <v>118</v>
      </c>
      <c r="C31" s="195">
        <v>5902</v>
      </c>
      <c r="D31" s="195">
        <v>7267</v>
      </c>
      <c r="E31" s="195">
        <v>8150</v>
      </c>
      <c r="F31" s="195">
        <v>5914</v>
      </c>
      <c r="G31" s="195">
        <v>5449</v>
      </c>
      <c r="H31" s="196">
        <f t="shared" si="4"/>
        <v>-7.8626986810957034E-2</v>
      </c>
      <c r="I31" s="196">
        <f t="shared" si="5"/>
        <v>9.5751878047708999E-3</v>
      </c>
    </row>
    <row r="32" spans="2:22" x14ac:dyDescent="0.25">
      <c r="B32" s="194" t="s">
        <v>125</v>
      </c>
      <c r="C32" s="195">
        <v>10654</v>
      </c>
      <c r="D32" s="195">
        <v>7026</v>
      </c>
      <c r="E32" s="195">
        <v>8076</v>
      </c>
      <c r="F32" s="195">
        <v>8512</v>
      </c>
      <c r="G32" s="195">
        <v>7632</v>
      </c>
      <c r="H32" s="196">
        <f t="shared" si="4"/>
        <v>-0.10338345864661658</v>
      </c>
      <c r="I32" s="196">
        <f t="shared" si="5"/>
        <v>1.3411237534595616E-2</v>
      </c>
    </row>
    <row r="33" spans="2:9" x14ac:dyDescent="0.25">
      <c r="B33" s="194" t="s">
        <v>121</v>
      </c>
      <c r="C33" s="195">
        <v>10277</v>
      </c>
      <c r="D33" s="195">
        <v>8922</v>
      </c>
      <c r="E33" s="195">
        <v>9025</v>
      </c>
      <c r="F33" s="195">
        <v>8845</v>
      </c>
      <c r="G33" s="195">
        <v>8762</v>
      </c>
      <c r="H33" s="196">
        <f t="shared" si="4"/>
        <v>-9.3838326738270306E-3</v>
      </c>
      <c r="I33" s="196">
        <f t="shared" si="5"/>
        <v>1.5396916047972588E-2</v>
      </c>
    </row>
    <row r="34" spans="2:9" x14ac:dyDescent="0.25">
      <c r="B34" s="194" t="s">
        <v>130</v>
      </c>
      <c r="C34" s="195">
        <v>2047</v>
      </c>
      <c r="D34" s="195">
        <v>2643</v>
      </c>
      <c r="E34" s="195">
        <v>2231</v>
      </c>
      <c r="F34" s="195">
        <v>2202</v>
      </c>
      <c r="G34" s="195">
        <v>2301</v>
      </c>
      <c r="H34" s="196">
        <f t="shared" si="4"/>
        <v>4.4959128065395149E-2</v>
      </c>
      <c r="I34" s="196">
        <f t="shared" si="5"/>
        <v>4.0434037692747005E-3</v>
      </c>
    </row>
    <row r="35" spans="2:9" x14ac:dyDescent="0.25">
      <c r="B35" s="194" t="s">
        <v>133</v>
      </c>
      <c r="C35" s="195">
        <v>1133</v>
      </c>
      <c r="D35" s="195">
        <v>2379</v>
      </c>
      <c r="E35" s="195">
        <v>2451</v>
      </c>
      <c r="F35" s="195">
        <v>2280</v>
      </c>
      <c r="G35" s="195">
        <v>1970</v>
      </c>
      <c r="H35" s="196">
        <f t="shared" si="4"/>
        <v>-0.13596491228070173</v>
      </c>
      <c r="I35" s="196">
        <f t="shared" si="5"/>
        <v>3.4617581162412689E-3</v>
      </c>
    </row>
    <row r="36" spans="2:9" x14ac:dyDescent="0.25">
      <c r="B36" s="199" t="s">
        <v>147</v>
      </c>
      <c r="C36" s="200">
        <f>C28-SUM(C29:C35)</f>
        <v>27104</v>
      </c>
      <c r="D36" s="200">
        <f>D28-SUM(D29:D35)</f>
        <v>34192</v>
      </c>
      <c r="E36" s="200">
        <f>E28-SUM(E29:E35)</f>
        <v>37983</v>
      </c>
      <c r="F36" s="200">
        <f>F28-SUM(F29:F35)</f>
        <v>40350</v>
      </c>
      <c r="G36" s="200">
        <f>G28-SUM(G29:G35)</f>
        <v>37417</v>
      </c>
      <c r="H36" s="201">
        <f t="shared" si="4"/>
        <v>-7.2688971499380473E-2</v>
      </c>
      <c r="I36" s="201">
        <f t="shared" si="5"/>
        <v>6.5750560119492152E-2</v>
      </c>
    </row>
    <row r="37" spans="2:9" x14ac:dyDescent="0.25">
      <c r="B37" s="186" t="s">
        <v>47</v>
      </c>
      <c r="C37" s="207"/>
      <c r="D37" s="207"/>
      <c r="E37" s="207"/>
      <c r="F37" s="207"/>
      <c r="G37" s="207"/>
      <c r="H37" s="208"/>
      <c r="I37" s="208"/>
    </row>
    <row r="38" spans="2:9" x14ac:dyDescent="0.25">
      <c r="B38" s="187" t="s">
        <v>70</v>
      </c>
      <c r="C38" s="209">
        <v>102187</v>
      </c>
      <c r="D38" s="209">
        <v>133462</v>
      </c>
      <c r="E38" s="209">
        <v>142059</v>
      </c>
      <c r="F38" s="209">
        <v>146652</v>
      </c>
      <c r="G38" s="209">
        <v>153574</v>
      </c>
      <c r="H38" s="210">
        <f t="shared" ref="H38:H50" si="6">IFERROR(G38/F38-1,"-")</f>
        <v>4.7200174562910924E-2</v>
      </c>
      <c r="I38" s="210">
        <f t="shared" ref="I38:I50" si="7">G38/G$10</f>
        <v>0.26986601063128762</v>
      </c>
    </row>
    <row r="39" spans="2:9" x14ac:dyDescent="0.25">
      <c r="B39" s="190" t="s">
        <v>99</v>
      </c>
      <c r="C39" s="191">
        <v>8315</v>
      </c>
      <c r="D39" s="191">
        <v>10513</v>
      </c>
      <c r="E39" s="191">
        <v>10987</v>
      </c>
      <c r="F39" s="191">
        <v>10782</v>
      </c>
      <c r="G39" s="191">
        <v>11665</v>
      </c>
      <c r="H39" s="192">
        <f t="shared" si="6"/>
        <v>8.1895752179558468E-2</v>
      </c>
      <c r="I39" s="192">
        <f t="shared" si="7"/>
        <v>2.0498176865966701E-2</v>
      </c>
    </row>
    <row r="40" spans="2:9" x14ac:dyDescent="0.25">
      <c r="B40" s="194" t="s">
        <v>105</v>
      </c>
      <c r="C40" s="195">
        <v>3017</v>
      </c>
      <c r="D40" s="195">
        <v>3332</v>
      </c>
      <c r="E40" s="195">
        <v>4846</v>
      </c>
      <c r="F40" s="195">
        <v>4334</v>
      </c>
      <c r="G40" s="195">
        <v>5181</v>
      </c>
      <c r="H40" s="196">
        <f t="shared" si="6"/>
        <v>0.19543147208121825</v>
      </c>
      <c r="I40" s="196">
        <f t="shared" si="7"/>
        <v>9.1042481219522908E-3</v>
      </c>
    </row>
    <row r="41" spans="2:9" x14ac:dyDescent="0.25">
      <c r="B41" s="194" t="s">
        <v>102</v>
      </c>
      <c r="C41" s="195">
        <v>5298</v>
      </c>
      <c r="D41" s="195">
        <v>7181</v>
      </c>
      <c r="E41" s="195">
        <v>6141</v>
      </c>
      <c r="F41" s="195">
        <v>6448</v>
      </c>
      <c r="G41" s="195">
        <v>6484</v>
      </c>
      <c r="H41" s="196">
        <f t="shared" si="6"/>
        <v>5.5831265508685668E-3</v>
      </c>
      <c r="I41" s="196">
        <f t="shared" si="7"/>
        <v>1.139392874401441E-2</v>
      </c>
    </row>
    <row r="42" spans="2:9" x14ac:dyDescent="0.25">
      <c r="B42" s="190" t="s">
        <v>109</v>
      </c>
      <c r="C42" s="191">
        <v>93872</v>
      </c>
      <c r="D42" s="191">
        <v>122949</v>
      </c>
      <c r="E42" s="191">
        <v>131072</v>
      </c>
      <c r="F42" s="191">
        <v>135870</v>
      </c>
      <c r="G42" s="191">
        <v>141909</v>
      </c>
      <c r="H42" s="192">
        <f t="shared" si="6"/>
        <v>4.4446897769927052E-2</v>
      </c>
      <c r="I42" s="192">
        <f t="shared" si="7"/>
        <v>0.24936783376532093</v>
      </c>
    </row>
    <row r="43" spans="2:9" x14ac:dyDescent="0.25">
      <c r="B43" s="194" t="s">
        <v>112</v>
      </c>
      <c r="C43" s="195">
        <v>43972</v>
      </c>
      <c r="D43" s="195">
        <v>68112</v>
      </c>
      <c r="E43" s="195">
        <v>71602</v>
      </c>
      <c r="F43" s="195">
        <v>74208</v>
      </c>
      <c r="G43" s="195">
        <v>78556</v>
      </c>
      <c r="H43" s="196">
        <f t="shared" si="6"/>
        <v>5.8592065545493677E-2</v>
      </c>
      <c r="I43" s="196">
        <f t="shared" si="7"/>
        <v>0.13804155866977111</v>
      </c>
    </row>
    <row r="44" spans="2:9" x14ac:dyDescent="0.25">
      <c r="B44" s="194" t="s">
        <v>115</v>
      </c>
      <c r="C44" s="195">
        <v>4578</v>
      </c>
      <c r="D44" s="195">
        <v>3797</v>
      </c>
      <c r="E44" s="195">
        <v>4582</v>
      </c>
      <c r="F44" s="195">
        <v>4857</v>
      </c>
      <c r="G44" s="195">
        <v>5395</v>
      </c>
      <c r="H44" s="196">
        <f t="shared" si="6"/>
        <v>0.11076796376364006</v>
      </c>
      <c r="I44" s="196">
        <f t="shared" si="7"/>
        <v>9.4802969731581956E-3</v>
      </c>
    </row>
    <row r="45" spans="2:9" x14ac:dyDescent="0.25">
      <c r="B45" s="194" t="s">
        <v>118</v>
      </c>
      <c r="C45" s="195">
        <v>2859</v>
      </c>
      <c r="D45" s="195">
        <v>3111</v>
      </c>
      <c r="E45" s="195">
        <v>3425</v>
      </c>
      <c r="F45" s="195">
        <v>3183</v>
      </c>
      <c r="G45" s="195">
        <v>3453</v>
      </c>
      <c r="H45" s="196">
        <f t="shared" si="6"/>
        <v>8.4825636192271459E-2</v>
      </c>
      <c r="I45" s="196">
        <f t="shared" si="7"/>
        <v>6.0677415103457368E-3</v>
      </c>
    </row>
    <row r="46" spans="2:9" x14ac:dyDescent="0.25">
      <c r="B46" s="194" t="s">
        <v>125</v>
      </c>
      <c r="C46" s="195">
        <v>7622</v>
      </c>
      <c r="D46" s="195">
        <v>5171</v>
      </c>
      <c r="E46" s="195">
        <v>6460</v>
      </c>
      <c r="F46" s="195">
        <v>7247</v>
      </c>
      <c r="G46" s="195">
        <v>6130</v>
      </c>
      <c r="H46" s="196">
        <f t="shared" si="6"/>
        <v>-0.15413274458396575</v>
      </c>
      <c r="I46" s="196">
        <f t="shared" si="7"/>
        <v>1.0771866625664456E-2</v>
      </c>
    </row>
    <row r="47" spans="2:9" x14ac:dyDescent="0.25">
      <c r="B47" s="194" t="s">
        <v>121</v>
      </c>
      <c r="C47" s="195">
        <v>5467</v>
      </c>
      <c r="D47" s="195">
        <v>4578</v>
      </c>
      <c r="E47" s="195">
        <v>5249</v>
      </c>
      <c r="F47" s="195">
        <v>4872</v>
      </c>
      <c r="G47" s="195">
        <v>4706</v>
      </c>
      <c r="H47" s="196">
        <f t="shared" si="6"/>
        <v>-3.4072249589490955E-2</v>
      </c>
      <c r="I47" s="196">
        <f t="shared" si="7"/>
        <v>8.2695602512849794E-3</v>
      </c>
    </row>
    <row r="48" spans="2:9" x14ac:dyDescent="0.25">
      <c r="B48" s="194" t="s">
        <v>130</v>
      </c>
      <c r="C48" s="195">
        <v>2522</v>
      </c>
      <c r="D48" s="195">
        <v>2265</v>
      </c>
      <c r="E48" s="195">
        <v>2162</v>
      </c>
      <c r="F48" s="195">
        <v>1727</v>
      </c>
      <c r="G48" s="195">
        <v>1815</v>
      </c>
      <c r="H48" s="196">
        <f t="shared" si="6"/>
        <v>5.0955414012738842E-2</v>
      </c>
      <c r="I48" s="196">
        <f t="shared" si="7"/>
        <v>3.1893862847603566E-3</v>
      </c>
    </row>
    <row r="49" spans="2:9" x14ac:dyDescent="0.25">
      <c r="B49" s="194" t="s">
        <v>133</v>
      </c>
      <c r="C49" s="195">
        <v>1740</v>
      </c>
      <c r="D49" s="195">
        <v>2301</v>
      </c>
      <c r="E49" s="195">
        <v>2651</v>
      </c>
      <c r="F49" s="195">
        <v>2162</v>
      </c>
      <c r="G49" s="195">
        <v>1827</v>
      </c>
      <c r="H49" s="196">
        <f t="shared" si="6"/>
        <v>-0.15494912118408877</v>
      </c>
      <c r="I49" s="196">
        <f t="shared" si="7"/>
        <v>3.2104731362298466E-3</v>
      </c>
    </row>
    <row r="50" spans="2:9" x14ac:dyDescent="0.25">
      <c r="B50" s="199" t="s">
        <v>147</v>
      </c>
      <c r="C50" s="200">
        <f>C42-SUM(C43:C49)</f>
        <v>25112</v>
      </c>
      <c r="D50" s="200">
        <f>D42-SUM(D43:D49)</f>
        <v>33614</v>
      </c>
      <c r="E50" s="200">
        <f>E42-SUM(E43:E49)</f>
        <v>34941</v>
      </c>
      <c r="F50" s="200">
        <f>F42-SUM(F43:F49)</f>
        <v>37614</v>
      </c>
      <c r="G50" s="200">
        <f>G42-SUM(G43:G49)</f>
        <v>40027</v>
      </c>
      <c r="H50" s="201">
        <f t="shared" si="6"/>
        <v>6.4151645663848678E-2</v>
      </c>
      <c r="I50" s="201">
        <f t="shared" si="7"/>
        <v>7.0336950314106222E-2</v>
      </c>
    </row>
    <row r="51" spans="2:9" x14ac:dyDescent="0.25">
      <c r="B51" s="186" t="s">
        <v>48</v>
      </c>
      <c r="C51" s="207"/>
      <c r="D51" s="207"/>
      <c r="E51" s="207"/>
      <c r="F51" s="207"/>
      <c r="G51" s="207"/>
      <c r="H51" s="208"/>
      <c r="I51" s="208"/>
    </row>
    <row r="52" spans="2:9" x14ac:dyDescent="0.25">
      <c r="B52" s="187" t="s">
        <v>70</v>
      </c>
      <c r="C52" s="209">
        <v>3543</v>
      </c>
      <c r="D52" s="209">
        <v>3705</v>
      </c>
      <c r="E52" s="209">
        <v>4644</v>
      </c>
      <c r="F52" s="209">
        <v>4440</v>
      </c>
      <c r="G52" s="209">
        <v>4520</v>
      </c>
      <c r="H52" s="210">
        <f t="shared" ref="H52:H64" si="8">IFERROR(G52/F52-1,"-")</f>
        <v>1.8018018018018056E-2</v>
      </c>
      <c r="I52" s="210">
        <f t="shared" ref="I52:I64" si="9">G52/G$10</f>
        <v>7.9427140535078856E-3</v>
      </c>
    </row>
    <row r="53" spans="2:9" x14ac:dyDescent="0.25">
      <c r="B53" s="190" t="s">
        <v>99</v>
      </c>
      <c r="C53" s="191">
        <v>655</v>
      </c>
      <c r="D53" s="191">
        <v>662</v>
      </c>
      <c r="E53" s="191">
        <v>1117</v>
      </c>
      <c r="F53" s="191">
        <v>1125</v>
      </c>
      <c r="G53" s="191">
        <v>1177</v>
      </c>
      <c r="H53" s="192">
        <f t="shared" si="8"/>
        <v>4.6222222222222165E-2</v>
      </c>
      <c r="I53" s="192">
        <f t="shared" si="9"/>
        <v>2.0682686816324738E-3</v>
      </c>
    </row>
    <row r="54" spans="2:9" x14ac:dyDescent="0.25">
      <c r="B54" s="194" t="s">
        <v>105</v>
      </c>
      <c r="C54" s="195">
        <v>347</v>
      </c>
      <c r="D54" s="195">
        <v>406</v>
      </c>
      <c r="E54" s="195">
        <v>649</v>
      </c>
      <c r="F54" s="195">
        <v>804</v>
      </c>
      <c r="G54" s="195">
        <v>628</v>
      </c>
      <c r="H54" s="196">
        <f t="shared" si="8"/>
        <v>-0.21890547263681592</v>
      </c>
      <c r="I54" s="196">
        <f t="shared" si="9"/>
        <v>1.103545226903308E-3</v>
      </c>
    </row>
    <row r="55" spans="2:9" x14ac:dyDescent="0.25">
      <c r="B55" s="194" t="s">
        <v>102</v>
      </c>
      <c r="C55" s="195">
        <v>308</v>
      </c>
      <c r="D55" s="195">
        <v>256</v>
      </c>
      <c r="E55" s="195">
        <v>468</v>
      </c>
      <c r="F55" s="195">
        <v>321</v>
      </c>
      <c r="G55" s="195">
        <v>549</v>
      </c>
      <c r="H55" s="196">
        <f t="shared" si="8"/>
        <v>0.71028037383177578</v>
      </c>
      <c r="I55" s="196">
        <f t="shared" si="9"/>
        <v>9.6472345472916579E-4</v>
      </c>
    </row>
    <row r="56" spans="2:9" x14ac:dyDescent="0.25">
      <c r="B56" s="190" t="s">
        <v>109</v>
      </c>
      <c r="C56" s="191">
        <v>2888</v>
      </c>
      <c r="D56" s="191">
        <v>3043</v>
      </c>
      <c r="E56" s="191">
        <v>3527</v>
      </c>
      <c r="F56" s="191">
        <v>3315</v>
      </c>
      <c r="G56" s="191">
        <v>3343</v>
      </c>
      <c r="H56" s="192">
        <f t="shared" si="8"/>
        <v>8.4464555052790047E-3</v>
      </c>
      <c r="I56" s="192">
        <f t="shared" si="9"/>
        <v>5.8744453718754122E-3</v>
      </c>
    </row>
    <row r="57" spans="2:9" x14ac:dyDescent="0.25">
      <c r="B57" s="194" t="s">
        <v>112</v>
      </c>
      <c r="C57" s="195">
        <v>887</v>
      </c>
      <c r="D57" s="195">
        <v>1071</v>
      </c>
      <c r="E57" s="195">
        <v>983</v>
      </c>
      <c r="F57" s="195">
        <v>1149</v>
      </c>
      <c r="G57" s="195">
        <v>1158</v>
      </c>
      <c r="H57" s="196">
        <f t="shared" si="8"/>
        <v>7.8328981723236879E-3</v>
      </c>
      <c r="I57" s="196">
        <f t="shared" si="9"/>
        <v>2.0348811668057811E-3</v>
      </c>
    </row>
    <row r="58" spans="2:9" x14ac:dyDescent="0.25">
      <c r="B58" s="194" t="s">
        <v>115</v>
      </c>
      <c r="C58" s="195">
        <v>814</v>
      </c>
      <c r="D58" s="195">
        <v>608</v>
      </c>
      <c r="E58" s="195">
        <v>740</v>
      </c>
      <c r="F58" s="195">
        <v>655</v>
      </c>
      <c r="G58" s="195">
        <v>718</v>
      </c>
      <c r="H58" s="196">
        <f t="shared" si="8"/>
        <v>9.6183206106870145E-2</v>
      </c>
      <c r="I58" s="196">
        <f t="shared" si="9"/>
        <v>1.2616966129244827E-3</v>
      </c>
    </row>
    <row r="59" spans="2:9" x14ac:dyDescent="0.25">
      <c r="B59" s="194" t="s">
        <v>118</v>
      </c>
      <c r="C59" s="195">
        <v>355</v>
      </c>
      <c r="D59" s="195">
        <v>306</v>
      </c>
      <c r="E59" s="195">
        <v>297</v>
      </c>
      <c r="F59" s="195">
        <v>274</v>
      </c>
      <c r="G59" s="195">
        <v>275</v>
      </c>
      <c r="H59" s="196">
        <f t="shared" si="8"/>
        <v>3.6496350364962904E-3</v>
      </c>
      <c r="I59" s="196">
        <f t="shared" si="9"/>
        <v>4.8324034617581161E-4</v>
      </c>
    </row>
    <row r="60" spans="2:9" x14ac:dyDescent="0.25">
      <c r="B60" s="194" t="s">
        <v>125</v>
      </c>
      <c r="C60" s="195">
        <v>61</v>
      </c>
      <c r="D60" s="195">
        <v>118</v>
      </c>
      <c r="E60" s="195">
        <v>144</v>
      </c>
      <c r="F60" s="195">
        <v>110</v>
      </c>
      <c r="G60" s="195">
        <v>113</v>
      </c>
      <c r="H60" s="196">
        <f t="shared" si="8"/>
        <v>2.7272727272727337E-2</v>
      </c>
      <c r="I60" s="196">
        <f t="shared" si="9"/>
        <v>1.9856785133769714E-4</v>
      </c>
    </row>
    <row r="61" spans="2:9" x14ac:dyDescent="0.25">
      <c r="B61" s="194" t="s">
        <v>121</v>
      </c>
      <c r="C61" s="195">
        <v>73</v>
      </c>
      <c r="D61" s="195">
        <v>14</v>
      </c>
      <c r="E61" s="195">
        <v>75</v>
      </c>
      <c r="F61" s="195">
        <v>91</v>
      </c>
      <c r="G61" s="195">
        <v>66</v>
      </c>
      <c r="H61" s="196">
        <f t="shared" si="8"/>
        <v>-0.27472527472527475</v>
      </c>
      <c r="I61" s="196">
        <f t="shared" si="9"/>
        <v>1.1597768308219479E-4</v>
      </c>
    </row>
    <row r="62" spans="2:9" x14ac:dyDescent="0.25">
      <c r="B62" s="194" t="s">
        <v>130</v>
      </c>
      <c r="C62" s="195">
        <v>5</v>
      </c>
      <c r="D62" s="195">
        <v>8</v>
      </c>
      <c r="E62" s="195">
        <v>17</v>
      </c>
      <c r="F62" s="195">
        <v>4</v>
      </c>
      <c r="G62" s="195">
        <v>6</v>
      </c>
      <c r="H62" s="196">
        <f t="shared" si="8"/>
        <v>0.5</v>
      </c>
      <c r="I62" s="196">
        <f t="shared" si="9"/>
        <v>1.0543425734744981E-5</v>
      </c>
    </row>
    <row r="63" spans="2:9" x14ac:dyDescent="0.25">
      <c r="B63" s="194" t="s">
        <v>133</v>
      </c>
      <c r="C63" s="195">
        <v>21</v>
      </c>
      <c r="D63" s="195">
        <v>13</v>
      </c>
      <c r="E63" s="195">
        <v>16</v>
      </c>
      <c r="F63" s="195">
        <v>8</v>
      </c>
      <c r="G63" s="195">
        <v>18</v>
      </c>
      <c r="H63" s="196">
        <f t="shared" si="8"/>
        <v>1.25</v>
      </c>
      <c r="I63" s="196">
        <f t="shared" si="9"/>
        <v>3.1630277204234942E-5</v>
      </c>
    </row>
    <row r="64" spans="2:9" x14ac:dyDescent="0.25">
      <c r="B64" s="199" t="s">
        <v>147</v>
      </c>
      <c r="C64" s="200">
        <f>C56-SUM(C57:C63)</f>
        <v>672</v>
      </c>
      <c r="D64" s="200">
        <f>D56-SUM(D57:D63)</f>
        <v>905</v>
      </c>
      <c r="E64" s="200">
        <f>E56-SUM(E57:E63)</f>
        <v>1255</v>
      </c>
      <c r="F64" s="200">
        <f>F56-SUM(F57:F63)</f>
        <v>1024</v>
      </c>
      <c r="G64" s="200">
        <f>G56-SUM(G57:G63)</f>
        <v>989</v>
      </c>
      <c r="H64" s="201">
        <f t="shared" si="8"/>
        <v>-3.41796875E-2</v>
      </c>
      <c r="I64" s="201">
        <f t="shared" si="9"/>
        <v>1.7379080086104644E-3</v>
      </c>
    </row>
    <row r="65" spans="2:9" x14ac:dyDescent="0.25">
      <c r="B65" s="186" t="s">
        <v>49</v>
      </c>
      <c r="C65" s="207"/>
      <c r="D65" s="207"/>
      <c r="E65" s="207"/>
      <c r="F65" s="207"/>
      <c r="G65" s="207"/>
      <c r="H65" s="208"/>
      <c r="I65" s="208"/>
    </row>
    <row r="66" spans="2:9" x14ac:dyDescent="0.25">
      <c r="B66" s="187" t="s">
        <v>70</v>
      </c>
      <c r="C66" s="209">
        <v>14701</v>
      </c>
      <c r="D66" s="209">
        <v>16163</v>
      </c>
      <c r="E66" s="209">
        <v>19106</v>
      </c>
      <c r="F66" s="209">
        <v>27860</v>
      </c>
      <c r="G66" s="209">
        <v>18834</v>
      </c>
      <c r="H66" s="210">
        <f t="shared" ref="H66:H78" si="10">IFERROR(G66/F66-1,"-")</f>
        <v>-0.32397702799712846</v>
      </c>
      <c r="I66" s="210">
        <f t="shared" ref="I66:I78" si="11">G66/G$10</f>
        <v>3.3095813381364497E-2</v>
      </c>
    </row>
    <row r="67" spans="2:9" x14ac:dyDescent="0.25">
      <c r="B67" s="190" t="s">
        <v>99</v>
      </c>
      <c r="C67" s="191">
        <v>4760</v>
      </c>
      <c r="D67" s="191">
        <v>1317</v>
      </c>
      <c r="E67" s="191">
        <v>1873</v>
      </c>
      <c r="F67" s="191">
        <v>5408</v>
      </c>
      <c r="G67" s="191">
        <v>3647</v>
      </c>
      <c r="H67" s="192">
        <f t="shared" si="10"/>
        <v>-0.32562869822485208</v>
      </c>
      <c r="I67" s="192">
        <f t="shared" si="11"/>
        <v>6.4086456091024908E-3</v>
      </c>
    </row>
    <row r="68" spans="2:9" x14ac:dyDescent="0.25">
      <c r="B68" s="194" t="s">
        <v>105</v>
      </c>
      <c r="C68" s="195">
        <v>3722</v>
      </c>
      <c r="D68" s="195">
        <v>339</v>
      </c>
      <c r="E68" s="195">
        <v>132</v>
      </c>
      <c r="F68" s="195">
        <v>3070</v>
      </c>
      <c r="G68" s="195">
        <v>1455</v>
      </c>
      <c r="H68" s="196">
        <f t="shared" si="10"/>
        <v>-0.52605863192182412</v>
      </c>
      <c r="I68" s="196">
        <f t="shared" si="11"/>
        <v>2.5567807406756578E-3</v>
      </c>
    </row>
    <row r="69" spans="2:9" x14ac:dyDescent="0.25">
      <c r="B69" s="194" t="s">
        <v>102</v>
      </c>
      <c r="C69" s="195">
        <v>1038</v>
      </c>
      <c r="D69" s="195">
        <v>978</v>
      </c>
      <c r="E69" s="195">
        <v>1741</v>
      </c>
      <c r="F69" s="195">
        <v>2338</v>
      </c>
      <c r="G69" s="195">
        <v>2192</v>
      </c>
      <c r="H69" s="196">
        <f t="shared" si="10"/>
        <v>-6.2446535500427669E-2</v>
      </c>
      <c r="I69" s="196">
        <f t="shared" si="11"/>
        <v>3.851864868426833E-3</v>
      </c>
    </row>
    <row r="70" spans="2:9" x14ac:dyDescent="0.25">
      <c r="B70" s="190" t="s">
        <v>109</v>
      </c>
      <c r="C70" s="191">
        <v>9941</v>
      </c>
      <c r="D70" s="191">
        <v>14846</v>
      </c>
      <c r="E70" s="191">
        <v>17233</v>
      </c>
      <c r="F70" s="191">
        <v>22452</v>
      </c>
      <c r="G70" s="191">
        <v>15187</v>
      </c>
      <c r="H70" s="192">
        <f t="shared" si="10"/>
        <v>-0.32357919116337075</v>
      </c>
      <c r="I70" s="192">
        <f t="shared" si="11"/>
        <v>2.6687167772262006E-2</v>
      </c>
    </row>
    <row r="71" spans="2:9" x14ac:dyDescent="0.25">
      <c r="B71" s="194" t="s">
        <v>112</v>
      </c>
      <c r="C71" s="195">
        <v>4955</v>
      </c>
      <c r="D71" s="195">
        <v>6243</v>
      </c>
      <c r="E71" s="195">
        <v>5025</v>
      </c>
      <c r="F71" s="195">
        <v>8352</v>
      </c>
      <c r="G71" s="195">
        <v>7899</v>
      </c>
      <c r="H71" s="196">
        <f t="shared" si="10"/>
        <v>-5.4238505747126409E-2</v>
      </c>
      <c r="I71" s="196">
        <f t="shared" si="11"/>
        <v>1.3880419979791767E-2</v>
      </c>
    </row>
    <row r="72" spans="2:9" x14ac:dyDescent="0.25">
      <c r="B72" s="194" t="s">
        <v>115</v>
      </c>
      <c r="C72" s="195">
        <v>1083</v>
      </c>
      <c r="D72" s="195">
        <v>445</v>
      </c>
      <c r="E72" s="195">
        <v>879</v>
      </c>
      <c r="F72" s="195">
        <v>1231</v>
      </c>
      <c r="G72" s="195">
        <v>1157</v>
      </c>
      <c r="H72" s="196">
        <f t="shared" si="10"/>
        <v>-6.0113728675873279E-2</v>
      </c>
      <c r="I72" s="196">
        <f t="shared" si="11"/>
        <v>2.033123929183324E-3</v>
      </c>
    </row>
    <row r="73" spans="2:9" x14ac:dyDescent="0.25">
      <c r="B73" s="194" t="s">
        <v>118</v>
      </c>
      <c r="C73" s="195">
        <v>951</v>
      </c>
      <c r="D73" s="195">
        <v>3483</v>
      </c>
      <c r="E73" s="195">
        <v>4362</v>
      </c>
      <c r="F73" s="195">
        <v>4324</v>
      </c>
      <c r="G73" s="195">
        <v>1060</v>
      </c>
      <c r="H73" s="196">
        <f t="shared" si="10"/>
        <v>-0.75485661424606842</v>
      </c>
      <c r="I73" s="196">
        <f t="shared" si="11"/>
        <v>1.8626718798049465E-3</v>
      </c>
    </row>
    <row r="74" spans="2:9" x14ac:dyDescent="0.25">
      <c r="B74" s="194" t="s">
        <v>125</v>
      </c>
      <c r="C74" s="195">
        <v>1092</v>
      </c>
      <c r="D74" s="195">
        <v>280</v>
      </c>
      <c r="E74" s="195">
        <v>418</v>
      </c>
      <c r="F74" s="195">
        <v>1121</v>
      </c>
      <c r="G74" s="195">
        <v>645</v>
      </c>
      <c r="H74" s="196">
        <f t="shared" si="10"/>
        <v>-0.42462087421944694</v>
      </c>
      <c r="I74" s="196">
        <f t="shared" si="11"/>
        <v>1.1334182664850855E-3</v>
      </c>
    </row>
    <row r="75" spans="2:9" x14ac:dyDescent="0.25">
      <c r="B75" s="194" t="s">
        <v>121</v>
      </c>
      <c r="C75" s="195">
        <v>267</v>
      </c>
      <c r="D75" s="195">
        <v>213</v>
      </c>
      <c r="E75" s="195">
        <v>304</v>
      </c>
      <c r="F75" s="195">
        <v>590</v>
      </c>
      <c r="G75" s="195">
        <v>347</v>
      </c>
      <c r="H75" s="196">
        <f t="shared" si="10"/>
        <v>-0.41186440677966096</v>
      </c>
      <c r="I75" s="196">
        <f t="shared" si="11"/>
        <v>6.0976145499275138E-4</v>
      </c>
    </row>
    <row r="76" spans="2:9" x14ac:dyDescent="0.25">
      <c r="B76" s="194" t="s">
        <v>130</v>
      </c>
      <c r="C76" s="195">
        <v>110</v>
      </c>
      <c r="D76" s="195">
        <v>352</v>
      </c>
      <c r="E76" s="195">
        <v>284</v>
      </c>
      <c r="F76" s="195">
        <v>256</v>
      </c>
      <c r="G76" s="195">
        <v>97</v>
      </c>
      <c r="H76" s="196">
        <f t="shared" si="10"/>
        <v>-0.62109375</v>
      </c>
      <c r="I76" s="196">
        <f t="shared" si="11"/>
        <v>1.704520493783772E-4</v>
      </c>
    </row>
    <row r="77" spans="2:9" x14ac:dyDescent="0.25">
      <c r="B77" s="194" t="s">
        <v>133</v>
      </c>
      <c r="C77" s="195">
        <v>55</v>
      </c>
      <c r="D77" s="195">
        <v>48</v>
      </c>
      <c r="E77" s="195">
        <v>95</v>
      </c>
      <c r="F77" s="195">
        <v>150</v>
      </c>
      <c r="G77" s="195">
        <v>207</v>
      </c>
      <c r="H77" s="196">
        <f t="shared" si="10"/>
        <v>0.37999999999999989</v>
      </c>
      <c r="I77" s="196">
        <f t="shared" si="11"/>
        <v>3.6374818784870182E-4</v>
      </c>
    </row>
    <row r="78" spans="2:9" x14ac:dyDescent="0.25">
      <c r="B78" s="199" t="s">
        <v>147</v>
      </c>
      <c r="C78" s="200">
        <f>C70-SUM(C71:C77)</f>
        <v>1428</v>
      </c>
      <c r="D78" s="200">
        <f>D70-SUM(D71:D77)</f>
        <v>3782</v>
      </c>
      <c r="E78" s="200">
        <f>E70-SUM(E71:E77)</f>
        <v>5866</v>
      </c>
      <c r="F78" s="200">
        <f>F70-SUM(F71:F77)</f>
        <v>6428</v>
      </c>
      <c r="G78" s="200">
        <f>G70-SUM(G71:G77)</f>
        <v>3775</v>
      </c>
      <c r="H78" s="201">
        <f t="shared" si="10"/>
        <v>-0.41272557560672063</v>
      </c>
      <c r="I78" s="201">
        <f t="shared" si="11"/>
        <v>6.6335720247770501E-3</v>
      </c>
    </row>
    <row r="79" spans="2:9" x14ac:dyDescent="0.25">
      <c r="B79" s="186" t="s">
        <v>50</v>
      </c>
      <c r="C79" s="207"/>
      <c r="D79" s="207"/>
      <c r="E79" s="207"/>
      <c r="F79" s="207"/>
      <c r="G79" s="207"/>
      <c r="H79" s="208"/>
      <c r="I79" s="208"/>
    </row>
    <row r="80" spans="2:9" x14ac:dyDescent="0.25">
      <c r="B80" s="187" t="s">
        <v>70</v>
      </c>
      <c r="C80" s="209">
        <v>58767</v>
      </c>
      <c r="D80" s="209">
        <v>73725</v>
      </c>
      <c r="E80" s="209">
        <v>81280</v>
      </c>
      <c r="F80" s="209">
        <v>93990</v>
      </c>
      <c r="G80" s="209">
        <v>94842</v>
      </c>
      <c r="H80" s="210">
        <f t="shared" ref="H80:H92" si="12">IFERROR(G80/F80-1,"-")</f>
        <v>9.0647941270347587E-3</v>
      </c>
      <c r="I80" s="210">
        <f t="shared" ref="I80:I92" si="13">G80/G$10</f>
        <v>0.16665993058911391</v>
      </c>
    </row>
    <row r="81" spans="2:9" x14ac:dyDescent="0.25">
      <c r="B81" s="190" t="s">
        <v>99</v>
      </c>
      <c r="C81" s="191">
        <v>26313</v>
      </c>
      <c r="D81" s="191">
        <v>33919</v>
      </c>
      <c r="E81" s="191">
        <v>29650</v>
      </c>
      <c r="F81" s="191">
        <v>33511</v>
      </c>
      <c r="G81" s="191">
        <v>34854</v>
      </c>
      <c r="H81" s="192">
        <f t="shared" si="12"/>
        <v>4.0076392826236207E-2</v>
      </c>
      <c r="I81" s="192">
        <f t="shared" si="13"/>
        <v>6.1246760093133595E-2</v>
      </c>
    </row>
    <row r="82" spans="2:9" x14ac:dyDescent="0.25">
      <c r="B82" s="194" t="s">
        <v>105</v>
      </c>
      <c r="C82" s="195">
        <v>10331</v>
      </c>
      <c r="D82" s="195">
        <v>11235</v>
      </c>
      <c r="E82" s="195">
        <v>6821</v>
      </c>
      <c r="F82" s="195">
        <v>8344</v>
      </c>
      <c r="G82" s="195">
        <v>10420</v>
      </c>
      <c r="H82" s="196">
        <f t="shared" si="12"/>
        <v>0.24880153403643335</v>
      </c>
      <c r="I82" s="196">
        <f t="shared" si="13"/>
        <v>1.8310416026007116E-2</v>
      </c>
    </row>
    <row r="83" spans="2:9" x14ac:dyDescent="0.25">
      <c r="B83" s="194" t="s">
        <v>102</v>
      </c>
      <c r="C83" s="195">
        <v>15982</v>
      </c>
      <c r="D83" s="195">
        <v>22684</v>
      </c>
      <c r="E83" s="195">
        <v>22829</v>
      </c>
      <c r="F83" s="195">
        <v>25167</v>
      </c>
      <c r="G83" s="195">
        <v>24434</v>
      </c>
      <c r="H83" s="196">
        <f t="shared" si="12"/>
        <v>-2.9125442047125194E-2</v>
      </c>
      <c r="I83" s="196">
        <f t="shared" si="13"/>
        <v>4.2936344067126479E-2</v>
      </c>
    </row>
    <row r="84" spans="2:9" x14ac:dyDescent="0.25">
      <c r="B84" s="190" t="s">
        <v>109</v>
      </c>
      <c r="C84" s="191">
        <v>32454</v>
      </c>
      <c r="D84" s="191">
        <v>39806</v>
      </c>
      <c r="E84" s="191">
        <v>51630</v>
      </c>
      <c r="F84" s="191">
        <v>60479</v>
      </c>
      <c r="G84" s="191">
        <v>59988</v>
      </c>
      <c r="H84" s="192">
        <f t="shared" si="12"/>
        <v>-8.1185204781825115E-3</v>
      </c>
      <c r="I84" s="192">
        <f t="shared" si="13"/>
        <v>0.10541317049598031</v>
      </c>
    </row>
    <row r="85" spans="2:9" x14ac:dyDescent="0.25">
      <c r="B85" s="194" t="s">
        <v>112</v>
      </c>
      <c r="C85" s="195">
        <v>4595</v>
      </c>
      <c r="D85" s="195">
        <v>8377</v>
      </c>
      <c r="E85" s="195">
        <v>11393</v>
      </c>
      <c r="F85" s="195">
        <v>12978</v>
      </c>
      <c r="G85" s="195">
        <v>14424</v>
      </c>
      <c r="H85" s="196">
        <f t="shared" si="12"/>
        <v>0.11141932501155805</v>
      </c>
      <c r="I85" s="196">
        <f t="shared" si="13"/>
        <v>2.5346395466326933E-2</v>
      </c>
    </row>
    <row r="86" spans="2:9" x14ac:dyDescent="0.25">
      <c r="B86" s="194" t="s">
        <v>115</v>
      </c>
      <c r="C86" s="195">
        <v>11137</v>
      </c>
      <c r="D86" s="195">
        <v>11583</v>
      </c>
      <c r="E86" s="195">
        <v>13286</v>
      </c>
      <c r="F86" s="195">
        <v>16010</v>
      </c>
      <c r="G86" s="195">
        <v>14172</v>
      </c>
      <c r="H86" s="196">
        <f t="shared" si="12"/>
        <v>-0.11480324797001873</v>
      </c>
      <c r="I86" s="196">
        <f t="shared" si="13"/>
        <v>2.4903571585467646E-2</v>
      </c>
    </row>
    <row r="87" spans="2:9" x14ac:dyDescent="0.25">
      <c r="B87" s="194" t="s">
        <v>118</v>
      </c>
      <c r="C87" s="195">
        <v>3193</v>
      </c>
      <c r="D87" s="195">
        <v>3143</v>
      </c>
      <c r="E87" s="195">
        <v>5624</v>
      </c>
      <c r="F87" s="195">
        <v>6818</v>
      </c>
      <c r="G87" s="195">
        <v>6502</v>
      </c>
      <c r="H87" s="196">
        <f t="shared" si="12"/>
        <v>-4.6347902610736291E-2</v>
      </c>
      <c r="I87" s="196">
        <f t="shared" si="13"/>
        <v>1.1425559021218645E-2</v>
      </c>
    </row>
    <row r="88" spans="2:9" x14ac:dyDescent="0.25">
      <c r="B88" s="194" t="s">
        <v>125</v>
      </c>
      <c r="C88" s="195">
        <v>1259</v>
      </c>
      <c r="D88" s="195">
        <v>1106</v>
      </c>
      <c r="E88" s="195">
        <v>1670</v>
      </c>
      <c r="F88" s="195">
        <v>2507</v>
      </c>
      <c r="G88" s="195">
        <v>2040</v>
      </c>
      <c r="H88" s="196">
        <f t="shared" si="12"/>
        <v>-0.18627842042281606</v>
      </c>
      <c r="I88" s="196">
        <f t="shared" si="13"/>
        <v>3.5847647498132933E-3</v>
      </c>
    </row>
    <row r="89" spans="2:9" x14ac:dyDescent="0.25">
      <c r="B89" s="194" t="s">
        <v>121</v>
      </c>
      <c r="C89" s="195">
        <v>1067</v>
      </c>
      <c r="D89" s="195">
        <v>498</v>
      </c>
      <c r="E89" s="195">
        <v>809</v>
      </c>
      <c r="F89" s="195">
        <v>1014</v>
      </c>
      <c r="G89" s="195">
        <v>1168</v>
      </c>
      <c r="H89" s="196">
        <f t="shared" si="12"/>
        <v>0.15187376725838275</v>
      </c>
      <c r="I89" s="196">
        <f t="shared" si="13"/>
        <v>2.0524535430303564E-3</v>
      </c>
    </row>
    <row r="90" spans="2:9" x14ac:dyDescent="0.25">
      <c r="B90" s="194" t="s">
        <v>130</v>
      </c>
      <c r="C90" s="195">
        <v>491</v>
      </c>
      <c r="D90" s="195">
        <v>960</v>
      </c>
      <c r="E90" s="195">
        <v>719</v>
      </c>
      <c r="F90" s="195">
        <v>675</v>
      </c>
      <c r="G90" s="195">
        <v>729</v>
      </c>
      <c r="H90" s="196">
        <f t="shared" si="12"/>
        <v>8.0000000000000071E-2</v>
      </c>
      <c r="I90" s="196">
        <f t="shared" si="13"/>
        <v>1.2810262267715152E-3</v>
      </c>
    </row>
    <row r="91" spans="2:9" x14ac:dyDescent="0.25">
      <c r="B91" s="194" t="s">
        <v>133</v>
      </c>
      <c r="C91" s="195">
        <v>358</v>
      </c>
      <c r="D91" s="195">
        <v>978</v>
      </c>
      <c r="E91" s="195">
        <v>878</v>
      </c>
      <c r="F91" s="195">
        <v>644</v>
      </c>
      <c r="G91" s="195">
        <v>571</v>
      </c>
      <c r="H91" s="196">
        <f t="shared" si="12"/>
        <v>-0.11335403726708071</v>
      </c>
      <c r="I91" s="196">
        <f t="shared" si="13"/>
        <v>1.0033826824232307E-3</v>
      </c>
    </row>
    <row r="92" spans="2:9" x14ac:dyDescent="0.25">
      <c r="B92" s="199" t="s">
        <v>147</v>
      </c>
      <c r="C92" s="200">
        <f>C84-SUM(C85:C91)</f>
        <v>10354</v>
      </c>
      <c r="D92" s="200">
        <f>D84-SUM(D85:D91)</f>
        <v>13161</v>
      </c>
      <c r="E92" s="200">
        <f>E84-SUM(E85:E91)</f>
        <v>17251</v>
      </c>
      <c r="F92" s="200">
        <f>F84-SUM(F85:F91)</f>
        <v>19833</v>
      </c>
      <c r="G92" s="200">
        <f>G84-SUM(G85:G91)</f>
        <v>20382</v>
      </c>
      <c r="H92" s="201">
        <f t="shared" si="12"/>
        <v>2.7681137498109187E-2</v>
      </c>
      <c r="I92" s="201">
        <f t="shared" si="13"/>
        <v>3.5816017220928698E-2</v>
      </c>
    </row>
    <row r="93" spans="2:9" x14ac:dyDescent="0.25">
      <c r="B93" s="186" t="s">
        <v>51</v>
      </c>
      <c r="C93" s="207"/>
      <c r="D93" s="207"/>
      <c r="E93" s="207"/>
      <c r="F93" s="207"/>
      <c r="G93" s="207"/>
      <c r="H93" s="208"/>
      <c r="I93" s="208"/>
    </row>
    <row r="94" spans="2:9" x14ac:dyDescent="0.25">
      <c r="B94" s="187" t="s">
        <v>70</v>
      </c>
      <c r="C94" s="209">
        <v>3518</v>
      </c>
      <c r="D94" s="209">
        <v>4228</v>
      </c>
      <c r="E94" s="209">
        <v>4556</v>
      </c>
      <c r="F94" s="209">
        <v>5166</v>
      </c>
      <c r="G94" s="209">
        <v>6283</v>
      </c>
      <c r="H94" s="210">
        <f t="shared" ref="H94:H106" si="14">IFERROR(G94/F94-1,"-")</f>
        <v>0.21622144792876496</v>
      </c>
      <c r="I94" s="210">
        <f t="shared" ref="I94:I106" si="15">G94/G$10</f>
        <v>1.1040723981900452E-2</v>
      </c>
    </row>
    <row r="95" spans="2:9" x14ac:dyDescent="0.25">
      <c r="B95" s="190" t="s">
        <v>99</v>
      </c>
      <c r="C95" s="191">
        <v>2160</v>
      </c>
      <c r="D95" s="191">
        <v>2626</v>
      </c>
      <c r="E95" s="191">
        <v>2873</v>
      </c>
      <c r="F95" s="191">
        <v>3292</v>
      </c>
      <c r="G95" s="191">
        <v>4348</v>
      </c>
      <c r="H95" s="192">
        <f t="shared" si="14"/>
        <v>0.32077764277035237</v>
      </c>
      <c r="I95" s="192">
        <f t="shared" si="15"/>
        <v>7.6404691824451965E-3</v>
      </c>
    </row>
    <row r="96" spans="2:9" x14ac:dyDescent="0.25">
      <c r="B96" s="194" t="s">
        <v>105</v>
      </c>
      <c r="C96" s="195">
        <v>1201</v>
      </c>
      <c r="D96" s="195">
        <v>1070</v>
      </c>
      <c r="E96" s="195">
        <v>677</v>
      </c>
      <c r="F96" s="195">
        <v>971</v>
      </c>
      <c r="G96" s="195">
        <v>2053</v>
      </c>
      <c r="H96" s="196">
        <f t="shared" si="14"/>
        <v>1.1143151390319259</v>
      </c>
      <c r="I96" s="196">
        <f t="shared" si="15"/>
        <v>3.6076088389052408E-3</v>
      </c>
    </row>
    <row r="97" spans="2:9" x14ac:dyDescent="0.25">
      <c r="B97" s="194" t="s">
        <v>102</v>
      </c>
      <c r="C97" s="195">
        <v>959</v>
      </c>
      <c r="D97" s="195">
        <v>1556</v>
      </c>
      <c r="E97" s="195">
        <v>2196</v>
      </c>
      <c r="F97" s="195">
        <v>2321</v>
      </c>
      <c r="G97" s="195">
        <v>2295</v>
      </c>
      <c r="H97" s="196">
        <f t="shared" si="14"/>
        <v>-1.1202068074105953E-2</v>
      </c>
      <c r="I97" s="196">
        <f t="shared" si="15"/>
        <v>4.0328603435399553E-3</v>
      </c>
    </row>
    <row r="98" spans="2:9" x14ac:dyDescent="0.25">
      <c r="B98" s="190" t="s">
        <v>109</v>
      </c>
      <c r="C98" s="191">
        <v>1358</v>
      </c>
      <c r="D98" s="191">
        <v>1602</v>
      </c>
      <c r="E98" s="191">
        <v>1683</v>
      </c>
      <c r="F98" s="191">
        <v>1874</v>
      </c>
      <c r="G98" s="191">
        <v>1935</v>
      </c>
      <c r="H98" s="192">
        <f t="shared" si="14"/>
        <v>3.2550693703308431E-2</v>
      </c>
      <c r="I98" s="192">
        <f t="shared" si="15"/>
        <v>3.4002547994552565E-3</v>
      </c>
    </row>
    <row r="99" spans="2:9" x14ac:dyDescent="0.25">
      <c r="B99" s="194" t="s">
        <v>112</v>
      </c>
      <c r="C99" s="195">
        <v>172</v>
      </c>
      <c r="D99" s="195">
        <v>182</v>
      </c>
      <c r="E99" s="195">
        <v>194</v>
      </c>
      <c r="F99" s="195">
        <v>216</v>
      </c>
      <c r="G99" s="195">
        <v>192</v>
      </c>
      <c r="H99" s="196">
        <f t="shared" si="14"/>
        <v>-0.11111111111111116</v>
      </c>
      <c r="I99" s="196">
        <f t="shared" si="15"/>
        <v>3.3738962351183939E-4</v>
      </c>
    </row>
    <row r="100" spans="2:9" x14ac:dyDescent="0.25">
      <c r="B100" s="194" t="s">
        <v>115</v>
      </c>
      <c r="C100" s="195">
        <v>463</v>
      </c>
      <c r="D100" s="195">
        <v>360</v>
      </c>
      <c r="E100" s="195">
        <v>335</v>
      </c>
      <c r="F100" s="195">
        <v>363</v>
      </c>
      <c r="G100" s="195">
        <v>379</v>
      </c>
      <c r="H100" s="196">
        <f t="shared" si="14"/>
        <v>4.4077134986225897E-2</v>
      </c>
      <c r="I100" s="196">
        <f t="shared" si="15"/>
        <v>6.6599305891139131E-4</v>
      </c>
    </row>
    <row r="101" spans="2:9" x14ac:dyDescent="0.25">
      <c r="B101" s="194" t="s">
        <v>118</v>
      </c>
      <c r="C101" s="195">
        <v>208</v>
      </c>
      <c r="D101" s="195">
        <v>224</v>
      </c>
      <c r="E101" s="195">
        <v>298</v>
      </c>
      <c r="F101" s="195">
        <v>300</v>
      </c>
      <c r="G101" s="195">
        <v>302</v>
      </c>
      <c r="H101" s="196">
        <f t="shared" si="14"/>
        <v>6.6666666666665986E-3</v>
      </c>
      <c r="I101" s="196">
        <f t="shared" si="15"/>
        <v>5.3068576198216403E-4</v>
      </c>
    </row>
    <row r="102" spans="2:9" x14ac:dyDescent="0.25">
      <c r="B102" s="194" t="s">
        <v>125</v>
      </c>
      <c r="C102" s="195">
        <v>49</v>
      </c>
      <c r="D102" s="195">
        <v>84</v>
      </c>
      <c r="E102" s="195">
        <v>72</v>
      </c>
      <c r="F102" s="195">
        <v>81</v>
      </c>
      <c r="G102" s="195">
        <v>56</v>
      </c>
      <c r="H102" s="196">
        <f t="shared" si="14"/>
        <v>-0.30864197530864201</v>
      </c>
      <c r="I102" s="196">
        <f t="shared" si="15"/>
        <v>9.8405306857619817E-5</v>
      </c>
    </row>
    <row r="103" spans="2:9" x14ac:dyDescent="0.25">
      <c r="B103" s="194" t="s">
        <v>121</v>
      </c>
      <c r="C103" s="195">
        <v>66</v>
      </c>
      <c r="D103" s="195">
        <v>40</v>
      </c>
      <c r="E103" s="195">
        <v>45</v>
      </c>
      <c r="F103" s="195">
        <v>59</v>
      </c>
      <c r="G103" s="195">
        <v>69</v>
      </c>
      <c r="H103" s="196">
        <f t="shared" si="14"/>
        <v>0.16949152542372881</v>
      </c>
      <c r="I103" s="196">
        <f t="shared" si="15"/>
        <v>1.2124939594956729E-4</v>
      </c>
    </row>
    <row r="104" spans="2:9" x14ac:dyDescent="0.25">
      <c r="B104" s="194" t="s">
        <v>130</v>
      </c>
      <c r="C104" s="195">
        <v>31</v>
      </c>
      <c r="D104" s="195">
        <v>14</v>
      </c>
      <c r="E104" s="195">
        <v>6</v>
      </c>
      <c r="F104" s="195">
        <v>10</v>
      </c>
      <c r="G104" s="195">
        <v>6</v>
      </c>
      <c r="H104" s="196">
        <f t="shared" si="14"/>
        <v>-0.4</v>
      </c>
      <c r="I104" s="196">
        <f t="shared" si="15"/>
        <v>1.0543425734744981E-5</v>
      </c>
    </row>
    <row r="105" spans="2:9" x14ac:dyDescent="0.25">
      <c r="B105" s="194" t="s">
        <v>133</v>
      </c>
      <c r="C105" s="195">
        <v>6</v>
      </c>
      <c r="D105" s="195">
        <v>11</v>
      </c>
      <c r="E105" s="195">
        <v>16</v>
      </c>
      <c r="F105" s="195">
        <v>27</v>
      </c>
      <c r="G105" s="195">
        <v>18</v>
      </c>
      <c r="H105" s="196">
        <f t="shared" si="14"/>
        <v>-0.33333333333333337</v>
      </c>
      <c r="I105" s="196">
        <f t="shared" si="15"/>
        <v>3.1630277204234942E-5</v>
      </c>
    </row>
    <row r="106" spans="2:9" x14ac:dyDescent="0.25">
      <c r="B106" s="199" t="s">
        <v>147</v>
      </c>
      <c r="C106" s="200">
        <f>C98-SUM(C99:C105)</f>
        <v>363</v>
      </c>
      <c r="D106" s="200">
        <f>D98-SUM(D99:D105)</f>
        <v>687</v>
      </c>
      <c r="E106" s="200">
        <f>E98-SUM(E99:E105)</f>
        <v>717</v>
      </c>
      <c r="F106" s="200">
        <f>F98-SUM(F99:F105)</f>
        <v>818</v>
      </c>
      <c r="G106" s="200">
        <f>G98-SUM(G99:G105)</f>
        <v>913</v>
      </c>
      <c r="H106" s="201">
        <f t="shared" si="14"/>
        <v>0.11613691931540338</v>
      </c>
      <c r="I106" s="201">
        <f t="shared" si="15"/>
        <v>1.6043579493036945E-3</v>
      </c>
    </row>
    <row r="107" spans="2:9" x14ac:dyDescent="0.25">
      <c r="B107" s="186" t="s">
        <v>52</v>
      </c>
      <c r="C107" s="207"/>
      <c r="D107" s="207"/>
      <c r="E107" s="207"/>
      <c r="F107" s="207"/>
      <c r="G107" s="207"/>
      <c r="H107" s="208"/>
      <c r="I107" s="208"/>
    </row>
    <row r="108" spans="2:9" x14ac:dyDescent="0.25">
      <c r="B108" s="187" t="s">
        <v>70</v>
      </c>
      <c r="C108" s="209">
        <v>15495</v>
      </c>
      <c r="D108" s="209">
        <v>22985</v>
      </c>
      <c r="E108" s="209">
        <v>29771</v>
      </c>
      <c r="F108" s="209">
        <v>24336</v>
      </c>
      <c r="G108" s="209">
        <v>23284</v>
      </c>
      <c r="H108" s="210">
        <f t="shared" ref="H108:H120" si="16">IFERROR(G108/F108-1,"-")</f>
        <v>-4.3228139381985553E-2</v>
      </c>
      <c r="I108" s="210">
        <f t="shared" ref="I108:I120" si="17">G108/G$10</f>
        <v>4.0915520801300356E-2</v>
      </c>
    </row>
    <row r="109" spans="2:9" x14ac:dyDescent="0.25">
      <c r="B109" s="190" t="s">
        <v>99</v>
      </c>
      <c r="C109" s="191">
        <v>2156</v>
      </c>
      <c r="D109" s="191">
        <v>4883</v>
      </c>
      <c r="E109" s="191">
        <v>6370</v>
      </c>
      <c r="F109" s="191">
        <v>4123</v>
      </c>
      <c r="G109" s="191">
        <v>3952</v>
      </c>
      <c r="H109" s="192">
        <f t="shared" si="16"/>
        <v>-4.1474654377880227E-2</v>
      </c>
      <c r="I109" s="192">
        <f t="shared" si="17"/>
        <v>6.9446030839520273E-3</v>
      </c>
    </row>
    <row r="110" spans="2:9" x14ac:dyDescent="0.25">
      <c r="B110" s="194" t="s">
        <v>105</v>
      </c>
      <c r="C110" s="195">
        <v>341</v>
      </c>
      <c r="D110" s="195">
        <v>1566</v>
      </c>
      <c r="E110" s="195">
        <v>1565</v>
      </c>
      <c r="F110" s="195">
        <v>1459</v>
      </c>
      <c r="G110" s="195">
        <v>1710</v>
      </c>
      <c r="H110" s="196">
        <f t="shared" si="16"/>
        <v>0.17203564084989709</v>
      </c>
      <c r="I110" s="196">
        <f t="shared" si="17"/>
        <v>3.0048763344023197E-3</v>
      </c>
    </row>
    <row r="111" spans="2:9" x14ac:dyDescent="0.25">
      <c r="B111" s="194" t="s">
        <v>102</v>
      </c>
      <c r="C111" s="195">
        <v>1815</v>
      </c>
      <c r="D111" s="195">
        <v>3317</v>
      </c>
      <c r="E111" s="195">
        <v>4805</v>
      </c>
      <c r="F111" s="195">
        <v>2664</v>
      </c>
      <c r="G111" s="195">
        <v>2242</v>
      </c>
      <c r="H111" s="196">
        <f t="shared" si="16"/>
        <v>-0.15840840840840842</v>
      </c>
      <c r="I111" s="196">
        <f t="shared" si="17"/>
        <v>3.9397267495497081E-3</v>
      </c>
    </row>
    <row r="112" spans="2:9" x14ac:dyDescent="0.25">
      <c r="B112" s="190" t="s">
        <v>109</v>
      </c>
      <c r="C112" s="191">
        <v>13339</v>
      </c>
      <c r="D112" s="191">
        <v>18102</v>
      </c>
      <c r="E112" s="191">
        <v>23401</v>
      </c>
      <c r="F112" s="191">
        <v>20213</v>
      </c>
      <c r="G112" s="191">
        <v>19332</v>
      </c>
      <c r="H112" s="192">
        <f t="shared" si="16"/>
        <v>-4.3585811111660822E-2</v>
      </c>
      <c r="I112" s="192">
        <f t="shared" si="17"/>
        <v>3.397091771734833E-2</v>
      </c>
    </row>
    <row r="113" spans="2:9" x14ac:dyDescent="0.25">
      <c r="B113" s="194" t="s">
        <v>112</v>
      </c>
      <c r="C113" s="195">
        <v>8148</v>
      </c>
      <c r="D113" s="195">
        <v>11873</v>
      </c>
      <c r="E113" s="195">
        <v>16951</v>
      </c>
      <c r="F113" s="195">
        <v>12496</v>
      </c>
      <c r="G113" s="195">
        <v>12185</v>
      </c>
      <c r="H113" s="196">
        <f t="shared" si="16"/>
        <v>-2.4887964148527564E-2</v>
      </c>
      <c r="I113" s="196">
        <f t="shared" si="17"/>
        <v>2.1411940429644599E-2</v>
      </c>
    </row>
    <row r="114" spans="2:9" x14ac:dyDescent="0.25">
      <c r="B114" s="194" t="s">
        <v>115</v>
      </c>
      <c r="C114" s="195">
        <v>776</v>
      </c>
      <c r="D114" s="195">
        <v>567</v>
      </c>
      <c r="E114" s="195">
        <v>688</v>
      </c>
      <c r="F114" s="195">
        <v>845</v>
      </c>
      <c r="G114" s="195">
        <v>1006</v>
      </c>
      <c r="H114" s="196">
        <f t="shared" si="16"/>
        <v>0.19053254437869827</v>
      </c>
      <c r="I114" s="196">
        <f t="shared" si="17"/>
        <v>1.7677810481922418E-3</v>
      </c>
    </row>
    <row r="115" spans="2:9" x14ac:dyDescent="0.25">
      <c r="B115" s="194" t="s">
        <v>118</v>
      </c>
      <c r="C115" s="195">
        <v>817</v>
      </c>
      <c r="D115" s="195">
        <v>1241</v>
      </c>
      <c r="E115" s="195">
        <v>913</v>
      </c>
      <c r="F115" s="195">
        <v>1845</v>
      </c>
      <c r="G115" s="195">
        <v>1571</v>
      </c>
      <c r="H115" s="196">
        <f t="shared" si="16"/>
        <v>-0.14850948509485096</v>
      </c>
      <c r="I115" s="196">
        <f t="shared" si="17"/>
        <v>2.7606203048807275E-3</v>
      </c>
    </row>
    <row r="116" spans="2:9" x14ac:dyDescent="0.25">
      <c r="B116" s="194" t="s">
        <v>125</v>
      </c>
      <c r="C116" s="195">
        <v>705</v>
      </c>
      <c r="D116" s="195">
        <v>559</v>
      </c>
      <c r="E116" s="195">
        <v>1004</v>
      </c>
      <c r="F116" s="195">
        <v>833</v>
      </c>
      <c r="G116" s="195">
        <v>661</v>
      </c>
      <c r="H116" s="196">
        <f t="shared" si="16"/>
        <v>-0.20648259303721483</v>
      </c>
      <c r="I116" s="196">
        <f t="shared" si="17"/>
        <v>1.1615340684444054E-3</v>
      </c>
    </row>
    <row r="117" spans="2:9" x14ac:dyDescent="0.25">
      <c r="B117" s="194" t="s">
        <v>121</v>
      </c>
      <c r="C117" s="195">
        <v>754</v>
      </c>
      <c r="D117" s="195">
        <v>417</v>
      </c>
      <c r="E117" s="195">
        <v>480</v>
      </c>
      <c r="F117" s="195">
        <v>690</v>
      </c>
      <c r="G117" s="195">
        <v>496</v>
      </c>
      <c r="H117" s="196">
        <f t="shared" si="16"/>
        <v>-0.28115942028985508</v>
      </c>
      <c r="I117" s="196">
        <f t="shared" si="17"/>
        <v>8.7158986073891838E-4</v>
      </c>
    </row>
    <row r="118" spans="2:9" x14ac:dyDescent="0.25">
      <c r="B118" s="194" t="s">
        <v>130</v>
      </c>
      <c r="C118" s="195">
        <v>78</v>
      </c>
      <c r="D118" s="195">
        <v>388</v>
      </c>
      <c r="E118" s="195">
        <v>99</v>
      </c>
      <c r="F118" s="195">
        <v>61</v>
      </c>
      <c r="G118" s="195">
        <v>89</v>
      </c>
      <c r="H118" s="196">
        <f t="shared" si="16"/>
        <v>0.45901639344262302</v>
      </c>
      <c r="I118" s="196">
        <f t="shared" si="17"/>
        <v>1.5639414839871722E-4</v>
      </c>
    </row>
    <row r="119" spans="2:9" x14ac:dyDescent="0.25">
      <c r="B119" s="194" t="s">
        <v>133</v>
      </c>
      <c r="C119" s="195">
        <v>62</v>
      </c>
      <c r="D119" s="195">
        <v>58</v>
      </c>
      <c r="E119" s="195">
        <v>40</v>
      </c>
      <c r="F119" s="195">
        <v>47</v>
      </c>
      <c r="G119" s="195">
        <v>56</v>
      </c>
      <c r="H119" s="196">
        <f t="shared" si="16"/>
        <v>0.1914893617021276</v>
      </c>
      <c r="I119" s="196">
        <f t="shared" si="17"/>
        <v>9.8405306857619817E-5</v>
      </c>
    </row>
    <row r="120" spans="2:9" x14ac:dyDescent="0.25">
      <c r="B120" s="199" t="s">
        <v>147</v>
      </c>
      <c r="C120" s="200">
        <f>C112-SUM(C113:C119)</f>
        <v>1999</v>
      </c>
      <c r="D120" s="200">
        <f>D112-SUM(D113:D119)</f>
        <v>2999</v>
      </c>
      <c r="E120" s="200">
        <f>E112-SUM(E113:E119)</f>
        <v>3226</v>
      </c>
      <c r="F120" s="200">
        <f>F112-SUM(F113:F119)</f>
        <v>3396</v>
      </c>
      <c r="G120" s="200">
        <f>G112-SUM(G113:G119)</f>
        <v>3268</v>
      </c>
      <c r="H120" s="201">
        <f t="shared" si="16"/>
        <v>-3.7691401648998868E-2</v>
      </c>
      <c r="I120" s="201">
        <f t="shared" si="17"/>
        <v>5.7426525501910993E-3</v>
      </c>
    </row>
    <row r="121" spans="2:9" x14ac:dyDescent="0.25">
      <c r="B121" s="186" t="s">
        <v>53</v>
      </c>
      <c r="C121" s="207"/>
      <c r="D121" s="207"/>
      <c r="E121" s="207"/>
      <c r="F121" s="207"/>
      <c r="G121" s="207"/>
      <c r="H121" s="208"/>
      <c r="I121" s="208"/>
    </row>
    <row r="122" spans="2:9" x14ac:dyDescent="0.25">
      <c r="B122" s="187" t="s">
        <v>70</v>
      </c>
      <c r="C122" s="209">
        <v>20259</v>
      </c>
      <c r="D122" s="209">
        <v>22673</v>
      </c>
      <c r="E122" s="209">
        <v>21328</v>
      </c>
      <c r="F122" s="209">
        <v>20067</v>
      </c>
      <c r="G122" s="209">
        <v>25509</v>
      </c>
      <c r="H122" s="210">
        <f t="shared" ref="H122:H134" si="18">IFERROR(G122/F122-1,"-")</f>
        <v>0.27119150844670359</v>
      </c>
      <c r="I122" s="210">
        <f t="shared" ref="I122:I134" si="19">G122/G$10</f>
        <v>4.4825374511268286E-2</v>
      </c>
    </row>
    <row r="123" spans="2:9" x14ac:dyDescent="0.25">
      <c r="B123" s="190" t="s">
        <v>99</v>
      </c>
      <c r="C123" s="191">
        <v>12929</v>
      </c>
      <c r="D123" s="191">
        <v>13547</v>
      </c>
      <c r="E123" s="191">
        <v>14315</v>
      </c>
      <c r="F123" s="191">
        <v>13116</v>
      </c>
      <c r="G123" s="191">
        <v>17435</v>
      </c>
      <c r="H123" s="192">
        <f t="shared" si="18"/>
        <v>0.32929246721561456</v>
      </c>
      <c r="I123" s="192">
        <f t="shared" si="19"/>
        <v>3.0637437947546458E-2</v>
      </c>
    </row>
    <row r="124" spans="2:9" x14ac:dyDescent="0.25">
      <c r="B124" s="194" t="s">
        <v>105</v>
      </c>
      <c r="C124" s="195">
        <v>6685</v>
      </c>
      <c r="D124" s="195">
        <v>6793</v>
      </c>
      <c r="E124" s="195">
        <v>7058</v>
      </c>
      <c r="F124" s="195">
        <v>5094</v>
      </c>
      <c r="G124" s="195">
        <v>8584</v>
      </c>
      <c r="H124" s="196">
        <f t="shared" si="18"/>
        <v>0.68511974872398906</v>
      </c>
      <c r="I124" s="196">
        <f t="shared" si="19"/>
        <v>1.5084127751175153E-2</v>
      </c>
    </row>
    <row r="125" spans="2:9" x14ac:dyDescent="0.25">
      <c r="B125" s="194" t="s">
        <v>102</v>
      </c>
      <c r="C125" s="195">
        <v>6244</v>
      </c>
      <c r="D125" s="195">
        <v>6754</v>
      </c>
      <c r="E125" s="195">
        <v>7257</v>
      </c>
      <c r="F125" s="195">
        <v>8022</v>
      </c>
      <c r="G125" s="195">
        <v>8851</v>
      </c>
      <c r="H125" s="196">
        <f t="shared" si="18"/>
        <v>0.10334081276489648</v>
      </c>
      <c r="I125" s="196">
        <f t="shared" si="19"/>
        <v>1.5553310196371304E-2</v>
      </c>
    </row>
    <row r="126" spans="2:9" x14ac:dyDescent="0.25">
      <c r="B126" s="190" t="s">
        <v>109</v>
      </c>
      <c r="C126" s="191">
        <v>7330</v>
      </c>
      <c r="D126" s="191">
        <v>9126</v>
      </c>
      <c r="E126" s="191">
        <v>7013</v>
      </c>
      <c r="F126" s="191">
        <v>6951</v>
      </c>
      <c r="G126" s="191">
        <v>8074</v>
      </c>
      <c r="H126" s="192">
        <f t="shared" si="18"/>
        <v>0.16155948784347585</v>
      </c>
      <c r="I126" s="192">
        <f t="shared" si="19"/>
        <v>1.418793656372183E-2</v>
      </c>
    </row>
    <row r="127" spans="2:9" x14ac:dyDescent="0.25">
      <c r="B127" s="194" t="s">
        <v>112</v>
      </c>
      <c r="C127" s="195">
        <v>620</v>
      </c>
      <c r="D127" s="195">
        <v>1017</v>
      </c>
      <c r="E127" s="195">
        <v>898</v>
      </c>
      <c r="F127" s="195">
        <v>663</v>
      </c>
      <c r="G127" s="195">
        <v>869</v>
      </c>
      <c r="H127" s="196">
        <f t="shared" si="18"/>
        <v>0.31070889894419307</v>
      </c>
      <c r="I127" s="196">
        <f t="shared" si="19"/>
        <v>1.5270394939155647E-3</v>
      </c>
    </row>
    <row r="128" spans="2:9" x14ac:dyDescent="0.25">
      <c r="B128" s="194" t="s">
        <v>115</v>
      </c>
      <c r="C128" s="195">
        <v>1001</v>
      </c>
      <c r="D128" s="195">
        <v>1177</v>
      </c>
      <c r="E128" s="195">
        <v>952</v>
      </c>
      <c r="F128" s="195">
        <v>895</v>
      </c>
      <c r="G128" s="195">
        <v>1159</v>
      </c>
      <c r="H128" s="196">
        <f t="shared" si="18"/>
        <v>0.29497206703910606</v>
      </c>
      <c r="I128" s="196">
        <f t="shared" si="19"/>
        <v>2.0366384044282386E-3</v>
      </c>
    </row>
    <row r="129" spans="2:9" x14ac:dyDescent="0.25">
      <c r="B129" s="194" t="s">
        <v>118</v>
      </c>
      <c r="C129" s="195">
        <v>655</v>
      </c>
      <c r="D129" s="195">
        <v>677</v>
      </c>
      <c r="E129" s="195">
        <v>745</v>
      </c>
      <c r="F129" s="195">
        <v>710</v>
      </c>
      <c r="G129" s="195">
        <v>794</v>
      </c>
      <c r="H129" s="196">
        <f t="shared" si="18"/>
        <v>0.11830985915492964</v>
      </c>
      <c r="I129" s="196">
        <f t="shared" si="19"/>
        <v>1.3952466722312524E-3</v>
      </c>
    </row>
    <row r="130" spans="2:9" x14ac:dyDescent="0.25">
      <c r="B130" s="194" t="s">
        <v>125</v>
      </c>
      <c r="C130" s="195">
        <v>171</v>
      </c>
      <c r="D130" s="195">
        <v>136</v>
      </c>
      <c r="E130" s="195">
        <v>165</v>
      </c>
      <c r="F130" s="195">
        <v>130</v>
      </c>
      <c r="G130" s="195">
        <v>204</v>
      </c>
      <c r="H130" s="196">
        <f t="shared" si="18"/>
        <v>0.56923076923076921</v>
      </c>
      <c r="I130" s="196">
        <f t="shared" si="19"/>
        <v>3.5847647498132938E-4</v>
      </c>
    </row>
    <row r="131" spans="2:9" x14ac:dyDescent="0.25">
      <c r="B131" s="194" t="s">
        <v>121</v>
      </c>
      <c r="C131" s="195">
        <v>181</v>
      </c>
      <c r="D131" s="195">
        <v>116</v>
      </c>
      <c r="E131" s="195">
        <v>138</v>
      </c>
      <c r="F131" s="195">
        <v>158</v>
      </c>
      <c r="G131" s="195">
        <v>204</v>
      </c>
      <c r="H131" s="196">
        <f t="shared" si="18"/>
        <v>0.29113924050632911</v>
      </c>
      <c r="I131" s="196">
        <f t="shared" si="19"/>
        <v>3.5847647498132938E-4</v>
      </c>
    </row>
    <row r="132" spans="2:9" x14ac:dyDescent="0.25">
      <c r="B132" s="194" t="s">
        <v>130</v>
      </c>
      <c r="C132" s="195">
        <v>111</v>
      </c>
      <c r="D132" s="195">
        <v>144</v>
      </c>
      <c r="E132" s="195">
        <v>115</v>
      </c>
      <c r="F132" s="195">
        <v>114</v>
      </c>
      <c r="G132" s="195">
        <v>54</v>
      </c>
      <c r="H132" s="196">
        <f t="shared" si="18"/>
        <v>-0.52631578947368429</v>
      </c>
      <c r="I132" s="196">
        <f t="shared" si="19"/>
        <v>9.4890831612704827E-5</v>
      </c>
    </row>
    <row r="133" spans="2:9" x14ac:dyDescent="0.25">
      <c r="B133" s="194" t="s">
        <v>133</v>
      </c>
      <c r="C133" s="195">
        <v>131</v>
      </c>
      <c r="D133" s="195">
        <v>164</v>
      </c>
      <c r="E133" s="195">
        <v>244</v>
      </c>
      <c r="F133" s="195">
        <v>228</v>
      </c>
      <c r="G133" s="195">
        <v>87</v>
      </c>
      <c r="H133" s="196">
        <f t="shared" si="18"/>
        <v>-0.61842105263157898</v>
      </c>
      <c r="I133" s="196">
        <f t="shared" si="19"/>
        <v>1.5287967315380223E-4</v>
      </c>
    </row>
    <row r="134" spans="2:9" x14ac:dyDescent="0.25">
      <c r="B134" s="199" t="s">
        <v>147</v>
      </c>
      <c r="C134" s="200">
        <f>C126-SUM(C127:C133)</f>
        <v>4460</v>
      </c>
      <c r="D134" s="200">
        <f>D126-SUM(D127:D133)</f>
        <v>5695</v>
      </c>
      <c r="E134" s="200">
        <f>E126-SUM(E127:E133)</f>
        <v>3756</v>
      </c>
      <c r="F134" s="200">
        <f>F126-SUM(F127:F133)</f>
        <v>4053</v>
      </c>
      <c r="G134" s="200">
        <f>G126-SUM(G127:G133)</f>
        <v>4703</v>
      </c>
      <c r="H134" s="201">
        <f t="shared" si="18"/>
        <v>0.16037503084135207</v>
      </c>
      <c r="I134" s="201">
        <f t="shared" si="19"/>
        <v>8.2642885384176072E-3</v>
      </c>
    </row>
    <row r="135" spans="2:9" x14ac:dyDescent="0.25">
      <c r="B135" s="186" t="s">
        <v>54</v>
      </c>
      <c r="C135" s="207"/>
      <c r="D135" s="207"/>
      <c r="E135" s="207"/>
      <c r="F135" s="207"/>
      <c r="G135" s="207"/>
      <c r="H135" s="208"/>
      <c r="I135" s="208"/>
    </row>
    <row r="136" spans="2:9" x14ac:dyDescent="0.25">
      <c r="B136" s="187" t="s">
        <v>70</v>
      </c>
      <c r="C136" s="209">
        <v>25271</v>
      </c>
      <c r="D136" s="209">
        <v>25947</v>
      </c>
      <c r="E136" s="209">
        <v>29384</v>
      </c>
      <c r="F136" s="209">
        <v>31676</v>
      </c>
      <c r="G136" s="209">
        <v>30882</v>
      </c>
      <c r="H136" s="210">
        <f t="shared" ref="H136:H148" si="20">IFERROR(G136/F136-1,"-")</f>
        <v>-2.5066296249526498E-2</v>
      </c>
      <c r="I136" s="210">
        <f t="shared" ref="I136:I148" si="21">G136/G$10</f>
        <v>5.4267012256732416E-2</v>
      </c>
    </row>
    <row r="137" spans="2:9" x14ac:dyDescent="0.25">
      <c r="B137" s="190" t="s">
        <v>99</v>
      </c>
      <c r="C137" s="191">
        <v>4503</v>
      </c>
      <c r="D137" s="191">
        <v>1973</v>
      </c>
      <c r="E137" s="191">
        <v>2519</v>
      </c>
      <c r="F137" s="191">
        <v>3687</v>
      </c>
      <c r="G137" s="191">
        <v>3089</v>
      </c>
      <c r="H137" s="192">
        <f t="shared" si="20"/>
        <v>-0.16219148359099544</v>
      </c>
      <c r="I137" s="192">
        <f t="shared" si="21"/>
        <v>5.4281070157712078E-3</v>
      </c>
    </row>
    <row r="138" spans="2:9" x14ac:dyDescent="0.25">
      <c r="B138" s="194" t="s">
        <v>105</v>
      </c>
      <c r="C138" s="195">
        <v>3429</v>
      </c>
      <c r="D138" s="195">
        <v>1308</v>
      </c>
      <c r="E138" s="195">
        <v>1721</v>
      </c>
      <c r="F138" s="195">
        <v>2633</v>
      </c>
      <c r="G138" s="195">
        <v>1857</v>
      </c>
      <c r="H138" s="196">
        <f t="shared" si="20"/>
        <v>-0.29472085074060006</v>
      </c>
      <c r="I138" s="196">
        <f t="shared" si="21"/>
        <v>3.2631902649035717E-3</v>
      </c>
    </row>
    <row r="139" spans="2:9" x14ac:dyDescent="0.25">
      <c r="B139" s="194" t="s">
        <v>102</v>
      </c>
      <c r="C139" s="195">
        <v>1074</v>
      </c>
      <c r="D139" s="195">
        <v>665</v>
      </c>
      <c r="E139" s="195">
        <v>798</v>
      </c>
      <c r="F139" s="195">
        <v>1054</v>
      </c>
      <c r="G139" s="195">
        <v>1232</v>
      </c>
      <c r="H139" s="196">
        <f t="shared" si="20"/>
        <v>0.1688804554079697</v>
      </c>
      <c r="I139" s="196">
        <f t="shared" si="21"/>
        <v>2.1649167508676361E-3</v>
      </c>
    </row>
    <row r="140" spans="2:9" x14ac:dyDescent="0.25">
      <c r="B140" s="190" t="s">
        <v>109</v>
      </c>
      <c r="C140" s="191">
        <v>20768</v>
      </c>
      <c r="D140" s="191">
        <v>23974</v>
      </c>
      <c r="E140" s="191">
        <v>26865</v>
      </c>
      <c r="F140" s="191">
        <v>27989</v>
      </c>
      <c r="G140" s="191">
        <v>27793</v>
      </c>
      <c r="H140" s="192">
        <f t="shared" si="20"/>
        <v>-7.0027510807817439E-3</v>
      </c>
      <c r="I140" s="192">
        <f t="shared" si="21"/>
        <v>4.8838905240961211E-2</v>
      </c>
    </row>
    <row r="141" spans="2:9" x14ac:dyDescent="0.25">
      <c r="B141" s="194" t="s">
        <v>112</v>
      </c>
      <c r="C141" s="195">
        <v>7645</v>
      </c>
      <c r="D141" s="195">
        <v>11480</v>
      </c>
      <c r="E141" s="195">
        <v>12844</v>
      </c>
      <c r="F141" s="195">
        <v>13327</v>
      </c>
      <c r="G141" s="195">
        <v>13024</v>
      </c>
      <c r="H141" s="196">
        <f t="shared" si="20"/>
        <v>-2.2735799504764787E-2</v>
      </c>
      <c r="I141" s="196">
        <f t="shared" si="21"/>
        <v>2.2886262794886439E-2</v>
      </c>
    </row>
    <row r="142" spans="2:9" x14ac:dyDescent="0.25">
      <c r="B142" s="194" t="s">
        <v>115</v>
      </c>
      <c r="C142" s="195">
        <v>2033</v>
      </c>
      <c r="D142" s="195">
        <v>1887</v>
      </c>
      <c r="E142" s="195">
        <v>2549</v>
      </c>
      <c r="F142" s="195">
        <v>2369</v>
      </c>
      <c r="G142" s="195">
        <v>2778</v>
      </c>
      <c r="H142" s="196">
        <f t="shared" si="20"/>
        <v>0.17264668636555514</v>
      </c>
      <c r="I142" s="196">
        <f t="shared" si="21"/>
        <v>4.8816061151869261E-3</v>
      </c>
    </row>
    <row r="143" spans="2:9" x14ac:dyDescent="0.25">
      <c r="B143" s="194" t="s">
        <v>118</v>
      </c>
      <c r="C143" s="195">
        <v>3065</v>
      </c>
      <c r="D143" s="195">
        <v>2954</v>
      </c>
      <c r="E143" s="195">
        <v>2891</v>
      </c>
      <c r="F143" s="195">
        <v>3079</v>
      </c>
      <c r="G143" s="195">
        <v>3216</v>
      </c>
      <c r="H143" s="196">
        <f t="shared" si="20"/>
        <v>4.4494965898018934E-2</v>
      </c>
      <c r="I143" s="196">
        <f t="shared" si="21"/>
        <v>5.65127619382331E-3</v>
      </c>
    </row>
    <row r="144" spans="2:9" x14ac:dyDescent="0.25">
      <c r="B144" s="194" t="s">
        <v>125</v>
      </c>
      <c r="C144" s="195">
        <v>1352</v>
      </c>
      <c r="D144" s="195">
        <v>839</v>
      </c>
      <c r="E144" s="195">
        <v>981</v>
      </c>
      <c r="F144" s="195">
        <v>833</v>
      </c>
      <c r="G144" s="195">
        <v>701</v>
      </c>
      <c r="H144" s="196">
        <f t="shared" si="20"/>
        <v>-0.15846338535414162</v>
      </c>
      <c r="I144" s="196">
        <f t="shared" si="21"/>
        <v>1.2318235733427053E-3</v>
      </c>
    </row>
    <row r="145" spans="2:9" x14ac:dyDescent="0.25">
      <c r="B145" s="194" t="s">
        <v>121</v>
      </c>
      <c r="C145" s="195">
        <v>470</v>
      </c>
      <c r="D145" s="195">
        <v>414</v>
      </c>
      <c r="E145" s="195">
        <v>717</v>
      </c>
      <c r="F145" s="195">
        <v>382</v>
      </c>
      <c r="G145" s="195">
        <v>524</v>
      </c>
      <c r="H145" s="196">
        <f t="shared" si="20"/>
        <v>0.37172774869109948</v>
      </c>
      <c r="I145" s="196">
        <f t="shared" si="21"/>
        <v>9.2079251416772828E-4</v>
      </c>
    </row>
    <row r="146" spans="2:9" x14ac:dyDescent="0.25">
      <c r="B146" s="194" t="s">
        <v>130</v>
      </c>
      <c r="C146" s="195">
        <v>287</v>
      </c>
      <c r="D146" s="195">
        <v>90</v>
      </c>
      <c r="E146" s="195">
        <v>79</v>
      </c>
      <c r="F146" s="195">
        <v>182</v>
      </c>
      <c r="G146" s="195">
        <v>153</v>
      </c>
      <c r="H146" s="196">
        <f t="shared" si="20"/>
        <v>-0.15934065934065933</v>
      </c>
      <c r="I146" s="196">
        <f t="shared" si="21"/>
        <v>2.6885735623599703E-4</v>
      </c>
    </row>
    <row r="147" spans="2:9" x14ac:dyDescent="0.25">
      <c r="B147" s="194" t="s">
        <v>133</v>
      </c>
      <c r="C147" s="195">
        <v>142</v>
      </c>
      <c r="D147" s="195">
        <v>151</v>
      </c>
      <c r="E147" s="195">
        <v>132</v>
      </c>
      <c r="F147" s="195">
        <v>235</v>
      </c>
      <c r="G147" s="195">
        <v>228</v>
      </c>
      <c r="H147" s="196">
        <f t="shared" si="20"/>
        <v>-2.9787234042553234E-2</v>
      </c>
      <c r="I147" s="196">
        <f t="shared" si="21"/>
        <v>4.006501779203093E-4</v>
      </c>
    </row>
    <row r="148" spans="2:9" x14ac:dyDescent="0.25">
      <c r="B148" s="199" t="s">
        <v>147</v>
      </c>
      <c r="C148" s="200">
        <f>C140-SUM(C141:C147)</f>
        <v>5774</v>
      </c>
      <c r="D148" s="200">
        <f>D140-SUM(D141:D147)</f>
        <v>6159</v>
      </c>
      <c r="E148" s="200">
        <f>E140-SUM(E141:E147)</f>
        <v>6672</v>
      </c>
      <c r="F148" s="200">
        <f>F140-SUM(F141:F147)</f>
        <v>7582</v>
      </c>
      <c r="G148" s="200">
        <f>G140-SUM(G141:G147)</f>
        <v>7169</v>
      </c>
      <c r="H148" s="201">
        <f t="shared" si="20"/>
        <v>-5.4471115800580283E-2</v>
      </c>
      <c r="I148" s="201">
        <f t="shared" si="21"/>
        <v>1.2597636515397794E-2</v>
      </c>
    </row>
    <row r="149" spans="2:9" x14ac:dyDescent="0.25">
      <c r="B149" s="186" t="s">
        <v>55</v>
      </c>
      <c r="C149" s="207"/>
      <c r="D149" s="207"/>
      <c r="E149" s="207"/>
      <c r="F149" s="207"/>
      <c r="G149" s="207"/>
      <c r="H149" s="208"/>
      <c r="I149" s="208"/>
    </row>
    <row r="150" spans="2:9" x14ac:dyDescent="0.25">
      <c r="B150" s="187" t="s">
        <v>70</v>
      </c>
      <c r="C150" s="209">
        <v>10365</v>
      </c>
      <c r="D150" s="209">
        <v>10623</v>
      </c>
      <c r="E150" s="209">
        <v>12600</v>
      </c>
      <c r="F150" s="209">
        <v>12749</v>
      </c>
      <c r="G150" s="209">
        <v>12860</v>
      </c>
      <c r="H150" s="210">
        <f t="shared" ref="H150:H162" si="22">IFERROR(G150/F150-1,"-")</f>
        <v>8.7065652208015987E-3</v>
      </c>
      <c r="I150" s="210">
        <f t="shared" ref="I150:I162" si="23">G150/G$10</f>
        <v>2.2598075824803408E-2</v>
      </c>
    </row>
    <row r="151" spans="2:9" x14ac:dyDescent="0.25">
      <c r="B151" s="190" t="s">
        <v>99</v>
      </c>
      <c r="C151" s="191">
        <v>5143</v>
      </c>
      <c r="D151" s="191">
        <v>5827</v>
      </c>
      <c r="E151" s="191">
        <v>5679</v>
      </c>
      <c r="F151" s="191">
        <v>5445</v>
      </c>
      <c r="G151" s="191">
        <v>5403</v>
      </c>
      <c r="H151" s="192">
        <f t="shared" si="22"/>
        <v>-7.7134986225895208E-3</v>
      </c>
      <c r="I151" s="192">
        <f t="shared" si="23"/>
        <v>9.4943548741378558E-3</v>
      </c>
    </row>
    <row r="152" spans="2:9" x14ac:dyDescent="0.25">
      <c r="B152" s="194" t="s">
        <v>105</v>
      </c>
      <c r="C152" s="195">
        <v>4210</v>
      </c>
      <c r="D152" s="195">
        <v>4368</v>
      </c>
      <c r="E152" s="195">
        <v>4747</v>
      </c>
      <c r="F152" s="195">
        <v>3717</v>
      </c>
      <c r="G152" s="195">
        <v>3868</v>
      </c>
      <c r="H152" s="196">
        <f t="shared" si="22"/>
        <v>4.0624159268227045E-2</v>
      </c>
      <c r="I152" s="196">
        <f t="shared" si="23"/>
        <v>6.7969951236655978E-3</v>
      </c>
    </row>
    <row r="153" spans="2:9" x14ac:dyDescent="0.25">
      <c r="B153" s="194" t="s">
        <v>102</v>
      </c>
      <c r="C153" s="195">
        <v>933</v>
      </c>
      <c r="D153" s="195">
        <v>1459</v>
      </c>
      <c r="E153" s="195">
        <v>932</v>
      </c>
      <c r="F153" s="195">
        <v>1728</v>
      </c>
      <c r="G153" s="195">
        <v>1535</v>
      </c>
      <c r="H153" s="196">
        <f t="shared" si="22"/>
        <v>-0.11168981481481477</v>
      </c>
      <c r="I153" s="196">
        <f t="shared" si="23"/>
        <v>2.6973597504722576E-3</v>
      </c>
    </row>
    <row r="154" spans="2:9" x14ac:dyDescent="0.25">
      <c r="B154" s="190" t="s">
        <v>109</v>
      </c>
      <c r="C154" s="191">
        <v>5222</v>
      </c>
      <c r="D154" s="191">
        <v>4796</v>
      </c>
      <c r="E154" s="191">
        <v>6921</v>
      </c>
      <c r="F154" s="191">
        <v>7304</v>
      </c>
      <c r="G154" s="191">
        <v>7457</v>
      </c>
      <c r="H154" s="192">
        <f t="shared" si="22"/>
        <v>2.0947426067907893E-2</v>
      </c>
      <c r="I154" s="192">
        <f t="shared" si="23"/>
        <v>1.3103720950665554E-2</v>
      </c>
    </row>
    <row r="155" spans="2:9" x14ac:dyDescent="0.25">
      <c r="B155" s="194" t="s">
        <v>112</v>
      </c>
      <c r="C155" s="195">
        <v>1034</v>
      </c>
      <c r="D155" s="195">
        <v>1552</v>
      </c>
      <c r="E155" s="195">
        <v>1782</v>
      </c>
      <c r="F155" s="195">
        <v>1766</v>
      </c>
      <c r="G155" s="195">
        <v>1506</v>
      </c>
      <c r="H155" s="196">
        <f t="shared" si="22"/>
        <v>-0.14722536806342013</v>
      </c>
      <c r="I155" s="196">
        <f t="shared" si="23"/>
        <v>2.6463998594209903E-3</v>
      </c>
    </row>
    <row r="156" spans="2:9" x14ac:dyDescent="0.25">
      <c r="B156" s="194" t="s">
        <v>115</v>
      </c>
      <c r="C156" s="195">
        <v>1793</v>
      </c>
      <c r="D156" s="195">
        <v>1134</v>
      </c>
      <c r="E156" s="195">
        <v>1490</v>
      </c>
      <c r="F156" s="195">
        <v>1339</v>
      </c>
      <c r="G156" s="195">
        <v>1508</v>
      </c>
      <c r="H156" s="196">
        <f t="shared" si="22"/>
        <v>0.12621359223300965</v>
      </c>
      <c r="I156" s="196">
        <f t="shared" si="23"/>
        <v>2.6499143346659054E-3</v>
      </c>
    </row>
    <row r="157" spans="2:9" x14ac:dyDescent="0.25">
      <c r="B157" s="194" t="s">
        <v>118</v>
      </c>
      <c r="C157" s="195">
        <v>746</v>
      </c>
      <c r="D157" s="195">
        <v>518</v>
      </c>
      <c r="E157" s="195">
        <v>1188</v>
      </c>
      <c r="F157" s="195">
        <v>1524</v>
      </c>
      <c r="G157" s="195">
        <v>1991</v>
      </c>
      <c r="H157" s="196">
        <f t="shared" si="22"/>
        <v>0.30643044619422577</v>
      </c>
      <c r="I157" s="196">
        <f t="shared" si="23"/>
        <v>3.4986601063128763E-3</v>
      </c>
    </row>
    <row r="158" spans="2:9" x14ac:dyDescent="0.25">
      <c r="B158" s="194" t="s">
        <v>125</v>
      </c>
      <c r="C158" s="195">
        <v>144</v>
      </c>
      <c r="D158" s="195">
        <v>194</v>
      </c>
      <c r="E158" s="195">
        <v>218</v>
      </c>
      <c r="F158" s="195">
        <v>314</v>
      </c>
      <c r="G158" s="195">
        <v>245</v>
      </c>
      <c r="H158" s="196">
        <f t="shared" si="22"/>
        <v>-0.21974522292993626</v>
      </c>
      <c r="I158" s="196">
        <f t="shared" si="23"/>
        <v>4.3052321750208675E-4</v>
      </c>
    </row>
    <row r="159" spans="2:9" x14ac:dyDescent="0.25">
      <c r="B159" s="194" t="s">
        <v>121</v>
      </c>
      <c r="C159" s="195">
        <v>202</v>
      </c>
      <c r="D159" s="195">
        <v>309</v>
      </c>
      <c r="E159" s="195">
        <v>383</v>
      </c>
      <c r="F159" s="195">
        <v>329</v>
      </c>
      <c r="G159" s="195">
        <v>279</v>
      </c>
      <c r="H159" s="196">
        <f t="shared" si="22"/>
        <v>-0.15197568389057747</v>
      </c>
      <c r="I159" s="196">
        <f t="shared" si="23"/>
        <v>4.9026929666564159E-4</v>
      </c>
    </row>
    <row r="160" spans="2:9" x14ac:dyDescent="0.25">
      <c r="B160" s="194" t="s">
        <v>130</v>
      </c>
      <c r="C160" s="195">
        <v>80</v>
      </c>
      <c r="D160" s="195">
        <v>32</v>
      </c>
      <c r="E160" s="195">
        <v>23</v>
      </c>
      <c r="F160" s="195">
        <v>16</v>
      </c>
      <c r="G160" s="195">
        <v>28</v>
      </c>
      <c r="H160" s="196">
        <f t="shared" si="22"/>
        <v>0.75</v>
      </c>
      <c r="I160" s="196">
        <f t="shared" si="23"/>
        <v>4.9202653428809908E-5</v>
      </c>
    </row>
    <row r="161" spans="2:9" x14ac:dyDescent="0.25">
      <c r="B161" s="194" t="s">
        <v>133</v>
      </c>
      <c r="C161" s="195">
        <v>59</v>
      </c>
      <c r="D161" s="195">
        <v>53</v>
      </c>
      <c r="E161" s="195">
        <v>71</v>
      </c>
      <c r="F161" s="195">
        <v>52</v>
      </c>
      <c r="G161" s="195">
        <v>44</v>
      </c>
      <c r="H161" s="196">
        <f t="shared" si="22"/>
        <v>-0.15384615384615385</v>
      </c>
      <c r="I161" s="196">
        <f t="shared" si="23"/>
        <v>7.7318455388129855E-5</v>
      </c>
    </row>
    <row r="162" spans="2:9" x14ac:dyDescent="0.25">
      <c r="B162" s="199" t="s">
        <v>147</v>
      </c>
      <c r="C162" s="200">
        <f>C154-SUM(C155:C161)</f>
        <v>1164</v>
      </c>
      <c r="D162" s="200">
        <f>D154-SUM(D155:D161)</f>
        <v>1004</v>
      </c>
      <c r="E162" s="200">
        <f>E154-SUM(E155:E161)</f>
        <v>1766</v>
      </c>
      <c r="F162" s="200">
        <f>F154-SUM(F155:F161)</f>
        <v>1964</v>
      </c>
      <c r="G162" s="200">
        <f>G154-SUM(G155:G161)</f>
        <v>1856</v>
      </c>
      <c r="H162" s="201">
        <f t="shared" si="22"/>
        <v>-5.4989816700610983E-2</v>
      </c>
      <c r="I162" s="201">
        <f t="shared" si="23"/>
        <v>3.2614330272811142E-3</v>
      </c>
    </row>
    <row r="163" spans="2:9" x14ac:dyDescent="0.25">
      <c r="C163" s="103"/>
      <c r="D163" s="103"/>
      <c r="E163" s="103"/>
      <c r="F163" s="103"/>
      <c r="G163" s="103"/>
      <c r="H163" s="103"/>
    </row>
    <row r="164" spans="2:9" x14ac:dyDescent="0.25">
      <c r="B164" s="131" t="s">
        <v>57</v>
      </c>
      <c r="C164" s="131"/>
      <c r="D164" s="131"/>
      <c r="E164" s="131"/>
      <c r="F164" s="131"/>
      <c r="G164" s="131"/>
      <c r="H164" s="131"/>
      <c r="I164" s="131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DF1F9-D783-435B-9143-D99400B6C4C9}">
  <sheetPr>
    <tabColor rgb="FFFFC000"/>
    <pageSetUpPr fitToPage="1"/>
  </sheetPr>
  <dimension ref="A1:X163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12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O4" s="12" t="s">
        <v>273</v>
      </c>
      <c r="P4" s="12"/>
      <c r="Q4" s="12"/>
      <c r="R4" s="12"/>
      <c r="S4" s="12"/>
      <c r="T4" s="12"/>
      <c r="U4" s="12"/>
      <c r="V4" s="12"/>
      <c r="W4" s="12"/>
      <c r="X4" s="12"/>
    </row>
    <row r="5" spans="1:24" ht="6" customHeight="1" x14ac:dyDescent="0.25"/>
    <row r="6" spans="1:24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L6" s="204"/>
    </row>
    <row r="7" spans="1:24" s="177" customFormat="1" ht="72" customHeight="1" x14ac:dyDescent="0.25">
      <c r="B7" s="178"/>
      <c r="C7" s="205" t="s">
        <v>274</v>
      </c>
      <c r="D7" s="205" t="s">
        <v>265</v>
      </c>
      <c r="E7" s="205" t="s">
        <v>266</v>
      </c>
      <c r="F7" s="205" t="s">
        <v>267</v>
      </c>
      <c r="G7" s="205" t="s">
        <v>268</v>
      </c>
      <c r="H7" s="205" t="s">
        <v>269</v>
      </c>
      <c r="I7" s="205" t="s">
        <v>270</v>
      </c>
      <c r="J7" s="206" t="str">
        <f>CONCATENATE("var. ",RIGHT(I7,2),"/",RIGHT(H7,2))</f>
        <v>var. 25/24</v>
      </c>
      <c r="K7" s="205" t="str">
        <f>CONCATENATE("dif. ",RIGHT(I7,2),"/",RIGHT(H7,2))</f>
        <v>dif. 25/24</v>
      </c>
      <c r="L7" s="206" t="str">
        <f>CONCATENATE("Cuota s/ total lugares de residencia ",RIGHT(I7,4))</f>
        <v>Cuota s/ total lugares de residencia 2025</v>
      </c>
      <c r="O7" s="178"/>
      <c r="P7" s="205" t="s">
        <v>265</v>
      </c>
      <c r="Q7" s="205" t="s">
        <v>266</v>
      </c>
      <c r="R7" s="205" t="s">
        <v>267</v>
      </c>
      <c r="S7" s="205" t="s">
        <v>268</v>
      </c>
      <c r="T7" s="205" t="s">
        <v>269</v>
      </c>
      <c r="U7" s="205" t="s">
        <v>270</v>
      </c>
      <c r="V7" s="206" t="str">
        <f>CONCATENATE("var. ",RIGHT(U7,2),"/",RIGHT(T7,2))</f>
        <v>var. 25/24</v>
      </c>
      <c r="W7" s="205" t="str">
        <f>CONCATENATE("dif. ",RIGHT(U7,2),"/",RIGHT(T7,2))</f>
        <v>dif. 25/24</v>
      </c>
      <c r="X7" s="206" t="str">
        <f>CONCATENATE("Cuota s/ total lugares de residencia ",RIGHT(U7,4))</f>
        <v>Cuota s/ total lugares de residencia 2025</v>
      </c>
    </row>
    <row r="8" spans="1:24" x14ac:dyDescent="0.25">
      <c r="A8" s="1"/>
      <c r="B8" s="183" t="s">
        <v>45</v>
      </c>
      <c r="C8" s="184"/>
      <c r="D8" s="184"/>
      <c r="E8" s="184"/>
      <c r="F8" s="184"/>
      <c r="G8" s="184"/>
      <c r="H8" s="184"/>
      <c r="I8" s="185"/>
      <c r="J8" s="185"/>
      <c r="K8" s="185"/>
      <c r="L8" s="184"/>
      <c r="O8" s="186" t="s">
        <v>47</v>
      </c>
      <c r="P8" s="184"/>
      <c r="Q8" s="184"/>
      <c r="R8" s="184"/>
      <c r="S8" s="184"/>
      <c r="T8" s="184"/>
      <c r="U8" s="185"/>
      <c r="V8" s="185"/>
      <c r="W8" s="185"/>
      <c r="X8" s="184"/>
    </row>
    <row r="9" spans="1:24" x14ac:dyDescent="0.25">
      <c r="A9" s="1"/>
      <c r="B9" s="187" t="s">
        <v>70</v>
      </c>
      <c r="C9" s="209">
        <v>4818735</v>
      </c>
      <c r="D9" s="209">
        <v>1697973</v>
      </c>
      <c r="E9" s="209">
        <v>1889322</v>
      </c>
      <c r="F9" s="209">
        <v>4616324</v>
      </c>
      <c r="G9" s="209">
        <v>5103072</v>
      </c>
      <c r="H9" s="209">
        <v>5417451</v>
      </c>
      <c r="I9" s="209">
        <v>5353030</v>
      </c>
      <c r="J9" s="210">
        <f>IFERROR(I9/H9-1,"-")</f>
        <v>-1.1891385819640998E-2</v>
      </c>
      <c r="K9" s="209">
        <f t="shared" ref="K9:K21" si="0">I9-H9</f>
        <v>-64421</v>
      </c>
      <c r="L9" s="210">
        <f t="shared" ref="L9:L21" si="1">I9/I$9</f>
        <v>1</v>
      </c>
      <c r="O9" s="187" t="s">
        <v>70</v>
      </c>
      <c r="P9" s="209">
        <v>405945</v>
      </c>
      <c r="Q9" s="209">
        <v>371706</v>
      </c>
      <c r="R9" s="209">
        <v>1225539</v>
      </c>
      <c r="S9" s="209">
        <v>1319858</v>
      </c>
      <c r="T9" s="209">
        <v>1391730</v>
      </c>
      <c r="U9" s="209">
        <v>1422731</v>
      </c>
      <c r="V9" s="210">
        <f>IFERROR(U9/T9-1,"-")</f>
        <v>2.2275153945089832E-2</v>
      </c>
      <c r="W9" s="209">
        <f>U9-T9</f>
        <v>31001</v>
      </c>
      <c r="X9" s="210">
        <f t="shared" ref="X9:X21" si="2">U9/U$9</f>
        <v>1</v>
      </c>
    </row>
    <row r="10" spans="1:24" x14ac:dyDescent="0.25">
      <c r="A10" s="1" t="s">
        <v>98</v>
      </c>
      <c r="B10" s="190" t="s">
        <v>99</v>
      </c>
      <c r="C10" s="191">
        <v>1002718</v>
      </c>
      <c r="D10" s="191">
        <v>445131</v>
      </c>
      <c r="E10" s="191">
        <v>734994</v>
      </c>
      <c r="F10" s="191">
        <v>962381</v>
      </c>
      <c r="G10" s="191">
        <v>1002645</v>
      </c>
      <c r="H10" s="191">
        <v>1005384</v>
      </c>
      <c r="I10" s="191">
        <v>1015916</v>
      </c>
      <c r="J10" s="211">
        <f>IFERROR(I10/H10-1,"-")</f>
        <v>1.047559937297593E-2</v>
      </c>
      <c r="K10" s="190">
        <f t="shared" si="0"/>
        <v>10532</v>
      </c>
      <c r="L10" s="192">
        <f t="shared" si="1"/>
        <v>0.18978335634210905</v>
      </c>
      <c r="O10" s="190" t="s">
        <v>99</v>
      </c>
      <c r="P10" s="191">
        <v>47744</v>
      </c>
      <c r="Q10" s="191">
        <v>75673</v>
      </c>
      <c r="R10" s="191">
        <v>119167</v>
      </c>
      <c r="S10" s="191">
        <v>115994</v>
      </c>
      <c r="T10" s="191">
        <v>113040</v>
      </c>
      <c r="U10" s="191">
        <v>115456</v>
      </c>
      <c r="V10" s="211">
        <f>IFERROR(U10/T10-1,"-")</f>
        <v>2.1372965322009829E-2</v>
      </c>
      <c r="W10" s="190">
        <f t="shared" ref="W10:W20" si="3">U10-T10</f>
        <v>2416</v>
      </c>
      <c r="X10" s="192">
        <f t="shared" si="2"/>
        <v>8.1150969508642187E-2</v>
      </c>
    </row>
    <row r="11" spans="1:24" x14ac:dyDescent="0.25">
      <c r="A11" s="193" t="s">
        <v>105</v>
      </c>
      <c r="B11" s="194" t="s">
        <v>105</v>
      </c>
      <c r="C11" s="195">
        <v>386522</v>
      </c>
      <c r="D11" s="195">
        <v>189999</v>
      </c>
      <c r="E11" s="195">
        <v>383697</v>
      </c>
      <c r="F11" s="195">
        <v>392981</v>
      </c>
      <c r="G11" s="195">
        <v>405259</v>
      </c>
      <c r="H11" s="195">
        <v>395283</v>
      </c>
      <c r="I11" s="195">
        <v>390370</v>
      </c>
      <c r="J11" s="212">
        <f>IFERROR(I11/H11-1,"-")</f>
        <v>-1.2429069805683479E-2</v>
      </c>
      <c r="K11" s="194">
        <f t="shared" si="0"/>
        <v>-4913</v>
      </c>
      <c r="L11" s="196">
        <f t="shared" si="1"/>
        <v>7.2925053661197489E-2</v>
      </c>
      <c r="O11" s="194" t="s">
        <v>105</v>
      </c>
      <c r="P11" s="195">
        <v>22468</v>
      </c>
      <c r="Q11" s="195">
        <v>41026</v>
      </c>
      <c r="R11" s="195">
        <v>46674</v>
      </c>
      <c r="S11" s="195">
        <v>50252</v>
      </c>
      <c r="T11" s="195">
        <v>50793</v>
      </c>
      <c r="U11" s="195">
        <v>49974</v>
      </c>
      <c r="V11" s="212">
        <f>IFERROR(U11/T11-1,"-")</f>
        <v>-1.6124269092197774E-2</v>
      </c>
      <c r="W11" s="194">
        <f t="shared" si="3"/>
        <v>-819</v>
      </c>
      <c r="X11" s="196">
        <f t="shared" si="2"/>
        <v>3.5125403185844686E-2</v>
      </c>
    </row>
    <row r="12" spans="1:24" x14ac:dyDescent="0.25">
      <c r="A12" s="193" t="s">
        <v>102</v>
      </c>
      <c r="B12" s="194" t="s">
        <v>102</v>
      </c>
      <c r="C12" s="195">
        <v>616196</v>
      </c>
      <c r="D12" s="195">
        <v>255132</v>
      </c>
      <c r="E12" s="195">
        <v>351297</v>
      </c>
      <c r="F12" s="195">
        <v>569400</v>
      </c>
      <c r="G12" s="195">
        <v>597386</v>
      </c>
      <c r="H12" s="195">
        <v>610101</v>
      </c>
      <c r="I12" s="195">
        <v>625546</v>
      </c>
      <c r="J12" s="212">
        <f>IFERROR(I12/H12-1,"-")</f>
        <v>2.5315480551580727E-2</v>
      </c>
      <c r="K12" s="194">
        <f t="shared" si="0"/>
        <v>15445</v>
      </c>
      <c r="L12" s="196">
        <f t="shared" si="1"/>
        <v>0.11685830268091156</v>
      </c>
      <c r="O12" s="194" t="s">
        <v>102</v>
      </c>
      <c r="P12" s="195">
        <v>25276</v>
      </c>
      <c r="Q12" s="195">
        <v>34647</v>
      </c>
      <c r="R12" s="195">
        <v>72493</v>
      </c>
      <c r="S12" s="195">
        <v>65742</v>
      </c>
      <c r="T12" s="195">
        <v>62247</v>
      </c>
      <c r="U12" s="195">
        <v>65482</v>
      </c>
      <c r="V12" s="212">
        <f>IFERROR(U12/T12-1,"-")</f>
        <v>5.1970376082381531E-2</v>
      </c>
      <c r="W12" s="194">
        <f t="shared" si="3"/>
        <v>3235</v>
      </c>
      <c r="X12" s="196">
        <f t="shared" si="2"/>
        <v>4.6025566322797494E-2</v>
      </c>
    </row>
    <row r="13" spans="1:24" x14ac:dyDescent="0.25">
      <c r="A13" s="1"/>
      <c r="B13" s="190" t="s">
        <v>109</v>
      </c>
      <c r="C13" s="191">
        <v>3816017</v>
      </c>
      <c r="D13" s="191">
        <v>1252842</v>
      </c>
      <c r="E13" s="191">
        <v>1154328</v>
      </c>
      <c r="F13" s="191">
        <v>3653943</v>
      </c>
      <c r="G13" s="191">
        <v>4100427</v>
      </c>
      <c r="H13" s="191">
        <v>4412067</v>
      </c>
      <c r="I13" s="191">
        <v>4337114</v>
      </c>
      <c r="J13" s="211">
        <f>IFERROR(I13/H13-1,"-")</f>
        <v>-1.6988182636392457E-2</v>
      </c>
      <c r="K13" s="190">
        <f t="shared" si="0"/>
        <v>-74953</v>
      </c>
      <c r="L13" s="192">
        <f t="shared" si="1"/>
        <v>0.81021664365789092</v>
      </c>
      <c r="O13" s="190" t="s">
        <v>109</v>
      </c>
      <c r="P13" s="191">
        <v>358201</v>
      </c>
      <c r="Q13" s="191">
        <v>296033</v>
      </c>
      <c r="R13" s="191">
        <v>1106372</v>
      </c>
      <c r="S13" s="191">
        <v>1203864</v>
      </c>
      <c r="T13" s="191">
        <v>1278690</v>
      </c>
      <c r="U13" s="191">
        <v>1307275</v>
      </c>
      <c r="V13" s="211">
        <f>IFERROR(U13/T13-1,"-")</f>
        <v>2.2354910103308923E-2</v>
      </c>
      <c r="W13" s="190">
        <f t="shared" si="3"/>
        <v>28585</v>
      </c>
      <c r="X13" s="192">
        <f t="shared" si="2"/>
        <v>0.9188490304913578</v>
      </c>
    </row>
    <row r="14" spans="1:24" s="74" customFormat="1" x14ac:dyDescent="0.25">
      <c r="B14" s="194" t="s">
        <v>112</v>
      </c>
      <c r="C14" s="195">
        <v>1770999</v>
      </c>
      <c r="D14" s="195">
        <v>488986</v>
      </c>
      <c r="E14" s="195">
        <v>302459</v>
      </c>
      <c r="F14" s="195">
        <v>1722651</v>
      </c>
      <c r="G14" s="195">
        <v>1952814</v>
      </c>
      <c r="H14" s="195">
        <v>2103110</v>
      </c>
      <c r="I14" s="195">
        <v>2089250</v>
      </c>
      <c r="J14" s="212">
        <f t="shared" ref="J14:J21" si="4">IFERROR(I14/H14-1,"-")</f>
        <v>-6.5902401681319223E-3</v>
      </c>
      <c r="K14" s="194">
        <f t="shared" si="0"/>
        <v>-13860</v>
      </c>
      <c r="L14" s="196">
        <f t="shared" si="1"/>
        <v>0.3902929742594381</v>
      </c>
      <c r="O14" s="194" t="s">
        <v>112</v>
      </c>
      <c r="P14" s="195">
        <v>161174</v>
      </c>
      <c r="Q14" s="195">
        <v>96128</v>
      </c>
      <c r="R14" s="195">
        <v>582171</v>
      </c>
      <c r="S14" s="195">
        <v>645799</v>
      </c>
      <c r="T14" s="195">
        <v>696863</v>
      </c>
      <c r="U14" s="195">
        <v>706074</v>
      </c>
      <c r="V14" s="212">
        <f t="shared" ref="V14:V21" si="5">IFERROR(U14/T14-1,"-")</f>
        <v>1.321780608240064E-2</v>
      </c>
      <c r="W14" s="194">
        <f t="shared" si="3"/>
        <v>9211</v>
      </c>
      <c r="X14" s="196">
        <f t="shared" si="2"/>
        <v>0.49628074456801741</v>
      </c>
    </row>
    <row r="15" spans="1:24" s="74" customFormat="1" x14ac:dyDescent="0.25">
      <c r="B15" s="194" t="s">
        <v>115</v>
      </c>
      <c r="C15" s="195">
        <v>508092</v>
      </c>
      <c r="D15" s="195">
        <v>161656</v>
      </c>
      <c r="E15" s="195">
        <v>172055</v>
      </c>
      <c r="F15" s="195">
        <v>369343</v>
      </c>
      <c r="G15" s="195">
        <v>420084</v>
      </c>
      <c r="H15" s="195">
        <v>441010</v>
      </c>
      <c r="I15" s="195">
        <v>428461</v>
      </c>
      <c r="J15" s="212">
        <f t="shared" si="4"/>
        <v>-2.8455137071721759E-2</v>
      </c>
      <c r="K15" s="194">
        <f t="shared" si="0"/>
        <v>-12549</v>
      </c>
      <c r="L15" s="196">
        <f t="shared" si="1"/>
        <v>8.0040836685017644E-2</v>
      </c>
      <c r="O15" s="194" t="s">
        <v>115</v>
      </c>
      <c r="P15" s="195">
        <v>17231</v>
      </c>
      <c r="Q15" s="195">
        <v>15745</v>
      </c>
      <c r="R15" s="195">
        <v>36280</v>
      </c>
      <c r="S15" s="195">
        <v>43120</v>
      </c>
      <c r="T15" s="195">
        <v>42358</v>
      </c>
      <c r="U15" s="195">
        <v>46194</v>
      </c>
      <c r="V15" s="212">
        <f t="shared" si="5"/>
        <v>9.0561405165494158E-2</v>
      </c>
      <c r="W15" s="194">
        <f t="shared" si="3"/>
        <v>3836</v>
      </c>
      <c r="X15" s="196">
        <f t="shared" si="2"/>
        <v>3.2468541136729291E-2</v>
      </c>
    </row>
    <row r="16" spans="1:24" x14ac:dyDescent="0.25">
      <c r="A16" s="1"/>
      <c r="B16" s="194" t="s">
        <v>118</v>
      </c>
      <c r="C16" s="195">
        <v>169640</v>
      </c>
      <c r="D16" s="195">
        <v>61543</v>
      </c>
      <c r="E16" s="195">
        <v>112428</v>
      </c>
      <c r="F16" s="195">
        <v>189595</v>
      </c>
      <c r="G16" s="195">
        <v>216757</v>
      </c>
      <c r="H16" s="195">
        <v>235699</v>
      </c>
      <c r="I16" s="195">
        <v>223167</v>
      </c>
      <c r="J16" s="212">
        <f t="shared" si="4"/>
        <v>-5.3169508568131407E-2</v>
      </c>
      <c r="K16" s="194">
        <f t="shared" si="0"/>
        <v>-12532</v>
      </c>
      <c r="L16" s="196">
        <f t="shared" si="1"/>
        <v>4.1689846684961604E-2</v>
      </c>
      <c r="O16" s="194" t="s">
        <v>118</v>
      </c>
      <c r="P16" s="195">
        <v>9971</v>
      </c>
      <c r="Q16" s="195">
        <v>17357</v>
      </c>
      <c r="R16" s="195">
        <v>26572</v>
      </c>
      <c r="S16" s="195">
        <v>29856</v>
      </c>
      <c r="T16" s="195">
        <v>30263</v>
      </c>
      <c r="U16" s="195">
        <v>32238</v>
      </c>
      <c r="V16" s="212">
        <f t="shared" si="5"/>
        <v>6.5261210058487285E-2</v>
      </c>
      <c r="W16" s="194">
        <f t="shared" si="3"/>
        <v>1975</v>
      </c>
      <c r="X16" s="196">
        <f t="shared" si="2"/>
        <v>2.2659237761741328E-2</v>
      </c>
    </row>
    <row r="17" spans="1:24" x14ac:dyDescent="0.25">
      <c r="A17" s="1"/>
      <c r="B17" s="194" t="s">
        <v>125</v>
      </c>
      <c r="C17" s="195">
        <v>146053</v>
      </c>
      <c r="D17" s="195">
        <v>44574</v>
      </c>
      <c r="E17" s="195">
        <v>73083</v>
      </c>
      <c r="F17" s="195">
        <v>179886</v>
      </c>
      <c r="G17" s="195">
        <v>173008</v>
      </c>
      <c r="H17" s="195">
        <v>180424</v>
      </c>
      <c r="I17" s="195">
        <v>167452</v>
      </c>
      <c r="J17" s="212">
        <f t="shared" si="4"/>
        <v>-7.1897308562053786E-2</v>
      </c>
      <c r="K17" s="194">
        <f t="shared" si="0"/>
        <v>-12972</v>
      </c>
      <c r="L17" s="196">
        <f t="shared" si="1"/>
        <v>3.1281722687898257E-2</v>
      </c>
      <c r="O17" s="194" t="s">
        <v>125</v>
      </c>
      <c r="P17" s="195">
        <v>15531</v>
      </c>
      <c r="Q17" s="195">
        <v>24648</v>
      </c>
      <c r="R17" s="195">
        <v>61932</v>
      </c>
      <c r="S17" s="195">
        <v>59584</v>
      </c>
      <c r="T17" s="195">
        <v>61266</v>
      </c>
      <c r="U17" s="195">
        <v>56175</v>
      </c>
      <c r="V17" s="212">
        <f t="shared" si="5"/>
        <v>-8.3096660464205274E-2</v>
      </c>
      <c r="W17" s="194">
        <f t="shared" si="3"/>
        <v>-5091</v>
      </c>
      <c r="X17" s="196">
        <f t="shared" si="2"/>
        <v>3.9483922118798281E-2</v>
      </c>
    </row>
    <row r="18" spans="1:24" x14ac:dyDescent="0.25">
      <c r="A18" s="1"/>
      <c r="B18" s="194" t="s">
        <v>121</v>
      </c>
      <c r="C18" s="195">
        <v>133661</v>
      </c>
      <c r="D18" s="195">
        <v>63364</v>
      </c>
      <c r="E18" s="195">
        <v>73196</v>
      </c>
      <c r="F18" s="195">
        <v>146627</v>
      </c>
      <c r="G18" s="195">
        <v>149379</v>
      </c>
      <c r="H18" s="195">
        <v>158085</v>
      </c>
      <c r="I18" s="195">
        <v>144908</v>
      </c>
      <c r="J18" s="212">
        <f t="shared" si="4"/>
        <v>-8.3353891893601539E-2</v>
      </c>
      <c r="K18" s="194">
        <f t="shared" si="0"/>
        <v>-13177</v>
      </c>
      <c r="L18" s="196">
        <f t="shared" si="1"/>
        <v>2.7070276086627574E-2</v>
      </c>
      <c r="O18" s="194" t="s">
        <v>121</v>
      </c>
      <c r="P18" s="195">
        <v>17382</v>
      </c>
      <c r="Q18" s="195">
        <v>17499</v>
      </c>
      <c r="R18" s="195">
        <v>38288</v>
      </c>
      <c r="S18" s="195">
        <v>44460</v>
      </c>
      <c r="T18" s="195">
        <v>45898</v>
      </c>
      <c r="U18" s="195">
        <v>41322</v>
      </c>
      <c r="V18" s="212">
        <f t="shared" si="5"/>
        <v>-9.9699333304283377E-2</v>
      </c>
      <c r="W18" s="194">
        <f t="shared" si="3"/>
        <v>-4576</v>
      </c>
      <c r="X18" s="196">
        <f t="shared" si="2"/>
        <v>2.9044141162313887E-2</v>
      </c>
    </row>
    <row r="19" spans="1:24" x14ac:dyDescent="0.25">
      <c r="A19" s="1"/>
      <c r="B19" s="194" t="s">
        <v>130</v>
      </c>
      <c r="C19" s="195">
        <v>70012</v>
      </c>
      <c r="D19" s="195">
        <v>35732</v>
      </c>
      <c r="E19" s="195">
        <v>10310</v>
      </c>
      <c r="F19" s="195">
        <v>53846</v>
      </c>
      <c r="G19" s="195">
        <v>62423</v>
      </c>
      <c r="H19" s="195">
        <v>59079</v>
      </c>
      <c r="I19" s="195">
        <v>55949</v>
      </c>
      <c r="J19" s="212">
        <f t="shared" si="4"/>
        <v>-5.2979908258433572E-2</v>
      </c>
      <c r="K19" s="194">
        <f t="shared" si="0"/>
        <v>-3130</v>
      </c>
      <c r="L19" s="196">
        <f t="shared" si="1"/>
        <v>1.045183755742075E-2</v>
      </c>
      <c r="O19" s="194" t="s">
        <v>130</v>
      </c>
      <c r="P19" s="195">
        <v>12239</v>
      </c>
      <c r="Q19" s="195">
        <v>5313</v>
      </c>
      <c r="R19" s="195">
        <v>20242</v>
      </c>
      <c r="S19" s="195">
        <v>21694</v>
      </c>
      <c r="T19" s="195">
        <v>20276</v>
      </c>
      <c r="U19" s="195">
        <v>20559</v>
      </c>
      <c r="V19" s="212">
        <f t="shared" si="5"/>
        <v>1.3957388044979258E-2</v>
      </c>
      <c r="W19" s="194">
        <f t="shared" si="3"/>
        <v>283</v>
      </c>
      <c r="X19" s="196">
        <f t="shared" si="2"/>
        <v>1.4450377478244306E-2</v>
      </c>
    </row>
    <row r="20" spans="1:24" x14ac:dyDescent="0.25">
      <c r="A20" s="193" t="s">
        <v>146</v>
      </c>
      <c r="B20" s="194" t="s">
        <v>133</v>
      </c>
      <c r="C20" s="195">
        <v>90242</v>
      </c>
      <c r="D20" s="195">
        <v>52569</v>
      </c>
      <c r="E20" s="195">
        <v>7939</v>
      </c>
      <c r="F20" s="195">
        <v>41647</v>
      </c>
      <c r="G20" s="195">
        <v>58019</v>
      </c>
      <c r="H20" s="195">
        <v>60115</v>
      </c>
      <c r="I20" s="195">
        <v>47908</v>
      </c>
      <c r="J20" s="212">
        <f t="shared" si="4"/>
        <v>-0.20306080013307826</v>
      </c>
      <c r="K20" s="194">
        <f t="shared" si="0"/>
        <v>-12207</v>
      </c>
      <c r="L20" s="196">
        <f t="shared" si="1"/>
        <v>8.9496976478741948E-3</v>
      </c>
      <c r="O20" s="194" t="s">
        <v>133</v>
      </c>
      <c r="P20" s="195">
        <v>20602</v>
      </c>
      <c r="Q20" s="195">
        <v>4098</v>
      </c>
      <c r="R20" s="195">
        <v>17511</v>
      </c>
      <c r="S20" s="195">
        <v>21865</v>
      </c>
      <c r="T20" s="195">
        <v>22263</v>
      </c>
      <c r="U20" s="195">
        <v>17822</v>
      </c>
      <c r="V20" s="212">
        <f t="shared" si="5"/>
        <v>-0.19947895611552802</v>
      </c>
      <c r="W20" s="194">
        <f t="shared" si="3"/>
        <v>-4441</v>
      </c>
      <c r="X20" s="196">
        <f t="shared" si="2"/>
        <v>1.2526612550088526E-2</v>
      </c>
    </row>
    <row r="21" spans="1:24" x14ac:dyDescent="0.25">
      <c r="A21" s="198" t="s">
        <v>147</v>
      </c>
      <c r="B21" s="199" t="s">
        <v>147</v>
      </c>
      <c r="C21" s="200">
        <f t="shared" ref="C21" si="6">C13-SUM(C14:C20)</f>
        <v>927318</v>
      </c>
      <c r="D21" s="200">
        <f t="shared" ref="D21:I21" si="7">D13-SUM(D14:D20)</f>
        <v>344418</v>
      </c>
      <c r="E21" s="200">
        <f t="shared" si="7"/>
        <v>402858</v>
      </c>
      <c r="F21" s="200">
        <f t="shared" si="7"/>
        <v>950348</v>
      </c>
      <c r="G21" s="200">
        <f t="shared" si="7"/>
        <v>1067943</v>
      </c>
      <c r="H21" s="200">
        <f t="shared" si="7"/>
        <v>1174545</v>
      </c>
      <c r="I21" s="200">
        <f t="shared" si="7"/>
        <v>1180019</v>
      </c>
      <c r="J21" s="213">
        <f t="shared" si="4"/>
        <v>4.6605281193994319E-3</v>
      </c>
      <c r="K21" s="199">
        <f t="shared" si="0"/>
        <v>5474</v>
      </c>
      <c r="L21" s="201">
        <f t="shared" si="1"/>
        <v>0.22043945204865281</v>
      </c>
      <c r="O21" s="199" t="s">
        <v>147</v>
      </c>
      <c r="P21" s="200">
        <f t="shared" ref="P21:U21" si="8">P13-SUM(P14:P20)</f>
        <v>104071</v>
      </c>
      <c r="Q21" s="200">
        <f t="shared" si="8"/>
        <v>115245</v>
      </c>
      <c r="R21" s="200">
        <f t="shared" si="8"/>
        <v>323376</v>
      </c>
      <c r="S21" s="200">
        <f t="shared" si="8"/>
        <v>337486</v>
      </c>
      <c r="T21" s="200">
        <f t="shared" si="8"/>
        <v>359503</v>
      </c>
      <c r="U21" s="200">
        <f t="shared" si="8"/>
        <v>386891</v>
      </c>
      <c r="V21" s="213">
        <f t="shared" si="5"/>
        <v>7.6182952576195451E-2</v>
      </c>
      <c r="W21" s="199">
        <f>U21-T21</f>
        <v>27388</v>
      </c>
      <c r="X21" s="201">
        <f t="shared" si="2"/>
        <v>0.27193545371542477</v>
      </c>
    </row>
    <row r="22" spans="1:24" x14ac:dyDescent="0.25">
      <c r="A22" s="1"/>
      <c r="B22" s="186" t="s">
        <v>46</v>
      </c>
      <c r="C22" s="184"/>
      <c r="D22" s="184"/>
      <c r="E22" s="184"/>
      <c r="F22" s="184"/>
      <c r="G22" s="184"/>
      <c r="H22" s="184"/>
      <c r="I22" s="184"/>
      <c r="J22" s="185"/>
      <c r="K22" s="185"/>
      <c r="L22" s="184"/>
    </row>
    <row r="23" spans="1:24" x14ac:dyDescent="0.25">
      <c r="A23" s="1"/>
      <c r="B23" s="187" t="s">
        <v>70</v>
      </c>
      <c r="C23" s="209">
        <v>1790925</v>
      </c>
      <c r="D23" s="209">
        <v>574736</v>
      </c>
      <c r="E23" s="209">
        <v>737549</v>
      </c>
      <c r="F23" s="209">
        <v>1744787</v>
      </c>
      <c r="G23" s="209">
        <v>1889434</v>
      </c>
      <c r="H23" s="209">
        <v>1951443</v>
      </c>
      <c r="I23" s="209">
        <v>1852490</v>
      </c>
      <c r="J23" s="210">
        <f>IFERROR(I23/H23-1,"-")</f>
        <v>-5.0707604577740706E-2</v>
      </c>
      <c r="K23" s="209">
        <f>I23-H23</f>
        <v>-98953</v>
      </c>
      <c r="L23" s="210">
        <f t="shared" ref="L23:L35" si="9">I23/I$9</f>
        <v>0.34606381806192005</v>
      </c>
    </row>
    <row r="24" spans="1:24" x14ac:dyDescent="0.25">
      <c r="A24" s="1" t="s">
        <v>98</v>
      </c>
      <c r="B24" s="190" t="s">
        <v>99</v>
      </c>
      <c r="C24" s="191">
        <v>221949</v>
      </c>
      <c r="D24" s="191">
        <v>99356</v>
      </c>
      <c r="E24" s="191">
        <v>243708</v>
      </c>
      <c r="F24" s="191">
        <v>203094</v>
      </c>
      <c r="G24" s="191">
        <v>179444</v>
      </c>
      <c r="H24" s="191">
        <v>160491</v>
      </c>
      <c r="I24" s="191">
        <v>144571</v>
      </c>
      <c r="J24" s="211">
        <f>IFERROR(I24/H24-1,"-")</f>
        <v>-9.9195593522378167E-2</v>
      </c>
      <c r="K24" s="190">
        <f t="shared" ref="K24:K34" si="10">I24-H24</f>
        <v>-15920</v>
      </c>
      <c r="L24" s="192">
        <f t="shared" si="9"/>
        <v>2.7007321087309431E-2</v>
      </c>
    </row>
    <row r="25" spans="1:24" x14ac:dyDescent="0.25">
      <c r="A25" s="193" t="s">
        <v>105</v>
      </c>
      <c r="B25" s="194" t="s">
        <v>105</v>
      </c>
      <c r="C25" s="195">
        <v>111266</v>
      </c>
      <c r="D25" s="195">
        <v>55545</v>
      </c>
      <c r="E25" s="195">
        <v>124575</v>
      </c>
      <c r="F25" s="195">
        <v>83132</v>
      </c>
      <c r="G25" s="195">
        <v>73587</v>
      </c>
      <c r="H25" s="195">
        <v>59707</v>
      </c>
      <c r="I25" s="195">
        <v>64841</v>
      </c>
      <c r="J25" s="212">
        <f>IFERROR(I25/H25-1,"-")</f>
        <v>8.5986567739126052E-2</v>
      </c>
      <c r="K25" s="194">
        <f t="shared" si="10"/>
        <v>5134</v>
      </c>
      <c r="L25" s="196">
        <f t="shared" si="9"/>
        <v>1.2112952851002144E-2</v>
      </c>
    </row>
    <row r="26" spans="1:24" x14ac:dyDescent="0.25">
      <c r="A26" s="193" t="s">
        <v>102</v>
      </c>
      <c r="B26" s="194" t="s">
        <v>102</v>
      </c>
      <c r="C26" s="195">
        <v>110683</v>
      </c>
      <c r="D26" s="195">
        <v>43811</v>
      </c>
      <c r="E26" s="195">
        <v>119133</v>
      </c>
      <c r="F26" s="195">
        <v>119962</v>
      </c>
      <c r="G26" s="195">
        <v>105857</v>
      </c>
      <c r="H26" s="195">
        <v>100784</v>
      </c>
      <c r="I26" s="195">
        <v>79730</v>
      </c>
      <c r="J26" s="212">
        <f>IFERROR(I26/H26-1,"-")</f>
        <v>-0.20890220669947612</v>
      </c>
      <c r="K26" s="194">
        <f t="shared" si="10"/>
        <v>-21054</v>
      </c>
      <c r="L26" s="196">
        <f t="shared" si="9"/>
        <v>1.4894368236307288E-2</v>
      </c>
    </row>
    <row r="27" spans="1:24" x14ac:dyDescent="0.25">
      <c r="A27" s="1"/>
      <c r="B27" s="190" t="s">
        <v>109</v>
      </c>
      <c r="C27" s="191">
        <v>1568976</v>
      </c>
      <c r="D27" s="191">
        <v>475380</v>
      </c>
      <c r="E27" s="191">
        <v>493841</v>
      </c>
      <c r="F27" s="191">
        <v>1541693</v>
      </c>
      <c r="G27" s="191">
        <v>1709990</v>
      </c>
      <c r="H27" s="191">
        <v>1790952</v>
      </c>
      <c r="I27" s="191">
        <v>1707919</v>
      </c>
      <c r="J27" s="211">
        <f>IFERROR(I27/H27-1,"-")</f>
        <v>-4.6362493243816694E-2</v>
      </c>
      <c r="K27" s="190">
        <f t="shared" si="10"/>
        <v>-83033</v>
      </c>
      <c r="L27" s="192">
        <f t="shared" si="9"/>
        <v>0.31905649697461064</v>
      </c>
    </row>
    <row r="28" spans="1:24" s="74" customFormat="1" x14ac:dyDescent="0.25">
      <c r="B28" s="194" t="s">
        <v>112</v>
      </c>
      <c r="C28" s="195">
        <v>778392</v>
      </c>
      <c r="D28" s="195">
        <v>207753</v>
      </c>
      <c r="E28" s="195">
        <v>142196</v>
      </c>
      <c r="F28" s="195">
        <v>787510</v>
      </c>
      <c r="G28" s="195">
        <v>895790</v>
      </c>
      <c r="H28" s="195">
        <v>944279</v>
      </c>
      <c r="I28" s="195">
        <v>916533</v>
      </c>
      <c r="J28" s="212">
        <f t="shared" ref="J28:J35" si="11">IFERROR(I28/H28-1,"-")</f>
        <v>-2.9383264903699025E-2</v>
      </c>
      <c r="K28" s="194">
        <f t="shared" si="10"/>
        <v>-27746</v>
      </c>
      <c r="L28" s="196">
        <f t="shared" si="9"/>
        <v>0.17121760946604073</v>
      </c>
    </row>
    <row r="29" spans="1:24" s="74" customFormat="1" x14ac:dyDescent="0.25">
      <c r="B29" s="194" t="s">
        <v>115</v>
      </c>
      <c r="C29" s="195">
        <v>211456</v>
      </c>
      <c r="D29" s="195">
        <v>59666</v>
      </c>
      <c r="E29" s="195">
        <v>86791</v>
      </c>
      <c r="F29" s="195">
        <v>167550</v>
      </c>
      <c r="G29" s="195">
        <v>182276</v>
      </c>
      <c r="H29" s="195">
        <v>183716</v>
      </c>
      <c r="I29" s="195">
        <v>170020</v>
      </c>
      <c r="J29" s="212">
        <f t="shared" si="11"/>
        <v>-7.4549848679483555E-2</v>
      </c>
      <c r="K29" s="194">
        <f t="shared" si="10"/>
        <v>-13696</v>
      </c>
      <c r="L29" s="196">
        <f t="shared" si="9"/>
        <v>3.1761450991307727E-2</v>
      </c>
    </row>
    <row r="30" spans="1:24" x14ac:dyDescent="0.25">
      <c r="A30" s="1"/>
      <c r="B30" s="194" t="s">
        <v>118</v>
      </c>
      <c r="C30" s="195">
        <v>54445</v>
      </c>
      <c r="D30" s="195">
        <v>21619</v>
      </c>
      <c r="E30" s="195">
        <v>39408</v>
      </c>
      <c r="F30" s="195">
        <v>63108</v>
      </c>
      <c r="G30" s="195">
        <v>67398</v>
      </c>
      <c r="H30" s="195">
        <v>61312</v>
      </c>
      <c r="I30" s="195">
        <v>52246</v>
      </c>
      <c r="J30" s="212">
        <f t="shared" si="11"/>
        <v>-0.14786664926931103</v>
      </c>
      <c r="K30" s="194">
        <f t="shared" si="10"/>
        <v>-9066</v>
      </c>
      <c r="L30" s="196">
        <f t="shared" si="9"/>
        <v>9.7600798052691652E-3</v>
      </c>
    </row>
    <row r="31" spans="1:24" x14ac:dyDescent="0.25">
      <c r="A31" s="1"/>
      <c r="B31" s="194" t="s">
        <v>125</v>
      </c>
      <c r="C31" s="195">
        <v>65584</v>
      </c>
      <c r="D31" s="195">
        <v>19029</v>
      </c>
      <c r="E31" s="195">
        <v>34140</v>
      </c>
      <c r="F31" s="195">
        <v>82485</v>
      </c>
      <c r="G31" s="195">
        <v>75657</v>
      </c>
      <c r="H31" s="195">
        <v>74278</v>
      </c>
      <c r="I31" s="195">
        <v>70117</v>
      </c>
      <c r="J31" s="212">
        <f t="shared" si="11"/>
        <v>-5.6019278925119154E-2</v>
      </c>
      <c r="K31" s="194">
        <f t="shared" si="10"/>
        <v>-4161</v>
      </c>
      <c r="L31" s="196">
        <f t="shared" si="9"/>
        <v>1.3098562870000729E-2</v>
      </c>
    </row>
    <row r="32" spans="1:24" x14ac:dyDescent="0.25">
      <c r="A32" s="1"/>
      <c r="B32" s="194" t="s">
        <v>121</v>
      </c>
      <c r="C32" s="195">
        <v>70452</v>
      </c>
      <c r="D32" s="195">
        <v>31110</v>
      </c>
      <c r="E32" s="195">
        <v>40623</v>
      </c>
      <c r="F32" s="195">
        <v>83889</v>
      </c>
      <c r="G32" s="195">
        <v>79021</v>
      </c>
      <c r="H32" s="195">
        <v>81887</v>
      </c>
      <c r="I32" s="195">
        <v>75804</v>
      </c>
      <c r="J32" s="212">
        <f t="shared" si="11"/>
        <v>-7.4285295590264644E-2</v>
      </c>
      <c r="K32" s="194">
        <f t="shared" si="10"/>
        <v>-6083</v>
      </c>
      <c r="L32" s="196">
        <f t="shared" si="9"/>
        <v>1.416095183475527E-2</v>
      </c>
    </row>
    <row r="33" spans="1:12" x14ac:dyDescent="0.25">
      <c r="A33" s="1"/>
      <c r="B33" s="194" t="s">
        <v>130</v>
      </c>
      <c r="C33" s="195">
        <v>29693</v>
      </c>
      <c r="D33" s="195">
        <v>14181</v>
      </c>
      <c r="E33" s="195">
        <v>2869</v>
      </c>
      <c r="F33" s="195">
        <v>20513</v>
      </c>
      <c r="G33" s="195">
        <v>22690</v>
      </c>
      <c r="H33" s="195">
        <v>22592</v>
      </c>
      <c r="I33" s="195">
        <v>20063</v>
      </c>
      <c r="J33" s="212">
        <f t="shared" si="11"/>
        <v>-0.11194228045325783</v>
      </c>
      <c r="K33" s="194">
        <f t="shared" si="10"/>
        <v>-2529</v>
      </c>
      <c r="L33" s="196">
        <f t="shared" si="9"/>
        <v>3.74797077542999E-3</v>
      </c>
    </row>
    <row r="34" spans="1:12" x14ac:dyDescent="0.25">
      <c r="A34" s="193" t="s">
        <v>146</v>
      </c>
      <c r="B34" s="194" t="s">
        <v>133</v>
      </c>
      <c r="C34" s="195">
        <v>29637</v>
      </c>
      <c r="D34" s="195">
        <v>16238</v>
      </c>
      <c r="E34" s="195">
        <v>1796</v>
      </c>
      <c r="F34" s="195">
        <v>13666</v>
      </c>
      <c r="G34" s="195">
        <v>20682</v>
      </c>
      <c r="H34" s="195">
        <v>20332</v>
      </c>
      <c r="I34" s="195">
        <v>15991</v>
      </c>
      <c r="J34" s="212">
        <f t="shared" si="11"/>
        <v>-0.21350580365925631</v>
      </c>
      <c r="K34" s="194">
        <f t="shared" si="10"/>
        <v>-4341</v>
      </c>
      <c r="L34" s="196">
        <f t="shared" si="9"/>
        <v>2.9872801011763431E-3</v>
      </c>
    </row>
    <row r="35" spans="1:12" x14ac:dyDescent="0.25">
      <c r="A35" s="198" t="s">
        <v>147</v>
      </c>
      <c r="B35" s="199" t="s">
        <v>147</v>
      </c>
      <c r="C35" s="200">
        <f t="shared" ref="C35" si="12">C27-SUM(C28:C34)</f>
        <v>329317</v>
      </c>
      <c r="D35" s="200">
        <f t="shared" ref="D35:I35" si="13">D27-SUM(D28:D34)</f>
        <v>105784</v>
      </c>
      <c r="E35" s="200">
        <f t="shared" si="13"/>
        <v>146018</v>
      </c>
      <c r="F35" s="200">
        <f t="shared" si="13"/>
        <v>322972</v>
      </c>
      <c r="G35" s="200">
        <f t="shared" si="13"/>
        <v>366476</v>
      </c>
      <c r="H35" s="200">
        <f t="shared" si="13"/>
        <v>402556</v>
      </c>
      <c r="I35" s="200">
        <f t="shared" si="13"/>
        <v>387145</v>
      </c>
      <c r="J35" s="213">
        <f t="shared" si="11"/>
        <v>-3.8282872445075999E-2</v>
      </c>
      <c r="K35" s="199">
        <f>I35-H35</f>
        <v>-15411</v>
      </c>
      <c r="L35" s="201">
        <f t="shared" si="9"/>
        <v>7.2322591130630692E-2</v>
      </c>
    </row>
    <row r="36" spans="1:12" x14ac:dyDescent="0.25">
      <c r="A36" s="1"/>
      <c r="B36" s="186" t="s">
        <v>47</v>
      </c>
      <c r="C36" s="184"/>
      <c r="D36" s="184"/>
      <c r="E36" s="184"/>
      <c r="F36" s="184"/>
      <c r="G36" s="184"/>
      <c r="H36" s="184"/>
      <c r="I36" s="184"/>
      <c r="J36" s="185"/>
      <c r="K36" s="185"/>
      <c r="L36" s="184"/>
    </row>
    <row r="37" spans="1:12" x14ac:dyDescent="0.25">
      <c r="A37" s="1"/>
      <c r="B37" s="187" t="s">
        <v>70</v>
      </c>
      <c r="C37" s="209">
        <v>1318345</v>
      </c>
      <c r="D37" s="209">
        <v>405945</v>
      </c>
      <c r="E37" s="209">
        <v>371706</v>
      </c>
      <c r="F37" s="209">
        <v>1225539</v>
      </c>
      <c r="G37" s="209">
        <v>1319858</v>
      </c>
      <c r="H37" s="209">
        <v>1391730</v>
      </c>
      <c r="I37" s="209">
        <v>1422731</v>
      </c>
      <c r="J37" s="210">
        <f>IFERROR(I37/H37-1,"-")</f>
        <v>2.2275153945089832E-2</v>
      </c>
      <c r="K37" s="209">
        <f>I37-H37</f>
        <v>31001</v>
      </c>
      <c r="L37" s="210">
        <f t="shared" ref="L37:L49" si="14">I37/I$9</f>
        <v>0.26578050188397973</v>
      </c>
    </row>
    <row r="38" spans="1:12" x14ac:dyDescent="0.25">
      <c r="A38" s="1" t="s">
        <v>98</v>
      </c>
      <c r="B38" s="190" t="s">
        <v>99</v>
      </c>
      <c r="C38" s="191">
        <v>123295</v>
      </c>
      <c r="D38" s="191">
        <v>47744</v>
      </c>
      <c r="E38" s="191">
        <v>75673</v>
      </c>
      <c r="F38" s="191">
        <v>119167</v>
      </c>
      <c r="G38" s="191">
        <v>115994</v>
      </c>
      <c r="H38" s="191">
        <v>113040</v>
      </c>
      <c r="I38" s="191">
        <v>115456</v>
      </c>
      <c r="J38" s="211">
        <f>IFERROR(I38/H38-1,"-")</f>
        <v>2.1372965322009829E-2</v>
      </c>
      <c r="K38" s="190">
        <f t="shared" ref="K38:K48" si="15">I38-H38</f>
        <v>2416</v>
      </c>
      <c r="L38" s="192">
        <f t="shared" si="14"/>
        <v>2.1568345404378454E-2</v>
      </c>
    </row>
    <row r="39" spans="1:12" x14ac:dyDescent="0.25">
      <c r="A39" s="193" t="s">
        <v>105</v>
      </c>
      <c r="B39" s="194" t="s">
        <v>105</v>
      </c>
      <c r="C39" s="195">
        <v>49330</v>
      </c>
      <c r="D39" s="195">
        <v>22468</v>
      </c>
      <c r="E39" s="195">
        <v>41026</v>
      </c>
      <c r="F39" s="195">
        <v>46674</v>
      </c>
      <c r="G39" s="195">
        <v>50252</v>
      </c>
      <c r="H39" s="195">
        <v>50793</v>
      </c>
      <c r="I39" s="195">
        <v>49974</v>
      </c>
      <c r="J39" s="212">
        <f>IFERROR(I39/H39-1,"-")</f>
        <v>-1.6124269092197774E-2</v>
      </c>
      <c r="K39" s="194">
        <f t="shared" si="15"/>
        <v>-819</v>
      </c>
      <c r="L39" s="196">
        <f t="shared" si="14"/>
        <v>9.335647287610941E-3</v>
      </c>
    </row>
    <row r="40" spans="1:12" x14ac:dyDescent="0.25">
      <c r="A40" s="193" t="s">
        <v>102</v>
      </c>
      <c r="B40" s="194" t="s">
        <v>102</v>
      </c>
      <c r="C40" s="195">
        <v>73965</v>
      </c>
      <c r="D40" s="195">
        <v>25276</v>
      </c>
      <c r="E40" s="195">
        <v>34647</v>
      </c>
      <c r="F40" s="195">
        <v>72493</v>
      </c>
      <c r="G40" s="195">
        <v>65742</v>
      </c>
      <c r="H40" s="195">
        <v>62247</v>
      </c>
      <c r="I40" s="195">
        <v>65482</v>
      </c>
      <c r="J40" s="212">
        <f>IFERROR(I40/H40-1,"-")</f>
        <v>5.1970376082381531E-2</v>
      </c>
      <c r="K40" s="194">
        <f t="shared" si="15"/>
        <v>3235</v>
      </c>
      <c r="L40" s="196">
        <f t="shared" si="14"/>
        <v>1.2232698116767513E-2</v>
      </c>
    </row>
    <row r="41" spans="1:12" x14ac:dyDescent="0.25">
      <c r="A41" s="1"/>
      <c r="B41" s="190" t="s">
        <v>109</v>
      </c>
      <c r="C41" s="191">
        <v>1195050</v>
      </c>
      <c r="D41" s="191">
        <v>358201</v>
      </c>
      <c r="E41" s="191">
        <v>296033</v>
      </c>
      <c r="F41" s="191">
        <v>1106372</v>
      </c>
      <c r="G41" s="191">
        <v>1203864</v>
      </c>
      <c r="H41" s="191">
        <v>1278690</v>
      </c>
      <c r="I41" s="191">
        <v>1307275</v>
      </c>
      <c r="J41" s="211">
        <f>IFERROR(I41/H41-1,"-")</f>
        <v>2.2354910103308923E-2</v>
      </c>
      <c r="K41" s="190">
        <f t="shared" si="15"/>
        <v>28585</v>
      </c>
      <c r="L41" s="192">
        <f t="shared" si="14"/>
        <v>0.24421215647960126</v>
      </c>
    </row>
    <row r="42" spans="1:12" s="74" customFormat="1" x14ac:dyDescent="0.25">
      <c r="B42" s="194" t="s">
        <v>112</v>
      </c>
      <c r="C42" s="195">
        <v>670467</v>
      </c>
      <c r="D42" s="195">
        <v>161174</v>
      </c>
      <c r="E42" s="195">
        <v>96128</v>
      </c>
      <c r="F42" s="195">
        <v>582171</v>
      </c>
      <c r="G42" s="195">
        <v>645799</v>
      </c>
      <c r="H42" s="195">
        <v>696863</v>
      </c>
      <c r="I42" s="195">
        <v>706074</v>
      </c>
      <c r="J42" s="212">
        <f t="shared" ref="J42:J49" si="16">IFERROR(I42/H42-1,"-")</f>
        <v>1.321780608240064E-2</v>
      </c>
      <c r="K42" s="194">
        <f t="shared" si="15"/>
        <v>9211</v>
      </c>
      <c r="L42" s="196">
        <f t="shared" si="14"/>
        <v>0.13190174536664281</v>
      </c>
    </row>
    <row r="43" spans="1:12" s="74" customFormat="1" x14ac:dyDescent="0.25">
      <c r="B43" s="194" t="s">
        <v>115</v>
      </c>
      <c r="C43" s="195">
        <v>54222</v>
      </c>
      <c r="D43" s="195">
        <v>17231</v>
      </c>
      <c r="E43" s="195">
        <v>15745</v>
      </c>
      <c r="F43" s="195">
        <v>36280</v>
      </c>
      <c r="G43" s="195">
        <v>43120</v>
      </c>
      <c r="H43" s="195">
        <v>42358</v>
      </c>
      <c r="I43" s="195">
        <v>46194</v>
      </c>
      <c r="J43" s="212">
        <f t="shared" si="16"/>
        <v>9.0561405165494158E-2</v>
      </c>
      <c r="K43" s="194">
        <f t="shared" si="15"/>
        <v>3836</v>
      </c>
      <c r="L43" s="196">
        <f t="shared" si="14"/>
        <v>8.6295051587605524E-3</v>
      </c>
    </row>
    <row r="44" spans="1:12" x14ac:dyDescent="0.25">
      <c r="A44" s="1"/>
      <c r="B44" s="194" t="s">
        <v>118</v>
      </c>
      <c r="C44" s="195">
        <v>24509</v>
      </c>
      <c r="D44" s="195">
        <v>9971</v>
      </c>
      <c r="E44" s="195">
        <v>17357</v>
      </c>
      <c r="F44" s="195">
        <v>26572</v>
      </c>
      <c r="G44" s="195">
        <v>29856</v>
      </c>
      <c r="H44" s="195">
        <v>30263</v>
      </c>
      <c r="I44" s="195">
        <v>32238</v>
      </c>
      <c r="J44" s="212">
        <f t="shared" si="16"/>
        <v>6.5261210058487285E-2</v>
      </c>
      <c r="K44" s="194">
        <f t="shared" si="15"/>
        <v>1975</v>
      </c>
      <c r="L44" s="196">
        <f t="shared" si="14"/>
        <v>6.022383584624035E-3</v>
      </c>
    </row>
    <row r="45" spans="1:12" x14ac:dyDescent="0.25">
      <c r="A45" s="1"/>
      <c r="B45" s="194" t="s">
        <v>125</v>
      </c>
      <c r="C45" s="195">
        <v>57631</v>
      </c>
      <c r="D45" s="195">
        <v>15531</v>
      </c>
      <c r="E45" s="195">
        <v>24648</v>
      </c>
      <c r="F45" s="195">
        <v>61932</v>
      </c>
      <c r="G45" s="195">
        <v>59584</v>
      </c>
      <c r="H45" s="195">
        <v>61266</v>
      </c>
      <c r="I45" s="195">
        <v>56175</v>
      </c>
      <c r="J45" s="212">
        <f t="shared" si="16"/>
        <v>-8.3096660464205274E-2</v>
      </c>
      <c r="K45" s="194">
        <f t="shared" si="15"/>
        <v>-5091</v>
      </c>
      <c r="L45" s="196">
        <f t="shared" si="14"/>
        <v>1.0494056637082175E-2</v>
      </c>
    </row>
    <row r="46" spans="1:12" x14ac:dyDescent="0.25">
      <c r="A46" s="1"/>
      <c r="B46" s="194" t="s">
        <v>121</v>
      </c>
      <c r="C46" s="195">
        <v>40994</v>
      </c>
      <c r="D46" s="195">
        <v>17382</v>
      </c>
      <c r="E46" s="195">
        <v>17499</v>
      </c>
      <c r="F46" s="195">
        <v>38288</v>
      </c>
      <c r="G46" s="195">
        <v>44460</v>
      </c>
      <c r="H46" s="195">
        <v>45898</v>
      </c>
      <c r="I46" s="195">
        <v>41322</v>
      </c>
      <c r="J46" s="212">
        <f t="shared" si="16"/>
        <v>-9.9699333304283377E-2</v>
      </c>
      <c r="K46" s="194">
        <f t="shared" si="15"/>
        <v>-4576</v>
      </c>
      <c r="L46" s="196">
        <f t="shared" si="14"/>
        <v>7.7193664149089397E-3</v>
      </c>
    </row>
    <row r="47" spans="1:12" x14ac:dyDescent="0.25">
      <c r="A47" s="1"/>
      <c r="B47" s="194" t="s">
        <v>130</v>
      </c>
      <c r="C47" s="195">
        <v>25469</v>
      </c>
      <c r="D47" s="195">
        <v>12239</v>
      </c>
      <c r="E47" s="195">
        <v>5313</v>
      </c>
      <c r="F47" s="195">
        <v>20242</v>
      </c>
      <c r="G47" s="195">
        <v>21694</v>
      </c>
      <c r="H47" s="195">
        <v>20276</v>
      </c>
      <c r="I47" s="195">
        <v>20559</v>
      </c>
      <c r="J47" s="212">
        <f t="shared" si="16"/>
        <v>1.3957388044979258E-2</v>
      </c>
      <c r="K47" s="194">
        <f t="shared" si="15"/>
        <v>283</v>
      </c>
      <c r="L47" s="196">
        <f t="shared" si="14"/>
        <v>3.8406285785807289E-3</v>
      </c>
    </row>
    <row r="48" spans="1:12" x14ac:dyDescent="0.25">
      <c r="A48" s="193" t="s">
        <v>146</v>
      </c>
      <c r="B48" s="194" t="s">
        <v>133</v>
      </c>
      <c r="C48" s="195">
        <v>37110</v>
      </c>
      <c r="D48" s="195">
        <v>20602</v>
      </c>
      <c r="E48" s="195">
        <v>4098</v>
      </c>
      <c r="F48" s="195">
        <v>17511</v>
      </c>
      <c r="G48" s="195">
        <v>21865</v>
      </c>
      <c r="H48" s="195">
        <v>22263</v>
      </c>
      <c r="I48" s="195">
        <v>17822</v>
      </c>
      <c r="J48" s="212">
        <f t="shared" si="16"/>
        <v>-0.19947895611552802</v>
      </c>
      <c r="K48" s="194">
        <f t="shared" si="15"/>
        <v>-4441</v>
      </c>
      <c r="L48" s="196">
        <f t="shared" si="14"/>
        <v>3.3293293704686876E-3</v>
      </c>
    </row>
    <row r="49" spans="1:12" x14ac:dyDescent="0.25">
      <c r="A49" s="198" t="s">
        <v>147</v>
      </c>
      <c r="B49" s="199" t="s">
        <v>147</v>
      </c>
      <c r="C49" s="200">
        <f t="shared" ref="C49" si="17">C41-SUM(C42:C48)</f>
        <v>284648</v>
      </c>
      <c r="D49" s="200">
        <f t="shared" ref="D49:I49" si="18">D41-SUM(D42:D48)</f>
        <v>104071</v>
      </c>
      <c r="E49" s="200">
        <f t="shared" si="18"/>
        <v>115245</v>
      </c>
      <c r="F49" s="200">
        <f t="shared" si="18"/>
        <v>323376</v>
      </c>
      <c r="G49" s="200">
        <f t="shared" si="18"/>
        <v>337486</v>
      </c>
      <c r="H49" s="200">
        <f t="shared" si="18"/>
        <v>359503</v>
      </c>
      <c r="I49" s="200">
        <f t="shared" si="18"/>
        <v>386891</v>
      </c>
      <c r="J49" s="213">
        <f t="shared" si="16"/>
        <v>7.6182952576195451E-2</v>
      </c>
      <c r="K49" s="199">
        <f>I49-H49</f>
        <v>27388</v>
      </c>
      <c r="L49" s="201">
        <f t="shared" si="14"/>
        <v>7.227514136853333E-2</v>
      </c>
    </row>
    <row r="50" spans="1:12" x14ac:dyDescent="0.25">
      <c r="A50" s="1"/>
      <c r="B50" s="186" t="s">
        <v>48</v>
      </c>
      <c r="C50" s="184"/>
      <c r="D50" s="184"/>
      <c r="E50" s="184"/>
      <c r="F50" s="184"/>
      <c r="G50" s="184"/>
      <c r="H50" s="184"/>
      <c r="I50" s="184"/>
      <c r="J50" s="185"/>
      <c r="K50" s="185"/>
      <c r="L50" s="184"/>
    </row>
    <row r="51" spans="1:12" x14ac:dyDescent="0.25">
      <c r="A51" s="1"/>
      <c r="B51" s="187" t="s">
        <v>70</v>
      </c>
      <c r="C51" s="209">
        <v>41878</v>
      </c>
      <c r="D51" s="209">
        <v>13612</v>
      </c>
      <c r="E51" s="209">
        <v>16241</v>
      </c>
      <c r="F51" s="209">
        <v>32334</v>
      </c>
      <c r="G51" s="209">
        <v>44536</v>
      </c>
      <c r="H51" s="209">
        <v>39815</v>
      </c>
      <c r="I51" s="209">
        <v>40193</v>
      </c>
      <c r="J51" s="210">
        <f>IFERROR(I51/H51-1,"-")</f>
        <v>9.4939093306543043E-3</v>
      </c>
      <c r="K51" s="209">
        <f>I51-H51</f>
        <v>378</v>
      </c>
      <c r="L51" s="210">
        <f t="shared" ref="L51:L63" si="19">I51/I$9</f>
        <v>7.5084578266888099E-3</v>
      </c>
    </row>
    <row r="52" spans="1:12" x14ac:dyDescent="0.25">
      <c r="A52" s="1" t="s">
        <v>98</v>
      </c>
      <c r="B52" s="190" t="s">
        <v>99</v>
      </c>
      <c r="C52" s="191">
        <v>9886</v>
      </c>
      <c r="D52" s="191">
        <v>2402</v>
      </c>
      <c r="E52" s="191">
        <v>4856</v>
      </c>
      <c r="F52" s="191">
        <v>5175</v>
      </c>
      <c r="G52" s="191">
        <v>17966</v>
      </c>
      <c r="H52" s="191">
        <v>10177</v>
      </c>
      <c r="I52" s="191">
        <v>8588</v>
      </c>
      <c r="J52" s="211">
        <f>IFERROR(I52/H52-1,"-")</f>
        <v>-0.15613638596835999</v>
      </c>
      <c r="K52" s="190">
        <f t="shared" ref="K52:K62" si="20">I52-H52</f>
        <v>-1589</v>
      </c>
      <c r="L52" s="192">
        <f t="shared" si="19"/>
        <v>1.6043250271341651E-3</v>
      </c>
    </row>
    <row r="53" spans="1:12" x14ac:dyDescent="0.25">
      <c r="A53" s="193" t="s">
        <v>105</v>
      </c>
      <c r="B53" s="194" t="s">
        <v>105</v>
      </c>
      <c r="C53" s="195">
        <v>5485</v>
      </c>
      <c r="D53" s="195">
        <v>1731</v>
      </c>
      <c r="E53" s="195">
        <v>2440</v>
      </c>
      <c r="F53" s="195">
        <v>2622</v>
      </c>
      <c r="G53" s="195">
        <v>13158</v>
      </c>
      <c r="H53" s="195">
        <v>6850</v>
      </c>
      <c r="I53" s="195">
        <v>4893</v>
      </c>
      <c r="J53" s="212">
        <f>IFERROR(I53/H53-1,"-")</f>
        <v>-0.28569343065693431</v>
      </c>
      <c r="K53" s="194">
        <f t="shared" si="20"/>
        <v>-1957</v>
      </c>
      <c r="L53" s="196">
        <f t="shared" si="19"/>
        <v>9.1406175567855963E-4</v>
      </c>
    </row>
    <row r="54" spans="1:12" x14ac:dyDescent="0.25">
      <c r="A54" s="193" t="s">
        <v>102</v>
      </c>
      <c r="B54" s="194" t="s">
        <v>102</v>
      </c>
      <c r="C54" s="195">
        <v>4401</v>
      </c>
      <c r="D54" s="195">
        <v>671</v>
      </c>
      <c r="E54" s="195">
        <v>2416</v>
      </c>
      <c r="F54" s="195">
        <v>2553</v>
      </c>
      <c r="G54" s="195">
        <v>4808</v>
      </c>
      <c r="H54" s="195">
        <v>3327</v>
      </c>
      <c r="I54" s="195">
        <v>3695</v>
      </c>
      <c r="J54" s="212">
        <f>IFERROR(I54/H54-1,"-")</f>
        <v>0.11061015930267515</v>
      </c>
      <c r="K54" s="194">
        <f t="shared" si="20"/>
        <v>368</v>
      </c>
      <c r="L54" s="196">
        <f t="shared" si="19"/>
        <v>6.9026327145560549E-4</v>
      </c>
    </row>
    <row r="55" spans="1:12" x14ac:dyDescent="0.25">
      <c r="A55" s="1"/>
      <c r="B55" s="190" t="s">
        <v>109</v>
      </c>
      <c r="C55" s="191">
        <v>31992</v>
      </c>
      <c r="D55" s="191">
        <v>11210</v>
      </c>
      <c r="E55" s="191">
        <v>11385</v>
      </c>
      <c r="F55" s="191">
        <v>27159</v>
      </c>
      <c r="G55" s="191">
        <v>26570</v>
      </c>
      <c r="H55" s="191">
        <v>29638</v>
      </c>
      <c r="I55" s="191">
        <v>31605</v>
      </c>
      <c r="J55" s="211">
        <f>IFERROR(I55/H55-1,"-")</f>
        <v>6.6367501180916388E-2</v>
      </c>
      <c r="K55" s="190">
        <f t="shared" si="20"/>
        <v>1967</v>
      </c>
      <c r="L55" s="192">
        <f t="shared" si="19"/>
        <v>5.904132799554645E-3</v>
      </c>
    </row>
    <row r="56" spans="1:12" s="74" customFormat="1" x14ac:dyDescent="0.25">
      <c r="B56" s="194" t="s">
        <v>112</v>
      </c>
      <c r="C56" s="195">
        <v>10157</v>
      </c>
      <c r="D56" s="195">
        <v>3710</v>
      </c>
      <c r="E56" s="195">
        <v>2046</v>
      </c>
      <c r="F56" s="195">
        <v>9995</v>
      </c>
      <c r="G56" s="195">
        <v>8762</v>
      </c>
      <c r="H56" s="195">
        <v>10740</v>
      </c>
      <c r="I56" s="195">
        <v>11625</v>
      </c>
      <c r="J56" s="212">
        <f t="shared" ref="J56:J63" si="21">IFERROR(I56/H56-1,"-")</f>
        <v>8.2402234636871574E-2</v>
      </c>
      <c r="K56" s="194">
        <f t="shared" si="20"/>
        <v>885</v>
      </c>
      <c r="L56" s="196">
        <f t="shared" si="19"/>
        <v>2.1716672613454435E-3</v>
      </c>
    </row>
    <row r="57" spans="1:12" s="74" customFormat="1" x14ac:dyDescent="0.25">
      <c r="B57" s="194" t="s">
        <v>115</v>
      </c>
      <c r="C57" s="195">
        <v>8747</v>
      </c>
      <c r="D57" s="195">
        <v>2898</v>
      </c>
      <c r="E57" s="195">
        <v>3625</v>
      </c>
      <c r="F57" s="195">
        <v>5969</v>
      </c>
      <c r="G57" s="195">
        <v>4825</v>
      </c>
      <c r="H57" s="195">
        <v>5852</v>
      </c>
      <c r="I57" s="195">
        <v>6183</v>
      </c>
      <c r="J57" s="212">
        <f t="shared" si="21"/>
        <v>5.6561859193438035E-2</v>
      </c>
      <c r="K57" s="194">
        <f t="shared" si="20"/>
        <v>331</v>
      </c>
      <c r="L57" s="196">
        <f t="shared" si="19"/>
        <v>1.1550467679052798E-3</v>
      </c>
    </row>
    <row r="58" spans="1:12" x14ac:dyDescent="0.25">
      <c r="A58" s="1"/>
      <c r="B58" s="194" t="s">
        <v>118</v>
      </c>
      <c r="C58" s="195">
        <v>2047</v>
      </c>
      <c r="D58" s="195">
        <v>536</v>
      </c>
      <c r="E58" s="195">
        <v>1438</v>
      </c>
      <c r="F58" s="195">
        <v>2207</v>
      </c>
      <c r="G58" s="195">
        <v>2505</v>
      </c>
      <c r="H58" s="195">
        <v>2062</v>
      </c>
      <c r="I58" s="195">
        <v>2346</v>
      </c>
      <c r="J58" s="212">
        <f t="shared" si="21"/>
        <v>0.13773035887487883</v>
      </c>
      <c r="K58" s="194">
        <f t="shared" si="20"/>
        <v>284</v>
      </c>
      <c r="L58" s="196">
        <f t="shared" si="19"/>
        <v>4.3825646409603535E-4</v>
      </c>
    </row>
    <row r="59" spans="1:12" x14ac:dyDescent="0.25">
      <c r="A59" s="1"/>
      <c r="B59" s="194" t="s">
        <v>125</v>
      </c>
      <c r="C59" s="195">
        <v>747</v>
      </c>
      <c r="D59" s="195">
        <v>262</v>
      </c>
      <c r="E59" s="195">
        <v>292</v>
      </c>
      <c r="F59" s="195">
        <v>767</v>
      </c>
      <c r="G59" s="195">
        <v>633</v>
      </c>
      <c r="H59" s="195">
        <v>983</v>
      </c>
      <c r="I59" s="195">
        <v>999</v>
      </c>
      <c r="J59" s="212">
        <f t="shared" si="21"/>
        <v>1.6276703967446515E-2</v>
      </c>
      <c r="K59" s="194">
        <f t="shared" si="20"/>
        <v>16</v>
      </c>
      <c r="L59" s="196">
        <f t="shared" si="19"/>
        <v>1.8662327691046005E-4</v>
      </c>
    </row>
    <row r="60" spans="1:12" x14ac:dyDescent="0.25">
      <c r="A60" s="1"/>
      <c r="B60" s="194" t="s">
        <v>121</v>
      </c>
      <c r="C60" s="195">
        <v>712</v>
      </c>
      <c r="D60" s="195">
        <v>243</v>
      </c>
      <c r="E60" s="195">
        <v>311</v>
      </c>
      <c r="F60" s="195">
        <v>597</v>
      </c>
      <c r="G60" s="195">
        <v>586</v>
      </c>
      <c r="H60" s="195">
        <v>660</v>
      </c>
      <c r="I60" s="195">
        <v>741</v>
      </c>
      <c r="J60" s="212">
        <f t="shared" si="21"/>
        <v>0.1227272727272728</v>
      </c>
      <c r="K60" s="194">
        <f t="shared" si="20"/>
        <v>81</v>
      </c>
      <c r="L60" s="196">
        <f t="shared" si="19"/>
        <v>1.3842627446511601E-4</v>
      </c>
    </row>
    <row r="61" spans="1:12" x14ac:dyDescent="0.25">
      <c r="A61" s="1"/>
      <c r="B61" s="194" t="s">
        <v>130</v>
      </c>
      <c r="C61" s="195">
        <v>211</v>
      </c>
      <c r="D61" s="195">
        <v>147</v>
      </c>
      <c r="E61" s="195">
        <v>47</v>
      </c>
      <c r="F61" s="195">
        <v>84</v>
      </c>
      <c r="G61" s="195">
        <v>199</v>
      </c>
      <c r="H61" s="195">
        <v>115</v>
      </c>
      <c r="I61" s="195">
        <v>192</v>
      </c>
      <c r="J61" s="212">
        <f t="shared" si="21"/>
        <v>0.66956521739130426</v>
      </c>
      <c r="K61" s="194">
        <f t="shared" si="20"/>
        <v>77</v>
      </c>
      <c r="L61" s="196">
        <f t="shared" si="19"/>
        <v>3.5867536703511841E-5</v>
      </c>
    </row>
    <row r="62" spans="1:12" x14ac:dyDescent="0.25">
      <c r="A62" s="193" t="s">
        <v>146</v>
      </c>
      <c r="B62" s="194" t="s">
        <v>133</v>
      </c>
      <c r="C62" s="195">
        <v>367</v>
      </c>
      <c r="D62" s="195">
        <v>259</v>
      </c>
      <c r="E62" s="195">
        <v>46</v>
      </c>
      <c r="F62" s="195">
        <v>116</v>
      </c>
      <c r="G62" s="195">
        <v>177</v>
      </c>
      <c r="H62" s="195">
        <v>115</v>
      </c>
      <c r="I62" s="195">
        <v>457</v>
      </c>
      <c r="J62" s="212">
        <f t="shared" si="21"/>
        <v>2.973913043478261</v>
      </c>
      <c r="K62" s="194">
        <f t="shared" si="20"/>
        <v>342</v>
      </c>
      <c r="L62" s="196">
        <f t="shared" si="19"/>
        <v>8.5372209757838088E-5</v>
      </c>
    </row>
    <row r="63" spans="1:12" x14ac:dyDescent="0.25">
      <c r="A63" s="198" t="s">
        <v>147</v>
      </c>
      <c r="B63" s="199" t="s">
        <v>147</v>
      </c>
      <c r="C63" s="200">
        <f t="shared" ref="C63" si="22">C55-SUM(C56:C62)</f>
        <v>9004</v>
      </c>
      <c r="D63" s="200">
        <f t="shared" ref="D63:I63" si="23">D55-SUM(D56:D62)</f>
        <v>3155</v>
      </c>
      <c r="E63" s="200">
        <f t="shared" si="23"/>
        <v>3580</v>
      </c>
      <c r="F63" s="200">
        <f t="shared" si="23"/>
        <v>7424</v>
      </c>
      <c r="G63" s="200">
        <f t="shared" si="23"/>
        <v>8883</v>
      </c>
      <c r="H63" s="200">
        <f t="shared" si="23"/>
        <v>9111</v>
      </c>
      <c r="I63" s="200">
        <f t="shared" si="23"/>
        <v>9062</v>
      </c>
      <c r="J63" s="213">
        <f t="shared" si="21"/>
        <v>-5.3781143672483323E-3</v>
      </c>
      <c r="K63" s="199">
        <f>I63-H63</f>
        <v>-49</v>
      </c>
      <c r="L63" s="201">
        <f t="shared" si="19"/>
        <v>1.6928730083709601E-3</v>
      </c>
    </row>
    <row r="64" spans="1:12" x14ac:dyDescent="0.25">
      <c r="A64" s="1"/>
      <c r="B64" s="186" t="s">
        <v>49</v>
      </c>
      <c r="C64" s="184"/>
      <c r="D64" s="184"/>
      <c r="E64" s="184"/>
      <c r="F64" s="184"/>
      <c r="G64" s="184"/>
      <c r="H64" s="184"/>
      <c r="I64" s="184"/>
      <c r="J64" s="185"/>
      <c r="K64" s="185"/>
      <c r="L64" s="184"/>
    </row>
    <row r="65" spans="1:12" x14ac:dyDescent="0.25">
      <c r="A65" s="1"/>
      <c r="B65" s="187" t="s">
        <v>70</v>
      </c>
      <c r="C65" s="209">
        <v>135240</v>
      </c>
      <c r="D65" s="209">
        <v>48337</v>
      </c>
      <c r="E65" s="209">
        <v>55072</v>
      </c>
      <c r="F65" s="209">
        <v>154928</v>
      </c>
      <c r="G65" s="209">
        <v>178758</v>
      </c>
      <c r="H65" s="209">
        <v>231699</v>
      </c>
      <c r="I65" s="209">
        <v>182828</v>
      </c>
      <c r="J65" s="210">
        <f>IFERROR(I65/H65-1,"-")</f>
        <v>-0.21092451844850435</v>
      </c>
      <c r="K65" s="209">
        <f>I65-H65</f>
        <v>-48871</v>
      </c>
      <c r="L65" s="210">
        <f t="shared" ref="L65:L77" si="24">I65/I$9</f>
        <v>3.415411458557116E-2</v>
      </c>
    </row>
    <row r="66" spans="1:12" x14ac:dyDescent="0.25">
      <c r="A66" s="1" t="s">
        <v>98</v>
      </c>
      <c r="B66" s="190" t="s">
        <v>99</v>
      </c>
      <c r="C66" s="191">
        <v>40983</v>
      </c>
      <c r="D66" s="191">
        <v>22067</v>
      </c>
      <c r="E66" s="191">
        <v>25692</v>
      </c>
      <c r="F66" s="191">
        <v>33212</v>
      </c>
      <c r="G66" s="191">
        <v>45057</v>
      </c>
      <c r="H66" s="191">
        <v>59678</v>
      </c>
      <c r="I66" s="191">
        <v>41266</v>
      </c>
      <c r="J66" s="211">
        <f>IFERROR(I66/H66-1,"-")</f>
        <v>-0.30852240356580318</v>
      </c>
      <c r="K66" s="190">
        <f t="shared" ref="K66:K76" si="25">I66-H66</f>
        <v>-18412</v>
      </c>
      <c r="L66" s="192">
        <f t="shared" si="24"/>
        <v>7.7089050500370815E-3</v>
      </c>
    </row>
    <row r="67" spans="1:12" x14ac:dyDescent="0.25">
      <c r="A67" s="193" t="s">
        <v>105</v>
      </c>
      <c r="B67" s="194" t="s">
        <v>105</v>
      </c>
      <c r="C67" s="195">
        <v>22092</v>
      </c>
      <c r="D67" s="195">
        <v>7735</v>
      </c>
      <c r="E67" s="195">
        <v>21527</v>
      </c>
      <c r="F67" s="195">
        <v>24567</v>
      </c>
      <c r="G67" s="195">
        <v>30531</v>
      </c>
      <c r="H67" s="195">
        <v>35882</v>
      </c>
      <c r="I67" s="195">
        <v>14400</v>
      </c>
      <c r="J67" s="212">
        <f>IFERROR(I67/H67-1,"-")</f>
        <v>-0.59868457722534973</v>
      </c>
      <c r="K67" s="194">
        <f t="shared" si="25"/>
        <v>-21482</v>
      </c>
      <c r="L67" s="196">
        <f t="shared" si="24"/>
        <v>2.6900652527633881E-3</v>
      </c>
    </row>
    <row r="68" spans="1:12" x14ac:dyDescent="0.25">
      <c r="A68" s="193" t="s">
        <v>102</v>
      </c>
      <c r="B68" s="194" t="s">
        <v>102</v>
      </c>
      <c r="C68" s="195">
        <v>18891</v>
      </c>
      <c r="D68" s="195">
        <v>14332</v>
      </c>
      <c r="E68" s="195">
        <v>4165</v>
      </c>
      <c r="F68" s="195">
        <v>8645</v>
      </c>
      <c r="G68" s="195">
        <v>14526</v>
      </c>
      <c r="H68" s="195">
        <v>23796</v>
      </c>
      <c r="I68" s="195">
        <v>26866</v>
      </c>
      <c r="J68" s="212">
        <f>IFERROR(I68/H68-1,"-")</f>
        <v>0.1290132795427803</v>
      </c>
      <c r="K68" s="194">
        <f t="shared" si="25"/>
        <v>3070</v>
      </c>
      <c r="L68" s="196">
        <f t="shared" si="24"/>
        <v>5.0188397972736939E-3</v>
      </c>
    </row>
    <row r="69" spans="1:12" x14ac:dyDescent="0.25">
      <c r="A69" s="1"/>
      <c r="B69" s="190" t="s">
        <v>109</v>
      </c>
      <c r="C69" s="191">
        <v>94257</v>
      </c>
      <c r="D69" s="191">
        <v>26270</v>
      </c>
      <c r="E69" s="191">
        <v>29380</v>
      </c>
      <c r="F69" s="191">
        <v>121716</v>
      </c>
      <c r="G69" s="191">
        <v>133701</v>
      </c>
      <c r="H69" s="191">
        <v>172021</v>
      </c>
      <c r="I69" s="191">
        <v>141562</v>
      </c>
      <c r="J69" s="211">
        <f>IFERROR(I69/H69-1,"-")</f>
        <v>-0.17706559082902673</v>
      </c>
      <c r="K69" s="190">
        <f t="shared" si="25"/>
        <v>-30459</v>
      </c>
      <c r="L69" s="192">
        <f t="shared" si="24"/>
        <v>2.644520953553408E-2</v>
      </c>
    </row>
    <row r="70" spans="1:12" s="74" customFormat="1" x14ac:dyDescent="0.25">
      <c r="B70" s="194" t="s">
        <v>112</v>
      </c>
      <c r="C70" s="195">
        <v>40780</v>
      </c>
      <c r="D70" s="195">
        <v>10014</v>
      </c>
      <c r="E70" s="195">
        <v>8710</v>
      </c>
      <c r="F70" s="195">
        <v>57290</v>
      </c>
      <c r="G70" s="195">
        <v>48659</v>
      </c>
      <c r="H70" s="195">
        <v>73362</v>
      </c>
      <c r="I70" s="195">
        <v>73064</v>
      </c>
      <c r="J70" s="212">
        <f t="shared" ref="J70:J77" si="26">IFERROR(I70/H70-1,"-")</f>
        <v>-4.0620484719610106E-3</v>
      </c>
      <c r="K70" s="194">
        <f t="shared" si="25"/>
        <v>-298</v>
      </c>
      <c r="L70" s="196">
        <f t="shared" si="24"/>
        <v>1.3649092196382237E-2</v>
      </c>
    </row>
    <row r="71" spans="1:12" s="74" customFormat="1" x14ac:dyDescent="0.25">
      <c r="B71" s="194" t="s">
        <v>115</v>
      </c>
      <c r="C71" s="195">
        <v>11799</v>
      </c>
      <c r="D71" s="195">
        <v>3271</v>
      </c>
      <c r="E71" s="195">
        <v>3870</v>
      </c>
      <c r="F71" s="195">
        <v>7628</v>
      </c>
      <c r="G71" s="195">
        <v>9458</v>
      </c>
      <c r="H71" s="195">
        <v>9775</v>
      </c>
      <c r="I71" s="195">
        <v>10013</v>
      </c>
      <c r="J71" s="212">
        <f t="shared" si="26"/>
        <v>2.4347826086956514E-2</v>
      </c>
      <c r="K71" s="194">
        <f t="shared" si="25"/>
        <v>238</v>
      </c>
      <c r="L71" s="196">
        <f t="shared" si="24"/>
        <v>1.8705294011055421E-3</v>
      </c>
    </row>
    <row r="72" spans="1:12" x14ac:dyDescent="0.25">
      <c r="A72" s="1"/>
      <c r="B72" s="194" t="s">
        <v>118</v>
      </c>
      <c r="C72" s="195">
        <v>10855</v>
      </c>
      <c r="D72" s="195">
        <v>3309</v>
      </c>
      <c r="E72" s="195">
        <v>4103</v>
      </c>
      <c r="F72" s="195">
        <v>16897</v>
      </c>
      <c r="G72" s="195">
        <v>17324</v>
      </c>
      <c r="H72" s="195">
        <v>21283</v>
      </c>
      <c r="I72" s="195">
        <v>9972</v>
      </c>
      <c r="J72" s="212">
        <f t="shared" si="26"/>
        <v>-0.53145703143353851</v>
      </c>
      <c r="K72" s="194">
        <f t="shared" si="25"/>
        <v>-11311</v>
      </c>
      <c r="L72" s="196">
        <f t="shared" si="24"/>
        <v>1.8628701875386463E-3</v>
      </c>
    </row>
    <row r="73" spans="1:12" x14ac:dyDescent="0.25">
      <c r="A73" s="1"/>
      <c r="B73" s="194" t="s">
        <v>125</v>
      </c>
      <c r="C73" s="195">
        <v>1783</v>
      </c>
      <c r="D73" s="195">
        <v>303</v>
      </c>
      <c r="E73" s="195">
        <v>2186</v>
      </c>
      <c r="F73" s="195">
        <v>3247</v>
      </c>
      <c r="G73" s="195">
        <v>4008</v>
      </c>
      <c r="H73" s="195">
        <v>6723</v>
      </c>
      <c r="I73" s="195">
        <v>5650</v>
      </c>
      <c r="J73" s="212">
        <f t="shared" si="26"/>
        <v>-0.1596013684367098</v>
      </c>
      <c r="K73" s="194">
        <f t="shared" si="25"/>
        <v>-1073</v>
      </c>
      <c r="L73" s="196">
        <f t="shared" si="24"/>
        <v>1.0554769915356349E-3</v>
      </c>
    </row>
    <row r="74" spans="1:12" x14ac:dyDescent="0.25">
      <c r="A74" s="1"/>
      <c r="B74" s="194" t="s">
        <v>121</v>
      </c>
      <c r="C74" s="195">
        <v>2137</v>
      </c>
      <c r="D74" s="195">
        <v>1049</v>
      </c>
      <c r="E74" s="195">
        <v>1560</v>
      </c>
      <c r="F74" s="195">
        <v>3254</v>
      </c>
      <c r="G74" s="195">
        <v>2822</v>
      </c>
      <c r="H74" s="195">
        <v>4267</v>
      </c>
      <c r="I74" s="195">
        <v>2903</v>
      </c>
      <c r="J74" s="212">
        <f t="shared" si="26"/>
        <v>-0.31966252636512771</v>
      </c>
      <c r="K74" s="194">
        <f t="shared" si="25"/>
        <v>-1364</v>
      </c>
      <c r="L74" s="196">
        <f t="shared" si="24"/>
        <v>5.4230968255361914E-4</v>
      </c>
    </row>
    <row r="75" spans="1:12" x14ac:dyDescent="0.25">
      <c r="A75" s="1"/>
      <c r="B75" s="194" t="s">
        <v>130</v>
      </c>
      <c r="C75" s="195">
        <v>1797</v>
      </c>
      <c r="D75" s="195">
        <v>835</v>
      </c>
      <c r="E75" s="195">
        <v>134</v>
      </c>
      <c r="F75" s="195">
        <v>1819</v>
      </c>
      <c r="G75" s="195">
        <v>4234</v>
      </c>
      <c r="H75" s="195">
        <v>3124</v>
      </c>
      <c r="I75" s="195">
        <v>1968</v>
      </c>
      <c r="J75" s="212">
        <f t="shared" si="26"/>
        <v>-0.37003841229193346</v>
      </c>
      <c r="K75" s="194">
        <f t="shared" si="25"/>
        <v>-1156</v>
      </c>
      <c r="L75" s="196">
        <f t="shared" si="24"/>
        <v>3.676422512109964E-4</v>
      </c>
    </row>
    <row r="76" spans="1:12" x14ac:dyDescent="0.25">
      <c r="A76" s="193" t="s">
        <v>146</v>
      </c>
      <c r="B76" s="194" t="s">
        <v>133</v>
      </c>
      <c r="C76" s="195">
        <v>1872</v>
      </c>
      <c r="D76" s="195">
        <v>1047</v>
      </c>
      <c r="E76" s="195">
        <v>62</v>
      </c>
      <c r="F76" s="195">
        <v>557</v>
      </c>
      <c r="G76" s="195">
        <v>1200</v>
      </c>
      <c r="H76" s="195">
        <v>2268</v>
      </c>
      <c r="I76" s="195">
        <v>2628</v>
      </c>
      <c r="J76" s="212">
        <f t="shared" si="26"/>
        <v>0.15873015873015883</v>
      </c>
      <c r="K76" s="194">
        <f t="shared" si="25"/>
        <v>360</v>
      </c>
      <c r="L76" s="196">
        <f t="shared" si="24"/>
        <v>4.9093690862931836E-4</v>
      </c>
    </row>
    <row r="77" spans="1:12" x14ac:dyDescent="0.25">
      <c r="A77" s="198" t="s">
        <v>147</v>
      </c>
      <c r="B77" s="199" t="s">
        <v>147</v>
      </c>
      <c r="C77" s="200">
        <f t="shared" ref="C77" si="27">C69-SUM(C70:C76)</f>
        <v>23234</v>
      </c>
      <c r="D77" s="200">
        <f t="shared" ref="D77:I77" si="28">D69-SUM(D70:D76)</f>
        <v>6442</v>
      </c>
      <c r="E77" s="200">
        <f t="shared" si="28"/>
        <v>8755</v>
      </c>
      <c r="F77" s="200">
        <f t="shared" si="28"/>
        <v>31024</v>
      </c>
      <c r="G77" s="200">
        <f t="shared" si="28"/>
        <v>45996</v>
      </c>
      <c r="H77" s="200">
        <f t="shared" si="28"/>
        <v>51219</v>
      </c>
      <c r="I77" s="200">
        <f t="shared" si="28"/>
        <v>35364</v>
      </c>
      <c r="J77" s="213">
        <f t="shared" si="26"/>
        <v>-0.30955309553095534</v>
      </c>
      <c r="K77" s="199">
        <f>I77-H77</f>
        <v>-15855</v>
      </c>
      <c r="L77" s="201">
        <f t="shared" si="24"/>
        <v>6.6063519165780876E-3</v>
      </c>
    </row>
    <row r="78" spans="1:12" x14ac:dyDescent="0.25">
      <c r="A78" s="1"/>
      <c r="B78" s="186" t="s">
        <v>50</v>
      </c>
      <c r="C78" s="184"/>
      <c r="D78" s="184"/>
      <c r="E78" s="184"/>
      <c r="F78" s="184"/>
      <c r="G78" s="184"/>
      <c r="H78" s="184"/>
      <c r="I78" s="184"/>
      <c r="J78" s="185"/>
      <c r="K78" s="185"/>
      <c r="L78" s="184"/>
    </row>
    <row r="79" spans="1:12" x14ac:dyDescent="0.25">
      <c r="A79" s="1"/>
      <c r="B79" s="187" t="s">
        <v>70</v>
      </c>
      <c r="C79" s="209">
        <v>786209</v>
      </c>
      <c r="D79" s="209">
        <v>242595</v>
      </c>
      <c r="E79" s="209">
        <v>291531</v>
      </c>
      <c r="F79" s="209">
        <v>677880</v>
      </c>
      <c r="G79" s="209">
        <v>780881</v>
      </c>
      <c r="H79" s="209">
        <v>898868</v>
      </c>
      <c r="I79" s="209">
        <v>917708</v>
      </c>
      <c r="J79" s="210">
        <f>IFERROR(I79/H79-1,"-")</f>
        <v>2.0959695973157277E-2</v>
      </c>
      <c r="K79" s="209">
        <f>I79-H79</f>
        <v>18840</v>
      </c>
      <c r="L79" s="210">
        <f t="shared" ref="L79:L91" si="29">I79/I$9</f>
        <v>0.17143711131826275</v>
      </c>
    </row>
    <row r="80" spans="1:12" x14ac:dyDescent="0.25">
      <c r="A80" s="1" t="s">
        <v>98</v>
      </c>
      <c r="B80" s="190" t="s">
        <v>99</v>
      </c>
      <c r="C80" s="191">
        <v>348498</v>
      </c>
      <c r="D80" s="191">
        <v>97710</v>
      </c>
      <c r="E80" s="191">
        <v>162976</v>
      </c>
      <c r="F80" s="191">
        <v>331428</v>
      </c>
      <c r="G80" s="191">
        <v>340825</v>
      </c>
      <c r="H80" s="191">
        <v>368926</v>
      </c>
      <c r="I80" s="191">
        <v>386223</v>
      </c>
      <c r="J80" s="211">
        <f>IFERROR(I80/H80-1,"-")</f>
        <v>4.6884741113393913E-2</v>
      </c>
      <c r="K80" s="190">
        <f t="shared" ref="K80:K90" si="30">I80-H80</f>
        <v>17297</v>
      </c>
      <c r="L80" s="192">
        <f t="shared" si="29"/>
        <v>7.2150352230419032E-2</v>
      </c>
    </row>
    <row r="81" spans="1:12" x14ac:dyDescent="0.25">
      <c r="A81" s="193" t="s">
        <v>105</v>
      </c>
      <c r="B81" s="194" t="s">
        <v>105</v>
      </c>
      <c r="C81" s="195">
        <v>65778</v>
      </c>
      <c r="D81" s="195">
        <v>21899</v>
      </c>
      <c r="E81" s="195">
        <v>58305</v>
      </c>
      <c r="F81" s="195">
        <v>90250</v>
      </c>
      <c r="G81" s="195">
        <v>87831</v>
      </c>
      <c r="H81" s="195">
        <v>99114</v>
      </c>
      <c r="I81" s="195">
        <v>93818</v>
      </c>
      <c r="J81" s="212">
        <f>IFERROR(I81/H81-1,"-")</f>
        <v>-5.3433420102104612E-2</v>
      </c>
      <c r="K81" s="194">
        <f t="shared" si="30"/>
        <v>-5296</v>
      </c>
      <c r="L81" s="196">
        <f t="shared" si="29"/>
        <v>1.7526148741927469E-2</v>
      </c>
    </row>
    <row r="82" spans="1:12" x14ac:dyDescent="0.25">
      <c r="A82" s="193" t="s">
        <v>102</v>
      </c>
      <c r="B82" s="194" t="s">
        <v>102</v>
      </c>
      <c r="C82" s="195">
        <v>282720</v>
      </c>
      <c r="D82" s="195">
        <v>75811</v>
      </c>
      <c r="E82" s="195">
        <v>104671</v>
      </c>
      <c r="F82" s="195">
        <v>241178</v>
      </c>
      <c r="G82" s="195">
        <v>252994</v>
      </c>
      <c r="H82" s="195">
        <v>269812</v>
      </c>
      <c r="I82" s="195">
        <v>292405</v>
      </c>
      <c r="J82" s="212">
        <f>IFERROR(I82/H82-1,"-")</f>
        <v>8.373608290216894E-2</v>
      </c>
      <c r="K82" s="194">
        <f t="shared" si="30"/>
        <v>22593</v>
      </c>
      <c r="L82" s="196">
        <f t="shared" si="29"/>
        <v>5.4624203488491563E-2</v>
      </c>
    </row>
    <row r="83" spans="1:12" x14ac:dyDescent="0.25">
      <c r="A83" s="1"/>
      <c r="B83" s="190" t="s">
        <v>109</v>
      </c>
      <c r="C83" s="191">
        <v>437711</v>
      </c>
      <c r="D83" s="191">
        <v>144885</v>
      </c>
      <c r="E83" s="191">
        <v>128555</v>
      </c>
      <c r="F83" s="191">
        <v>346452</v>
      </c>
      <c r="G83" s="191">
        <v>440056</v>
      </c>
      <c r="H83" s="191">
        <v>529942</v>
      </c>
      <c r="I83" s="191">
        <v>531485</v>
      </c>
      <c r="J83" s="211">
        <f>IFERROR(I83/H83-1,"-")</f>
        <v>2.9116393869517143E-3</v>
      </c>
      <c r="K83" s="190">
        <f t="shared" si="30"/>
        <v>1543</v>
      </c>
      <c r="L83" s="192">
        <f t="shared" si="29"/>
        <v>9.9286759087843707E-2</v>
      </c>
    </row>
    <row r="84" spans="1:12" s="74" customFormat="1" x14ac:dyDescent="0.25">
      <c r="B84" s="194" t="s">
        <v>112</v>
      </c>
      <c r="C84" s="195">
        <v>74915</v>
      </c>
      <c r="D84" s="195">
        <v>23648</v>
      </c>
      <c r="E84" s="195">
        <v>11950</v>
      </c>
      <c r="F84" s="195">
        <v>68876</v>
      </c>
      <c r="G84" s="195">
        <v>91920</v>
      </c>
      <c r="H84" s="195">
        <v>111305</v>
      </c>
      <c r="I84" s="195">
        <v>116864</v>
      </c>
      <c r="J84" s="212">
        <f t="shared" ref="J84:J91" si="31">IFERROR(I84/H84-1,"-")</f>
        <v>4.9943847985265633E-2</v>
      </c>
      <c r="K84" s="194">
        <f t="shared" si="30"/>
        <v>5559</v>
      </c>
      <c r="L84" s="196">
        <f t="shared" si="29"/>
        <v>2.1831374006870876E-2</v>
      </c>
    </row>
    <row r="85" spans="1:12" s="74" customFormat="1" x14ac:dyDescent="0.25">
      <c r="B85" s="194" t="s">
        <v>115</v>
      </c>
      <c r="C85" s="195">
        <v>167682</v>
      </c>
      <c r="D85" s="195">
        <v>50548</v>
      </c>
      <c r="E85" s="195">
        <v>36661</v>
      </c>
      <c r="F85" s="195">
        <v>108547</v>
      </c>
      <c r="G85" s="195">
        <v>125339</v>
      </c>
      <c r="H85" s="195">
        <v>143407</v>
      </c>
      <c r="I85" s="195">
        <v>138493</v>
      </c>
      <c r="J85" s="212">
        <f t="shared" si="31"/>
        <v>-3.4266109743596895E-2</v>
      </c>
      <c r="K85" s="194">
        <f t="shared" si="30"/>
        <v>-4914</v>
      </c>
      <c r="L85" s="196">
        <f t="shared" si="29"/>
        <v>2.5871889378538883E-2</v>
      </c>
    </row>
    <row r="86" spans="1:12" x14ac:dyDescent="0.25">
      <c r="A86" s="1"/>
      <c r="B86" s="194" t="s">
        <v>118</v>
      </c>
      <c r="C86" s="195">
        <v>25481</v>
      </c>
      <c r="D86" s="195">
        <v>8631</v>
      </c>
      <c r="E86" s="195">
        <v>16912</v>
      </c>
      <c r="F86" s="195">
        <v>28991</v>
      </c>
      <c r="G86" s="195">
        <v>41106</v>
      </c>
      <c r="H86" s="195">
        <v>58887</v>
      </c>
      <c r="I86" s="195">
        <v>58392</v>
      </c>
      <c r="J86" s="212">
        <f t="shared" si="31"/>
        <v>-8.4059300015283389E-3</v>
      </c>
      <c r="K86" s="194">
        <f t="shared" si="30"/>
        <v>-495</v>
      </c>
      <c r="L86" s="196">
        <f t="shared" si="29"/>
        <v>1.090821459995554E-2</v>
      </c>
    </row>
    <row r="87" spans="1:12" x14ac:dyDescent="0.25">
      <c r="A87" s="1"/>
      <c r="B87" s="194" t="s">
        <v>125</v>
      </c>
      <c r="C87" s="195">
        <v>9922</v>
      </c>
      <c r="D87" s="195">
        <v>2236</v>
      </c>
      <c r="E87" s="195">
        <v>4211</v>
      </c>
      <c r="F87" s="195">
        <v>10564</v>
      </c>
      <c r="G87" s="195">
        <v>12277</v>
      </c>
      <c r="H87" s="195">
        <v>18683</v>
      </c>
      <c r="I87" s="195">
        <v>16447</v>
      </c>
      <c r="J87" s="212">
        <f t="shared" si="31"/>
        <v>-0.11968099341647487</v>
      </c>
      <c r="K87" s="194">
        <f t="shared" si="30"/>
        <v>-2236</v>
      </c>
      <c r="L87" s="196">
        <f t="shared" si="29"/>
        <v>3.072465500847184E-3</v>
      </c>
    </row>
    <row r="88" spans="1:12" x14ac:dyDescent="0.25">
      <c r="A88" s="1"/>
      <c r="B88" s="194" t="s">
        <v>121</v>
      </c>
      <c r="C88" s="195">
        <v>6649</v>
      </c>
      <c r="D88" s="195">
        <v>2296</v>
      </c>
      <c r="E88" s="195">
        <v>4139</v>
      </c>
      <c r="F88" s="195">
        <v>5401</v>
      </c>
      <c r="G88" s="195">
        <v>6642</v>
      </c>
      <c r="H88" s="195">
        <v>8741</v>
      </c>
      <c r="I88" s="195">
        <v>9253</v>
      </c>
      <c r="J88" s="212">
        <f t="shared" si="31"/>
        <v>5.8574533806200701E-2</v>
      </c>
      <c r="K88" s="194">
        <f t="shared" si="30"/>
        <v>512</v>
      </c>
      <c r="L88" s="196">
        <f t="shared" si="29"/>
        <v>1.7285537349874744E-3</v>
      </c>
    </row>
    <row r="89" spans="1:12" x14ac:dyDescent="0.25">
      <c r="A89" s="1"/>
      <c r="B89" s="194" t="s">
        <v>130</v>
      </c>
      <c r="C89" s="195">
        <v>8053</v>
      </c>
      <c r="D89" s="195">
        <v>4131</v>
      </c>
      <c r="E89" s="195">
        <v>1045</v>
      </c>
      <c r="F89" s="195">
        <v>6146</v>
      </c>
      <c r="G89" s="195">
        <v>7906</v>
      </c>
      <c r="H89" s="195">
        <v>7183</v>
      </c>
      <c r="I89" s="195">
        <v>7640</v>
      </c>
      <c r="J89" s="212">
        <f t="shared" si="31"/>
        <v>6.3622441876653113E-2</v>
      </c>
      <c r="K89" s="194">
        <f t="shared" si="30"/>
        <v>457</v>
      </c>
      <c r="L89" s="196">
        <f t="shared" si="29"/>
        <v>1.4272290646605754E-3</v>
      </c>
    </row>
    <row r="90" spans="1:12" x14ac:dyDescent="0.25">
      <c r="A90" s="193" t="s">
        <v>146</v>
      </c>
      <c r="B90" s="194" t="s">
        <v>133</v>
      </c>
      <c r="C90" s="195">
        <v>11036</v>
      </c>
      <c r="D90" s="195">
        <v>6645</v>
      </c>
      <c r="E90" s="195">
        <v>1042</v>
      </c>
      <c r="F90" s="195">
        <v>5530</v>
      </c>
      <c r="G90" s="195">
        <v>8311</v>
      </c>
      <c r="H90" s="195">
        <v>8721</v>
      </c>
      <c r="I90" s="195">
        <v>6133</v>
      </c>
      <c r="J90" s="212">
        <f t="shared" si="31"/>
        <v>-0.29675495929365903</v>
      </c>
      <c r="K90" s="194">
        <f t="shared" si="30"/>
        <v>-2588</v>
      </c>
      <c r="L90" s="196">
        <f t="shared" si="29"/>
        <v>1.1457062635554069E-3</v>
      </c>
    </row>
    <row r="91" spans="1:12" x14ac:dyDescent="0.25">
      <c r="A91" s="198" t="s">
        <v>147</v>
      </c>
      <c r="B91" s="199" t="s">
        <v>147</v>
      </c>
      <c r="C91" s="200">
        <f t="shared" ref="C91" si="32">C83-SUM(C84:C90)</f>
        <v>133973</v>
      </c>
      <c r="D91" s="200">
        <f t="shared" ref="D91:I91" si="33">D83-SUM(D84:D90)</f>
        <v>46750</v>
      </c>
      <c r="E91" s="200">
        <f t="shared" si="33"/>
        <v>52595</v>
      </c>
      <c r="F91" s="200">
        <f t="shared" si="33"/>
        <v>112397</v>
      </c>
      <c r="G91" s="200">
        <f t="shared" si="33"/>
        <v>146555</v>
      </c>
      <c r="H91" s="200">
        <f t="shared" si="33"/>
        <v>173015</v>
      </c>
      <c r="I91" s="200">
        <f t="shared" si="33"/>
        <v>178263</v>
      </c>
      <c r="J91" s="213">
        <f t="shared" si="31"/>
        <v>3.033263011877585E-2</v>
      </c>
      <c r="K91" s="199">
        <f>I91-H91</f>
        <v>5248</v>
      </c>
      <c r="L91" s="201">
        <f t="shared" si="29"/>
        <v>3.3301326538427767E-2</v>
      </c>
    </row>
    <row r="92" spans="1:12" x14ac:dyDescent="0.25">
      <c r="A92" s="1"/>
      <c r="B92" s="186" t="s">
        <v>51</v>
      </c>
      <c r="C92" s="184"/>
      <c r="D92" s="184"/>
      <c r="E92" s="184"/>
      <c r="F92" s="184"/>
      <c r="G92" s="184"/>
      <c r="H92" s="184"/>
      <c r="I92" s="184"/>
      <c r="J92" s="185"/>
      <c r="K92" s="185"/>
      <c r="L92" s="184"/>
    </row>
    <row r="93" spans="1:12" x14ac:dyDescent="0.25">
      <c r="A93" s="1"/>
      <c r="B93" s="187" t="s">
        <v>70</v>
      </c>
      <c r="C93" s="209">
        <v>46156</v>
      </c>
      <c r="D93" s="209">
        <v>20050</v>
      </c>
      <c r="E93" s="209">
        <v>25369</v>
      </c>
      <c r="F93" s="209">
        <v>43371</v>
      </c>
      <c r="G93" s="209">
        <v>50896</v>
      </c>
      <c r="H93" s="209">
        <v>49021</v>
      </c>
      <c r="I93" s="209">
        <v>48804</v>
      </c>
      <c r="J93" s="210">
        <f>IFERROR(I93/H93-1,"-")</f>
        <v>-4.4266742824503602E-3</v>
      </c>
      <c r="K93" s="209">
        <f>I93-H93</f>
        <v>-217</v>
      </c>
      <c r="L93" s="210">
        <f t="shared" ref="L93:L105" si="34">I93/I$9</f>
        <v>9.117079485823916E-3</v>
      </c>
    </row>
    <row r="94" spans="1:12" x14ac:dyDescent="0.25">
      <c r="A94" s="1" t="s">
        <v>98</v>
      </c>
      <c r="B94" s="190" t="s">
        <v>99</v>
      </c>
      <c r="C94" s="191">
        <v>30224</v>
      </c>
      <c r="D94" s="191">
        <v>12772</v>
      </c>
      <c r="E94" s="191">
        <v>16368</v>
      </c>
      <c r="F94" s="191">
        <v>27906</v>
      </c>
      <c r="G94" s="191">
        <v>33566</v>
      </c>
      <c r="H94" s="191">
        <v>30089</v>
      </c>
      <c r="I94" s="191">
        <v>30439</v>
      </c>
      <c r="J94" s="211">
        <f>IFERROR(I94/H94-1,"-")</f>
        <v>1.1632157931469989E-2</v>
      </c>
      <c r="K94" s="190">
        <f t="shared" ref="K94:K104" si="35">I94-H94</f>
        <v>350</v>
      </c>
      <c r="L94" s="192">
        <f t="shared" si="34"/>
        <v>5.6863122381156095E-3</v>
      </c>
    </row>
    <row r="95" spans="1:12" x14ac:dyDescent="0.25">
      <c r="A95" s="193" t="s">
        <v>105</v>
      </c>
      <c r="B95" s="194" t="s">
        <v>105</v>
      </c>
      <c r="C95" s="195">
        <v>14872</v>
      </c>
      <c r="D95" s="195">
        <v>6657</v>
      </c>
      <c r="E95" s="195">
        <v>8277</v>
      </c>
      <c r="F95" s="195">
        <v>12883</v>
      </c>
      <c r="G95" s="195">
        <v>10385</v>
      </c>
      <c r="H95" s="195">
        <v>9276</v>
      </c>
      <c r="I95" s="195">
        <v>11235</v>
      </c>
      <c r="J95" s="212">
        <f>IFERROR(I95/H95-1,"-")</f>
        <v>0.21119016817593783</v>
      </c>
      <c r="K95" s="194">
        <f t="shared" si="35"/>
        <v>1959</v>
      </c>
      <c r="L95" s="196">
        <f t="shared" si="34"/>
        <v>2.098811327416435E-3</v>
      </c>
    </row>
    <row r="96" spans="1:12" x14ac:dyDescent="0.25">
      <c r="A96" s="193" t="s">
        <v>102</v>
      </c>
      <c r="B96" s="194" t="s">
        <v>102</v>
      </c>
      <c r="C96" s="195">
        <v>15352</v>
      </c>
      <c r="D96" s="195">
        <v>6115</v>
      </c>
      <c r="E96" s="195">
        <v>8091</v>
      </c>
      <c r="F96" s="195">
        <v>15023</v>
      </c>
      <c r="G96" s="195">
        <v>23181</v>
      </c>
      <c r="H96" s="195">
        <v>20813</v>
      </c>
      <c r="I96" s="195">
        <v>19204</v>
      </c>
      <c r="J96" s="212">
        <f>IFERROR(I96/H96-1,"-")</f>
        <v>-7.7307452073223426E-2</v>
      </c>
      <c r="K96" s="194">
        <f t="shared" si="35"/>
        <v>-1609</v>
      </c>
      <c r="L96" s="196">
        <f t="shared" si="34"/>
        <v>3.587500910699174E-3</v>
      </c>
    </row>
    <row r="97" spans="1:12" x14ac:dyDescent="0.25">
      <c r="A97" s="1"/>
      <c r="B97" s="190" t="s">
        <v>109</v>
      </c>
      <c r="C97" s="191">
        <v>15932</v>
      </c>
      <c r="D97" s="191">
        <v>7278</v>
      </c>
      <c r="E97" s="191">
        <v>9001</v>
      </c>
      <c r="F97" s="191">
        <v>15465</v>
      </c>
      <c r="G97" s="191">
        <v>17330</v>
      </c>
      <c r="H97" s="191">
        <v>18932</v>
      </c>
      <c r="I97" s="191">
        <v>18365</v>
      </c>
      <c r="J97" s="211">
        <f>IFERROR(I97/H97-1,"-")</f>
        <v>-2.994929220367637E-2</v>
      </c>
      <c r="K97" s="190">
        <f t="shared" si="35"/>
        <v>-567</v>
      </c>
      <c r="L97" s="192">
        <f t="shared" si="34"/>
        <v>3.4307672477083074E-3</v>
      </c>
    </row>
    <row r="98" spans="1:12" s="74" customFormat="1" x14ac:dyDescent="0.25">
      <c r="B98" s="194" t="s">
        <v>112</v>
      </c>
      <c r="C98" s="195">
        <v>2048</v>
      </c>
      <c r="D98" s="195">
        <v>1197</v>
      </c>
      <c r="E98" s="195">
        <v>545</v>
      </c>
      <c r="F98" s="195">
        <v>2042</v>
      </c>
      <c r="G98" s="195">
        <v>2458</v>
      </c>
      <c r="H98" s="195">
        <v>2680</v>
      </c>
      <c r="I98" s="195">
        <v>2221</v>
      </c>
      <c r="J98" s="212">
        <f t="shared" ref="J98:J105" si="36">IFERROR(I98/H98-1,"-")</f>
        <v>-0.17126865671641789</v>
      </c>
      <c r="K98" s="194">
        <f t="shared" si="35"/>
        <v>-459</v>
      </c>
      <c r="L98" s="196">
        <f t="shared" si="34"/>
        <v>4.1490520322135313E-4</v>
      </c>
    </row>
    <row r="99" spans="1:12" s="74" customFormat="1" x14ac:dyDescent="0.25">
      <c r="B99" s="194" t="s">
        <v>115</v>
      </c>
      <c r="C99" s="195">
        <v>3474</v>
      </c>
      <c r="D99" s="195">
        <v>1480</v>
      </c>
      <c r="E99" s="195">
        <v>1857</v>
      </c>
      <c r="F99" s="195">
        <v>3193</v>
      </c>
      <c r="G99" s="195">
        <v>3384</v>
      </c>
      <c r="H99" s="195">
        <v>3853</v>
      </c>
      <c r="I99" s="195">
        <v>3531</v>
      </c>
      <c r="J99" s="212">
        <f t="shared" si="36"/>
        <v>-8.3571243187126942E-2</v>
      </c>
      <c r="K99" s="194">
        <f t="shared" si="35"/>
        <v>-322</v>
      </c>
      <c r="L99" s="196">
        <f t="shared" si="34"/>
        <v>6.5962641718802248E-4</v>
      </c>
    </row>
    <row r="100" spans="1:12" x14ac:dyDescent="0.25">
      <c r="A100" s="1"/>
      <c r="B100" s="194" t="s">
        <v>118</v>
      </c>
      <c r="C100" s="195">
        <v>3285</v>
      </c>
      <c r="D100" s="195">
        <v>1719</v>
      </c>
      <c r="E100" s="195">
        <v>2981</v>
      </c>
      <c r="F100" s="195">
        <v>2901</v>
      </c>
      <c r="G100" s="195">
        <v>3219</v>
      </c>
      <c r="H100" s="195">
        <v>3187</v>
      </c>
      <c r="I100" s="195">
        <v>3147</v>
      </c>
      <c r="J100" s="212">
        <f t="shared" si="36"/>
        <v>-1.2550988390335749E-2</v>
      </c>
      <c r="K100" s="194">
        <f t="shared" si="35"/>
        <v>-40</v>
      </c>
      <c r="L100" s="196">
        <f t="shared" si="34"/>
        <v>5.8789134378099878E-4</v>
      </c>
    </row>
    <row r="101" spans="1:12" x14ac:dyDescent="0.25">
      <c r="A101" s="1"/>
      <c r="B101" s="194" t="s">
        <v>125</v>
      </c>
      <c r="C101" s="195">
        <v>564</v>
      </c>
      <c r="D101" s="195">
        <v>301</v>
      </c>
      <c r="E101" s="195">
        <v>227</v>
      </c>
      <c r="F101" s="195">
        <v>1054</v>
      </c>
      <c r="G101" s="195">
        <v>796</v>
      </c>
      <c r="H101" s="195">
        <v>865</v>
      </c>
      <c r="I101" s="195">
        <v>756</v>
      </c>
      <c r="J101" s="212">
        <f t="shared" si="36"/>
        <v>-0.12601156069364161</v>
      </c>
      <c r="K101" s="194">
        <f t="shared" si="35"/>
        <v>-109</v>
      </c>
      <c r="L101" s="196">
        <f t="shared" si="34"/>
        <v>1.4122842577007788E-4</v>
      </c>
    </row>
    <row r="102" spans="1:12" x14ac:dyDescent="0.25">
      <c r="A102" s="1"/>
      <c r="B102" s="194" t="s">
        <v>121</v>
      </c>
      <c r="C102" s="195">
        <v>419</v>
      </c>
      <c r="D102" s="195">
        <v>267</v>
      </c>
      <c r="E102" s="195">
        <v>351</v>
      </c>
      <c r="F102" s="195">
        <v>600</v>
      </c>
      <c r="G102" s="195">
        <v>496</v>
      </c>
      <c r="H102" s="195">
        <v>744</v>
      </c>
      <c r="I102" s="195">
        <v>728</v>
      </c>
      <c r="J102" s="212">
        <f t="shared" si="36"/>
        <v>-2.1505376344086002E-2</v>
      </c>
      <c r="K102" s="194">
        <f t="shared" si="35"/>
        <v>-16</v>
      </c>
      <c r="L102" s="196">
        <f t="shared" si="34"/>
        <v>1.3599774333414907E-4</v>
      </c>
    </row>
    <row r="103" spans="1:12" x14ac:dyDescent="0.25">
      <c r="A103" s="1"/>
      <c r="B103" s="194" t="s">
        <v>130</v>
      </c>
      <c r="C103" s="195">
        <v>138</v>
      </c>
      <c r="D103" s="195">
        <v>127</v>
      </c>
      <c r="E103" s="195">
        <v>51</v>
      </c>
      <c r="F103" s="195">
        <v>240</v>
      </c>
      <c r="G103" s="195">
        <v>115</v>
      </c>
      <c r="H103" s="195">
        <v>202</v>
      </c>
      <c r="I103" s="195">
        <v>165</v>
      </c>
      <c r="J103" s="212">
        <f t="shared" si="36"/>
        <v>-0.18316831683168322</v>
      </c>
      <c r="K103" s="194">
        <f t="shared" si="35"/>
        <v>-37</v>
      </c>
      <c r="L103" s="196">
        <f t="shared" si="34"/>
        <v>3.082366435458049E-5</v>
      </c>
    </row>
    <row r="104" spans="1:12" x14ac:dyDescent="0.25">
      <c r="A104" s="193" t="s">
        <v>146</v>
      </c>
      <c r="B104" s="194" t="s">
        <v>133</v>
      </c>
      <c r="C104" s="195">
        <v>175</v>
      </c>
      <c r="D104" s="195">
        <v>79</v>
      </c>
      <c r="E104" s="195">
        <v>71</v>
      </c>
      <c r="F104" s="195">
        <v>127</v>
      </c>
      <c r="G104" s="195">
        <v>219</v>
      </c>
      <c r="H104" s="195">
        <v>350</v>
      </c>
      <c r="I104" s="195">
        <v>186</v>
      </c>
      <c r="J104" s="212">
        <f t="shared" si="36"/>
        <v>-0.46857142857142853</v>
      </c>
      <c r="K104" s="194">
        <f t="shared" si="35"/>
        <v>-164</v>
      </c>
      <c r="L104" s="196">
        <f t="shared" si="34"/>
        <v>3.4746676181527101E-5</v>
      </c>
    </row>
    <row r="105" spans="1:12" x14ac:dyDescent="0.25">
      <c r="A105" s="198" t="s">
        <v>147</v>
      </c>
      <c r="B105" s="199" t="s">
        <v>147</v>
      </c>
      <c r="C105" s="200">
        <f t="shared" ref="C105" si="37">C97-SUM(C98:C104)</f>
        <v>5829</v>
      </c>
      <c r="D105" s="200">
        <f t="shared" ref="D105:I105" si="38">D97-SUM(D98:D104)</f>
        <v>2108</v>
      </c>
      <c r="E105" s="200">
        <f t="shared" si="38"/>
        <v>2918</v>
      </c>
      <c r="F105" s="200">
        <f t="shared" si="38"/>
        <v>5308</v>
      </c>
      <c r="G105" s="200">
        <f t="shared" si="38"/>
        <v>6643</v>
      </c>
      <c r="H105" s="200">
        <f t="shared" si="38"/>
        <v>7051</v>
      </c>
      <c r="I105" s="200">
        <f t="shared" si="38"/>
        <v>7631</v>
      </c>
      <c r="J105" s="213">
        <f t="shared" si="36"/>
        <v>8.2257835767976184E-2</v>
      </c>
      <c r="K105" s="199">
        <f>I105-H105</f>
        <v>580</v>
      </c>
      <c r="L105" s="201">
        <f t="shared" si="34"/>
        <v>1.4255477738775984E-3</v>
      </c>
    </row>
    <row r="106" spans="1:12" x14ac:dyDescent="0.25">
      <c r="A106" s="1"/>
      <c r="B106" s="186" t="s">
        <v>52</v>
      </c>
      <c r="C106" s="184"/>
      <c r="D106" s="184"/>
      <c r="E106" s="184"/>
      <c r="F106" s="184"/>
      <c r="G106" s="184"/>
      <c r="H106" s="184"/>
      <c r="I106" s="184"/>
      <c r="J106" s="185"/>
      <c r="K106" s="185"/>
      <c r="L106" s="184"/>
    </row>
    <row r="107" spans="1:12" x14ac:dyDescent="0.25">
      <c r="A107" s="1"/>
      <c r="B107" s="187" t="s">
        <v>70</v>
      </c>
      <c r="C107" s="209">
        <v>143190</v>
      </c>
      <c r="D107" s="209">
        <v>74750</v>
      </c>
      <c r="E107" s="209">
        <v>96624</v>
      </c>
      <c r="F107" s="209">
        <v>194202</v>
      </c>
      <c r="G107" s="209">
        <v>243100</v>
      </c>
      <c r="H107" s="209">
        <v>236128</v>
      </c>
      <c r="I107" s="209">
        <v>244053</v>
      </c>
      <c r="J107" s="210">
        <f>IFERROR(I107/H107-1,"-")</f>
        <v>3.3562305190405262E-2</v>
      </c>
      <c r="K107" s="209">
        <f>I107-H107</f>
        <v>7925</v>
      </c>
      <c r="L107" s="210">
        <f t="shared" ref="L107:L119" si="39">I107/I$9</f>
        <v>4.55915621619905E-2</v>
      </c>
    </row>
    <row r="108" spans="1:12" x14ac:dyDescent="0.25">
      <c r="A108" s="1" t="s">
        <v>98</v>
      </c>
      <c r="B108" s="190" t="s">
        <v>99</v>
      </c>
      <c r="C108" s="191">
        <v>29454</v>
      </c>
      <c r="D108" s="191">
        <v>29625</v>
      </c>
      <c r="E108" s="191">
        <v>43518</v>
      </c>
      <c r="F108" s="191">
        <v>46169</v>
      </c>
      <c r="G108" s="191">
        <v>53721</v>
      </c>
      <c r="H108" s="191">
        <v>49042</v>
      </c>
      <c r="I108" s="191">
        <v>51726</v>
      </c>
      <c r="J108" s="211">
        <f>IFERROR(I108/H108-1,"-")</f>
        <v>5.4728599975531145E-2</v>
      </c>
      <c r="K108" s="190">
        <f t="shared" ref="K108:K118" si="40">I108-H108</f>
        <v>2684</v>
      </c>
      <c r="L108" s="192">
        <f t="shared" si="39"/>
        <v>9.6629385600304867E-3</v>
      </c>
    </row>
    <row r="109" spans="1:12" x14ac:dyDescent="0.25">
      <c r="A109" s="193" t="s">
        <v>105</v>
      </c>
      <c r="B109" s="194" t="s">
        <v>105</v>
      </c>
      <c r="C109" s="195">
        <v>11302</v>
      </c>
      <c r="D109" s="195">
        <v>3001</v>
      </c>
      <c r="E109" s="195">
        <v>24523</v>
      </c>
      <c r="F109" s="195">
        <v>16191</v>
      </c>
      <c r="G109" s="195">
        <v>19192</v>
      </c>
      <c r="H109" s="195">
        <v>15997</v>
      </c>
      <c r="I109" s="195">
        <v>19328</v>
      </c>
      <c r="J109" s="212">
        <f>IFERROR(I109/H109-1,"-")</f>
        <v>0.20822654247671446</v>
      </c>
      <c r="K109" s="194">
        <f t="shared" si="40"/>
        <v>3331</v>
      </c>
      <c r="L109" s="196">
        <f t="shared" si="39"/>
        <v>3.610665361486859E-3</v>
      </c>
    </row>
    <row r="110" spans="1:12" x14ac:dyDescent="0.25">
      <c r="A110" s="193" t="s">
        <v>102</v>
      </c>
      <c r="B110" s="194" t="s">
        <v>102</v>
      </c>
      <c r="C110" s="195">
        <v>18152</v>
      </c>
      <c r="D110" s="195">
        <v>26624</v>
      </c>
      <c r="E110" s="195">
        <v>18995</v>
      </c>
      <c r="F110" s="195">
        <v>29978</v>
      </c>
      <c r="G110" s="195">
        <v>34529</v>
      </c>
      <c r="H110" s="195">
        <v>33045</v>
      </c>
      <c r="I110" s="195">
        <v>32398</v>
      </c>
      <c r="J110" s="212">
        <f>IFERROR(I110/H110-1,"-")</f>
        <v>-1.9579361476774082E-2</v>
      </c>
      <c r="K110" s="194">
        <f t="shared" si="40"/>
        <v>-647</v>
      </c>
      <c r="L110" s="196">
        <f t="shared" si="39"/>
        <v>6.052273198543629E-3</v>
      </c>
    </row>
    <row r="111" spans="1:12" x14ac:dyDescent="0.25">
      <c r="A111" s="1"/>
      <c r="B111" s="190" t="s">
        <v>109</v>
      </c>
      <c r="C111" s="191">
        <v>113736</v>
      </c>
      <c r="D111" s="191">
        <v>45125</v>
      </c>
      <c r="E111" s="191">
        <v>53106</v>
      </c>
      <c r="F111" s="191">
        <v>148033</v>
      </c>
      <c r="G111" s="191">
        <v>189379</v>
      </c>
      <c r="H111" s="191">
        <v>187086</v>
      </c>
      <c r="I111" s="191">
        <v>192327</v>
      </c>
      <c r="J111" s="211">
        <f>IFERROR(I111/H111-1,"-")</f>
        <v>2.8013854590936749E-2</v>
      </c>
      <c r="K111" s="190">
        <f t="shared" si="40"/>
        <v>5241</v>
      </c>
      <c r="L111" s="192">
        <f t="shared" si="39"/>
        <v>3.5928623601960009E-2</v>
      </c>
    </row>
    <row r="112" spans="1:12" s="74" customFormat="1" x14ac:dyDescent="0.25">
      <c r="B112" s="194" t="s">
        <v>112</v>
      </c>
      <c r="C112" s="195">
        <v>62508</v>
      </c>
      <c r="D112" s="195">
        <v>23181</v>
      </c>
      <c r="E112" s="195">
        <v>20866</v>
      </c>
      <c r="F112" s="195">
        <v>90425</v>
      </c>
      <c r="G112" s="195">
        <v>124677</v>
      </c>
      <c r="H112" s="195">
        <v>116530</v>
      </c>
      <c r="I112" s="195">
        <v>116998</v>
      </c>
      <c r="J112" s="212">
        <f t="shared" ref="J112:J119" si="41">IFERROR(I112/H112-1,"-")</f>
        <v>4.0161331845876003E-3</v>
      </c>
      <c r="K112" s="194">
        <f t="shared" si="40"/>
        <v>468</v>
      </c>
      <c r="L112" s="196">
        <f t="shared" si="39"/>
        <v>2.1856406558528534E-2</v>
      </c>
    </row>
    <row r="113" spans="1:12" s="74" customFormat="1" x14ac:dyDescent="0.25">
      <c r="B113" s="194" t="s">
        <v>115</v>
      </c>
      <c r="C113" s="195">
        <v>9745</v>
      </c>
      <c r="D113" s="195">
        <v>3025</v>
      </c>
      <c r="E113" s="195">
        <v>6813</v>
      </c>
      <c r="F113" s="195">
        <v>6017</v>
      </c>
      <c r="G113" s="195">
        <v>8025</v>
      </c>
      <c r="H113" s="195">
        <v>7870</v>
      </c>
      <c r="I113" s="195">
        <v>9144</v>
      </c>
      <c r="J113" s="212">
        <f t="shared" si="41"/>
        <v>0.16188055908513332</v>
      </c>
      <c r="K113" s="194">
        <f t="shared" si="40"/>
        <v>1274</v>
      </c>
      <c r="L113" s="196">
        <f t="shared" si="39"/>
        <v>1.7081914355047516E-3</v>
      </c>
    </row>
    <row r="114" spans="1:12" x14ac:dyDescent="0.25">
      <c r="A114" s="1"/>
      <c r="B114" s="194" t="s">
        <v>118</v>
      </c>
      <c r="C114" s="195">
        <v>13157</v>
      </c>
      <c r="D114" s="195">
        <v>2561</v>
      </c>
      <c r="E114" s="195">
        <v>6955</v>
      </c>
      <c r="F114" s="195">
        <v>9420</v>
      </c>
      <c r="G114" s="195">
        <v>13195</v>
      </c>
      <c r="H114" s="195">
        <v>13720</v>
      </c>
      <c r="I114" s="195">
        <v>15420</v>
      </c>
      <c r="J114" s="212">
        <f t="shared" si="41"/>
        <v>0.12390670553935856</v>
      </c>
      <c r="K114" s="194">
        <f t="shared" si="40"/>
        <v>1700</v>
      </c>
      <c r="L114" s="196">
        <f t="shared" si="39"/>
        <v>2.8806115415007947E-3</v>
      </c>
    </row>
    <row r="115" spans="1:12" x14ac:dyDescent="0.25">
      <c r="A115" s="1"/>
      <c r="B115" s="194" t="s">
        <v>125</v>
      </c>
      <c r="C115" s="195">
        <v>2661</v>
      </c>
      <c r="D115" s="195">
        <v>1229</v>
      </c>
      <c r="E115" s="195">
        <v>3191</v>
      </c>
      <c r="F115" s="195">
        <v>5965</v>
      </c>
      <c r="G115" s="195">
        <v>6341</v>
      </c>
      <c r="H115" s="195">
        <v>6110</v>
      </c>
      <c r="I115" s="195">
        <v>6571</v>
      </c>
      <c r="J115" s="212">
        <f t="shared" si="41"/>
        <v>7.5450081833060567E-2</v>
      </c>
      <c r="K115" s="194">
        <f t="shared" si="40"/>
        <v>461</v>
      </c>
      <c r="L115" s="196">
        <f t="shared" si="39"/>
        <v>1.2275290816602933E-3</v>
      </c>
    </row>
    <row r="116" spans="1:12" x14ac:dyDescent="0.25">
      <c r="A116" s="1"/>
      <c r="B116" s="194" t="s">
        <v>121</v>
      </c>
      <c r="C116" s="195">
        <v>3843</v>
      </c>
      <c r="D116" s="195">
        <v>3033</v>
      </c>
      <c r="E116" s="195">
        <v>3995</v>
      </c>
      <c r="F116" s="195">
        <v>5325</v>
      </c>
      <c r="G116" s="195">
        <v>5187</v>
      </c>
      <c r="H116" s="195">
        <v>4991</v>
      </c>
      <c r="I116" s="195">
        <v>4951</v>
      </c>
      <c r="J116" s="212">
        <f t="shared" si="41"/>
        <v>-8.0144259667401796E-3</v>
      </c>
      <c r="K116" s="194">
        <f t="shared" si="40"/>
        <v>-40</v>
      </c>
      <c r="L116" s="196">
        <f t="shared" si="39"/>
        <v>9.2489674072441218E-4</v>
      </c>
    </row>
    <row r="117" spans="1:12" x14ac:dyDescent="0.25">
      <c r="A117" s="1"/>
      <c r="B117" s="194" t="s">
        <v>130</v>
      </c>
      <c r="C117" s="195">
        <v>688</v>
      </c>
      <c r="D117" s="195">
        <v>459</v>
      </c>
      <c r="E117" s="195">
        <v>147</v>
      </c>
      <c r="F117" s="195">
        <v>1046</v>
      </c>
      <c r="G117" s="195">
        <v>1149</v>
      </c>
      <c r="H117" s="195">
        <v>1291</v>
      </c>
      <c r="I117" s="195">
        <v>1132</v>
      </c>
      <c r="J117" s="212">
        <f t="shared" si="41"/>
        <v>-0.12316034082106897</v>
      </c>
      <c r="K117" s="194">
        <f t="shared" si="40"/>
        <v>-159</v>
      </c>
      <c r="L117" s="196">
        <f t="shared" si="39"/>
        <v>2.114690184811219E-4</v>
      </c>
    </row>
    <row r="118" spans="1:12" x14ac:dyDescent="0.25">
      <c r="A118" s="193" t="s">
        <v>146</v>
      </c>
      <c r="B118" s="194" t="s">
        <v>133</v>
      </c>
      <c r="C118" s="195">
        <v>1246</v>
      </c>
      <c r="D118" s="195">
        <v>1176</v>
      </c>
      <c r="E118" s="195">
        <v>104</v>
      </c>
      <c r="F118" s="195">
        <v>924</v>
      </c>
      <c r="G118" s="195">
        <v>679</v>
      </c>
      <c r="H118" s="195">
        <v>1495</v>
      </c>
      <c r="I118" s="195">
        <v>955</v>
      </c>
      <c r="J118" s="212">
        <f t="shared" si="41"/>
        <v>-0.3612040133779264</v>
      </c>
      <c r="K118" s="194">
        <f t="shared" si="40"/>
        <v>-540</v>
      </c>
      <c r="L118" s="196">
        <f t="shared" si="39"/>
        <v>1.7840363308257193E-4</v>
      </c>
    </row>
    <row r="119" spans="1:12" x14ac:dyDescent="0.25">
      <c r="A119" s="198" t="s">
        <v>147</v>
      </c>
      <c r="B119" s="199" t="s">
        <v>147</v>
      </c>
      <c r="C119" s="200">
        <f t="shared" ref="C119" si="42">C111-SUM(C112:C118)</f>
        <v>19888</v>
      </c>
      <c r="D119" s="200">
        <f t="shared" ref="D119:I119" si="43">D111-SUM(D112:D118)</f>
        <v>10461</v>
      </c>
      <c r="E119" s="200">
        <f t="shared" si="43"/>
        <v>11035</v>
      </c>
      <c r="F119" s="200">
        <f t="shared" si="43"/>
        <v>28911</v>
      </c>
      <c r="G119" s="200">
        <f t="shared" si="43"/>
        <v>30126</v>
      </c>
      <c r="H119" s="200">
        <f t="shared" si="43"/>
        <v>35079</v>
      </c>
      <c r="I119" s="200">
        <f t="shared" si="43"/>
        <v>37156</v>
      </c>
      <c r="J119" s="213">
        <f t="shared" si="41"/>
        <v>5.9209213489552104E-2</v>
      </c>
      <c r="K119" s="199">
        <f>I119-H119</f>
        <v>2077</v>
      </c>
      <c r="L119" s="201">
        <f t="shared" si="39"/>
        <v>6.9411155924775318E-3</v>
      </c>
    </row>
    <row r="120" spans="1:12" x14ac:dyDescent="0.25">
      <c r="A120" s="1"/>
      <c r="B120" s="186" t="s">
        <v>53</v>
      </c>
      <c r="C120" s="184"/>
      <c r="D120" s="184"/>
      <c r="E120" s="184"/>
      <c r="F120" s="184"/>
      <c r="G120" s="184"/>
      <c r="H120" s="184"/>
      <c r="I120" s="184"/>
      <c r="J120" s="185"/>
      <c r="K120" s="185"/>
      <c r="L120" s="184"/>
    </row>
    <row r="121" spans="1:12" x14ac:dyDescent="0.25">
      <c r="A121" s="1"/>
      <c r="B121" s="187" t="s">
        <v>70</v>
      </c>
      <c r="C121" s="209">
        <v>185319</v>
      </c>
      <c r="D121" s="209">
        <v>80046</v>
      </c>
      <c r="E121" s="209">
        <v>127034</v>
      </c>
      <c r="F121" s="209">
        <v>187790</v>
      </c>
      <c r="G121" s="209">
        <v>203344</v>
      </c>
      <c r="H121" s="209">
        <v>209772</v>
      </c>
      <c r="I121" s="209">
        <v>237218</v>
      </c>
      <c r="J121" s="210">
        <f>IFERROR(I121/H121-1,"-")</f>
        <v>0.13083729001010624</v>
      </c>
      <c r="K121" s="209">
        <f>I121-H121</f>
        <v>27446</v>
      </c>
      <c r="L121" s="210">
        <f t="shared" ref="L121:L133" si="44">I121/I$9</f>
        <v>4.4314715217362875E-2</v>
      </c>
    </row>
    <row r="122" spans="1:12" x14ac:dyDescent="0.25">
      <c r="A122" s="1" t="s">
        <v>98</v>
      </c>
      <c r="B122" s="190" t="s">
        <v>99</v>
      </c>
      <c r="C122" s="191">
        <v>101153</v>
      </c>
      <c r="D122" s="191">
        <v>44623</v>
      </c>
      <c r="E122" s="191">
        <v>83554</v>
      </c>
      <c r="F122" s="191">
        <v>113642</v>
      </c>
      <c r="G122" s="191">
        <v>126216</v>
      </c>
      <c r="H122" s="191">
        <v>132125</v>
      </c>
      <c r="I122" s="191">
        <v>153721</v>
      </c>
      <c r="J122" s="211">
        <f>IFERROR(I122/H122-1,"-")</f>
        <v>0.16345127719962149</v>
      </c>
      <c r="K122" s="190">
        <f t="shared" ref="K122:K132" si="45">I122-H122</f>
        <v>21596</v>
      </c>
      <c r="L122" s="192">
        <f t="shared" si="44"/>
        <v>2.8716633383336167E-2</v>
      </c>
    </row>
    <row r="123" spans="1:12" x14ac:dyDescent="0.25">
      <c r="A123" s="193" t="s">
        <v>105</v>
      </c>
      <c r="B123" s="194" t="s">
        <v>105</v>
      </c>
      <c r="C123" s="195">
        <v>50967</v>
      </c>
      <c r="D123" s="195">
        <v>20055</v>
      </c>
      <c r="E123" s="195">
        <v>42370</v>
      </c>
      <c r="F123" s="195">
        <v>58791</v>
      </c>
      <c r="G123" s="195">
        <v>57284</v>
      </c>
      <c r="H123" s="195">
        <v>63881</v>
      </c>
      <c r="I123" s="195">
        <v>80468</v>
      </c>
      <c r="J123" s="212">
        <f>IFERROR(I123/H123-1,"-")</f>
        <v>0.25965467040278023</v>
      </c>
      <c r="K123" s="194">
        <f t="shared" si="45"/>
        <v>16587</v>
      </c>
      <c r="L123" s="196">
        <f t="shared" si="44"/>
        <v>1.5032234080511412E-2</v>
      </c>
    </row>
    <row r="124" spans="1:12" x14ac:dyDescent="0.25">
      <c r="A124" s="193" t="s">
        <v>102</v>
      </c>
      <c r="B124" s="194" t="s">
        <v>102</v>
      </c>
      <c r="C124" s="195">
        <v>50186</v>
      </c>
      <c r="D124" s="195">
        <v>24568</v>
      </c>
      <c r="E124" s="195">
        <v>41184</v>
      </c>
      <c r="F124" s="195">
        <v>54851</v>
      </c>
      <c r="G124" s="195">
        <v>68932</v>
      </c>
      <c r="H124" s="195">
        <v>68244</v>
      </c>
      <c r="I124" s="195">
        <v>73253</v>
      </c>
      <c r="J124" s="212">
        <f>IFERROR(I124/H124-1,"-")</f>
        <v>7.3398393998007183E-2</v>
      </c>
      <c r="K124" s="194">
        <f t="shared" si="45"/>
        <v>5009</v>
      </c>
      <c r="L124" s="196">
        <f t="shared" si="44"/>
        <v>1.3684399302824755E-2</v>
      </c>
    </row>
    <row r="125" spans="1:12" x14ac:dyDescent="0.25">
      <c r="A125" s="1"/>
      <c r="B125" s="190" t="s">
        <v>109</v>
      </c>
      <c r="C125" s="191">
        <v>84166</v>
      </c>
      <c r="D125" s="191">
        <v>35423</v>
      </c>
      <c r="E125" s="191">
        <v>43480</v>
      </c>
      <c r="F125" s="191">
        <v>74148</v>
      </c>
      <c r="G125" s="191">
        <v>77128</v>
      </c>
      <c r="H125" s="191">
        <v>77647</v>
      </c>
      <c r="I125" s="191">
        <v>83497</v>
      </c>
      <c r="J125" s="211">
        <f>IFERROR(I125/H125-1,"-")</f>
        <v>7.5340966167398715E-2</v>
      </c>
      <c r="K125" s="190">
        <f t="shared" si="45"/>
        <v>5850</v>
      </c>
      <c r="L125" s="192">
        <f t="shared" si="44"/>
        <v>1.559808183402671E-2</v>
      </c>
    </row>
    <row r="126" spans="1:12" s="74" customFormat="1" x14ac:dyDescent="0.25">
      <c r="B126" s="194" t="s">
        <v>112</v>
      </c>
      <c r="C126" s="195">
        <v>8922</v>
      </c>
      <c r="D126" s="195">
        <v>3445</v>
      </c>
      <c r="E126" s="195">
        <v>2029</v>
      </c>
      <c r="F126" s="195">
        <v>8307</v>
      </c>
      <c r="G126" s="195">
        <v>10172</v>
      </c>
      <c r="H126" s="195">
        <v>9158</v>
      </c>
      <c r="I126" s="195">
        <v>8741</v>
      </c>
      <c r="J126" s="212">
        <f t="shared" ref="J126:J133" si="46">IFERROR(I126/H126-1,"-")</f>
        <v>-4.5533959379777222E-2</v>
      </c>
      <c r="K126" s="194">
        <f t="shared" si="45"/>
        <v>-417</v>
      </c>
      <c r="L126" s="196">
        <f t="shared" si="44"/>
        <v>1.6329069704447761E-3</v>
      </c>
    </row>
    <row r="127" spans="1:12" s="74" customFormat="1" x14ac:dyDescent="0.25">
      <c r="B127" s="194" t="s">
        <v>115</v>
      </c>
      <c r="C127" s="195">
        <v>8007</v>
      </c>
      <c r="D127" s="195">
        <v>3648</v>
      </c>
      <c r="E127" s="195">
        <v>4641</v>
      </c>
      <c r="F127" s="195">
        <v>8165</v>
      </c>
      <c r="G127" s="195">
        <v>10909</v>
      </c>
      <c r="H127" s="195">
        <v>10490</v>
      </c>
      <c r="I127" s="195">
        <v>11505</v>
      </c>
      <c r="J127" s="212">
        <f t="shared" si="46"/>
        <v>9.6758817921830387E-2</v>
      </c>
      <c r="K127" s="194">
        <f t="shared" si="45"/>
        <v>1015</v>
      </c>
      <c r="L127" s="196">
        <f t="shared" si="44"/>
        <v>2.1492500509057489E-3</v>
      </c>
    </row>
    <row r="128" spans="1:12" x14ac:dyDescent="0.25">
      <c r="A128" s="1"/>
      <c r="B128" s="194" t="s">
        <v>118</v>
      </c>
      <c r="C128" s="195">
        <v>5944</v>
      </c>
      <c r="D128" s="195">
        <v>2556</v>
      </c>
      <c r="E128" s="195">
        <v>5763</v>
      </c>
      <c r="F128" s="195">
        <v>6960</v>
      </c>
      <c r="G128" s="195">
        <v>7511</v>
      </c>
      <c r="H128" s="195">
        <v>7375</v>
      </c>
      <c r="I128" s="195">
        <v>8010</v>
      </c>
      <c r="J128" s="212">
        <f t="shared" si="46"/>
        <v>8.6101694915254212E-2</v>
      </c>
      <c r="K128" s="194">
        <f t="shared" si="45"/>
        <v>635</v>
      </c>
      <c r="L128" s="196">
        <f t="shared" si="44"/>
        <v>1.4963487968496347E-3</v>
      </c>
    </row>
    <row r="129" spans="1:12" x14ac:dyDescent="0.25">
      <c r="A129" s="1"/>
      <c r="B129" s="194" t="s">
        <v>125</v>
      </c>
      <c r="C129" s="195">
        <v>1408</v>
      </c>
      <c r="D129" s="195">
        <v>658</v>
      </c>
      <c r="E129" s="195">
        <v>862</v>
      </c>
      <c r="F129" s="195">
        <v>2080</v>
      </c>
      <c r="G129" s="195">
        <v>2175</v>
      </c>
      <c r="H129" s="195">
        <v>1944</v>
      </c>
      <c r="I129" s="195">
        <v>2328</v>
      </c>
      <c r="J129" s="212">
        <f t="shared" si="46"/>
        <v>0.19753086419753085</v>
      </c>
      <c r="K129" s="194">
        <f t="shared" si="45"/>
        <v>384</v>
      </c>
      <c r="L129" s="196">
        <f t="shared" si="44"/>
        <v>4.3489388253008108E-4</v>
      </c>
    </row>
    <row r="130" spans="1:12" x14ac:dyDescent="0.25">
      <c r="A130" s="1"/>
      <c r="B130" s="194" t="s">
        <v>121</v>
      </c>
      <c r="C130" s="195">
        <v>1205</v>
      </c>
      <c r="D130" s="195">
        <v>658</v>
      </c>
      <c r="E130" s="195">
        <v>797</v>
      </c>
      <c r="F130" s="195">
        <v>1474</v>
      </c>
      <c r="G130" s="195">
        <v>1524</v>
      </c>
      <c r="H130" s="195">
        <v>1629</v>
      </c>
      <c r="I130" s="195">
        <v>2016</v>
      </c>
      <c r="J130" s="212">
        <f t="shared" si="46"/>
        <v>0.23756906077348061</v>
      </c>
      <c r="K130" s="194">
        <f t="shared" si="45"/>
        <v>387</v>
      </c>
      <c r="L130" s="196">
        <f t="shared" si="44"/>
        <v>3.7660913538687437E-4</v>
      </c>
    </row>
    <row r="131" spans="1:12" x14ac:dyDescent="0.25">
      <c r="A131" s="1"/>
      <c r="B131" s="194" t="s">
        <v>130</v>
      </c>
      <c r="C131" s="195">
        <v>1315</v>
      </c>
      <c r="D131" s="195">
        <v>695</v>
      </c>
      <c r="E131" s="195">
        <v>217</v>
      </c>
      <c r="F131" s="195">
        <v>848</v>
      </c>
      <c r="G131" s="195">
        <v>1030</v>
      </c>
      <c r="H131" s="195">
        <v>1142</v>
      </c>
      <c r="I131" s="195">
        <v>886</v>
      </c>
      <c r="J131" s="212">
        <f t="shared" si="46"/>
        <v>-0.22416812609457093</v>
      </c>
      <c r="K131" s="194">
        <f t="shared" si="45"/>
        <v>-256</v>
      </c>
      <c r="L131" s="196">
        <f t="shared" si="44"/>
        <v>1.6551373707974736E-4</v>
      </c>
    </row>
    <row r="132" spans="1:12" x14ac:dyDescent="0.25">
      <c r="A132" s="193" t="s">
        <v>146</v>
      </c>
      <c r="B132" s="194" t="s">
        <v>133</v>
      </c>
      <c r="C132" s="195">
        <v>2013</v>
      </c>
      <c r="D132" s="195">
        <v>1083</v>
      </c>
      <c r="E132" s="195">
        <v>374</v>
      </c>
      <c r="F132" s="195">
        <v>1320</v>
      </c>
      <c r="G132" s="195">
        <v>1881</v>
      </c>
      <c r="H132" s="195">
        <v>1771</v>
      </c>
      <c r="I132" s="195">
        <v>1574</v>
      </c>
      <c r="J132" s="212">
        <f t="shared" si="46"/>
        <v>-0.11123658949745907</v>
      </c>
      <c r="K132" s="194">
        <f t="shared" si="45"/>
        <v>-197</v>
      </c>
      <c r="L132" s="196">
        <f t="shared" si="44"/>
        <v>2.9403907693399813E-4</v>
      </c>
    </row>
    <row r="133" spans="1:12" x14ac:dyDescent="0.25">
      <c r="A133" s="198" t="s">
        <v>147</v>
      </c>
      <c r="B133" s="199" t="s">
        <v>147</v>
      </c>
      <c r="C133" s="200">
        <f t="shared" ref="C133" si="47">C125-SUM(C126:C132)</f>
        <v>55352</v>
      </c>
      <c r="D133" s="200">
        <f t="shared" ref="D133:I133" si="48">D125-SUM(D126:D132)</f>
        <v>22680</v>
      </c>
      <c r="E133" s="200">
        <f t="shared" si="48"/>
        <v>28797</v>
      </c>
      <c r="F133" s="200">
        <f t="shared" si="48"/>
        <v>44994</v>
      </c>
      <c r="G133" s="200">
        <f t="shared" si="48"/>
        <v>41926</v>
      </c>
      <c r="H133" s="200">
        <f t="shared" si="48"/>
        <v>44138</v>
      </c>
      <c r="I133" s="200">
        <f t="shared" si="48"/>
        <v>48437</v>
      </c>
      <c r="J133" s="213">
        <f t="shared" si="46"/>
        <v>9.7399066563958581E-2</v>
      </c>
      <c r="K133" s="199">
        <f>I133-H133</f>
        <v>4299</v>
      </c>
      <c r="L133" s="201">
        <f t="shared" si="44"/>
        <v>9.0485201838958491E-3</v>
      </c>
    </row>
    <row r="134" spans="1:12" x14ac:dyDescent="0.25">
      <c r="A134" s="1"/>
      <c r="B134" s="186" t="s">
        <v>54</v>
      </c>
      <c r="C134" s="184"/>
      <c r="D134" s="184"/>
      <c r="E134" s="184"/>
      <c r="F134" s="184"/>
      <c r="G134" s="184"/>
      <c r="H134" s="184"/>
      <c r="I134" s="184"/>
      <c r="J134" s="185"/>
      <c r="K134" s="185"/>
      <c r="L134" s="184"/>
    </row>
    <row r="135" spans="1:12" x14ac:dyDescent="0.25">
      <c r="A135" s="1"/>
      <c r="B135" s="187" t="s">
        <v>70</v>
      </c>
      <c r="C135" s="209">
        <v>250989</v>
      </c>
      <c r="D135" s="209">
        <v>94376</v>
      </c>
      <c r="E135" s="209">
        <v>111634</v>
      </c>
      <c r="F135" s="209">
        <v>252020</v>
      </c>
      <c r="G135" s="209">
        <v>274006</v>
      </c>
      <c r="H135" s="209">
        <v>287742</v>
      </c>
      <c r="I135" s="209">
        <v>285703</v>
      </c>
      <c r="J135" s="210">
        <f>IFERROR(I135/H135-1,"-")</f>
        <v>-7.0862091734956723E-3</v>
      </c>
      <c r="K135" s="209">
        <f>I135-H135</f>
        <v>-2039</v>
      </c>
      <c r="L135" s="210">
        <f t="shared" ref="L135:L147" si="49">I135/I$9</f>
        <v>5.3372202285434607E-2</v>
      </c>
    </row>
    <row r="136" spans="1:12" x14ac:dyDescent="0.25">
      <c r="A136" s="1" t="s">
        <v>98</v>
      </c>
      <c r="B136" s="190" t="s">
        <v>99</v>
      </c>
      <c r="C136" s="191">
        <v>45096</v>
      </c>
      <c r="D136" s="191">
        <v>19769</v>
      </c>
      <c r="E136" s="191">
        <v>44570</v>
      </c>
      <c r="F136" s="191">
        <v>28307</v>
      </c>
      <c r="G136" s="191">
        <v>31454</v>
      </c>
      <c r="H136" s="191">
        <v>28667</v>
      </c>
      <c r="I136" s="191">
        <v>31776</v>
      </c>
      <c r="J136" s="211">
        <f>IFERROR(I136/H136-1,"-")</f>
        <v>0.10845222729968262</v>
      </c>
      <c r="K136" s="190">
        <f t="shared" ref="K136:K146" si="50">I136-H136</f>
        <v>3109</v>
      </c>
      <c r="L136" s="192">
        <f t="shared" si="49"/>
        <v>5.9360773244312099E-3</v>
      </c>
    </row>
    <row r="137" spans="1:12" x14ac:dyDescent="0.25">
      <c r="A137" s="193" t="s">
        <v>105</v>
      </c>
      <c r="B137" s="194" t="s">
        <v>105</v>
      </c>
      <c r="C137" s="195">
        <v>24700</v>
      </c>
      <c r="D137" s="195">
        <v>14147</v>
      </c>
      <c r="E137" s="195">
        <v>33538</v>
      </c>
      <c r="F137" s="195">
        <v>19268</v>
      </c>
      <c r="G137" s="195">
        <v>20465</v>
      </c>
      <c r="H137" s="195">
        <v>18364</v>
      </c>
      <c r="I137" s="195">
        <v>18860</v>
      </c>
      <c r="J137" s="212">
        <f>IFERROR(I137/H137-1,"-")</f>
        <v>2.7009366151165226E-2</v>
      </c>
      <c r="K137" s="194">
        <f t="shared" si="50"/>
        <v>496</v>
      </c>
      <c r="L137" s="196">
        <f t="shared" si="49"/>
        <v>3.5232382407720487E-3</v>
      </c>
    </row>
    <row r="138" spans="1:12" x14ac:dyDescent="0.25">
      <c r="A138" s="193" t="s">
        <v>102</v>
      </c>
      <c r="B138" s="194" t="s">
        <v>102</v>
      </c>
      <c r="C138" s="195">
        <v>20396</v>
      </c>
      <c r="D138" s="195">
        <v>5622</v>
      </c>
      <c r="E138" s="195">
        <v>11032</v>
      </c>
      <c r="F138" s="195">
        <v>9039</v>
      </c>
      <c r="G138" s="195">
        <v>10989</v>
      </c>
      <c r="H138" s="195">
        <v>10303</v>
      </c>
      <c r="I138" s="195">
        <v>12916</v>
      </c>
      <c r="J138" s="212">
        <f>IFERROR(I138/H138-1,"-")</f>
        <v>0.25361545181015233</v>
      </c>
      <c r="K138" s="194">
        <f t="shared" si="50"/>
        <v>2613</v>
      </c>
      <c r="L138" s="196">
        <f t="shared" si="49"/>
        <v>2.4128390836591612E-3</v>
      </c>
    </row>
    <row r="139" spans="1:12" x14ac:dyDescent="0.25">
      <c r="A139" s="1"/>
      <c r="B139" s="190" t="s">
        <v>109</v>
      </c>
      <c r="C139" s="191">
        <v>205893</v>
      </c>
      <c r="D139" s="191">
        <v>74607</v>
      </c>
      <c r="E139" s="191">
        <v>67064</v>
      </c>
      <c r="F139" s="191">
        <v>223713</v>
      </c>
      <c r="G139" s="191">
        <v>242552</v>
      </c>
      <c r="H139" s="191">
        <v>259075</v>
      </c>
      <c r="I139" s="191">
        <v>253927</v>
      </c>
      <c r="J139" s="211">
        <f>IFERROR(I139/H139-1,"-")</f>
        <v>-1.9870693814532436E-2</v>
      </c>
      <c r="K139" s="190">
        <f t="shared" si="50"/>
        <v>-5148</v>
      </c>
      <c r="L139" s="192">
        <f t="shared" si="49"/>
        <v>4.7436124961003391E-2</v>
      </c>
    </row>
    <row r="140" spans="1:12" s="74" customFormat="1" x14ac:dyDescent="0.25">
      <c r="B140" s="194" t="s">
        <v>112</v>
      </c>
      <c r="C140" s="195">
        <v>102733</v>
      </c>
      <c r="D140" s="195">
        <v>30179</v>
      </c>
      <c r="E140" s="195">
        <v>15368</v>
      </c>
      <c r="F140" s="195">
        <v>98327</v>
      </c>
      <c r="G140" s="195">
        <v>105348</v>
      </c>
      <c r="H140" s="195">
        <v>117947</v>
      </c>
      <c r="I140" s="195">
        <v>120063</v>
      </c>
      <c r="J140" s="212">
        <f t="shared" ref="J140:J147" si="51">IFERROR(I140/H140-1,"-")</f>
        <v>1.7940261303805993E-2</v>
      </c>
      <c r="K140" s="194">
        <f t="shared" si="50"/>
        <v>2116</v>
      </c>
      <c r="L140" s="196">
        <f t="shared" si="49"/>
        <v>2.2428979475175741E-2</v>
      </c>
    </row>
    <row r="141" spans="1:12" s="74" customFormat="1" x14ac:dyDescent="0.25">
      <c r="B141" s="194" t="s">
        <v>115</v>
      </c>
      <c r="C141" s="195">
        <v>14456</v>
      </c>
      <c r="D141" s="195">
        <v>5578</v>
      </c>
      <c r="E141" s="195">
        <v>6621</v>
      </c>
      <c r="F141" s="195">
        <v>15310</v>
      </c>
      <c r="G141" s="195">
        <v>20966</v>
      </c>
      <c r="H141" s="195">
        <v>21577</v>
      </c>
      <c r="I141" s="195">
        <v>21479</v>
      </c>
      <c r="J141" s="212">
        <f t="shared" si="51"/>
        <v>-4.5418732910043058E-3</v>
      </c>
      <c r="K141" s="194">
        <f t="shared" si="50"/>
        <v>-98</v>
      </c>
      <c r="L141" s="196">
        <f t="shared" si="49"/>
        <v>4.0124938586183897E-3</v>
      </c>
    </row>
    <row r="142" spans="1:12" x14ac:dyDescent="0.25">
      <c r="A142" s="1"/>
      <c r="B142" s="194" t="s">
        <v>118</v>
      </c>
      <c r="C142" s="195">
        <v>20088</v>
      </c>
      <c r="D142" s="195">
        <v>6504</v>
      </c>
      <c r="E142" s="195">
        <v>12788</v>
      </c>
      <c r="F142" s="195">
        <v>26748</v>
      </c>
      <c r="G142" s="195">
        <v>25049</v>
      </c>
      <c r="H142" s="195">
        <v>25956</v>
      </c>
      <c r="I142" s="195">
        <v>23474</v>
      </c>
      <c r="J142" s="212">
        <f t="shared" si="51"/>
        <v>-9.5623362613653895E-2</v>
      </c>
      <c r="K142" s="194">
        <f t="shared" si="50"/>
        <v>-2482</v>
      </c>
      <c r="L142" s="196">
        <f t="shared" si="49"/>
        <v>4.3851799821783173E-3</v>
      </c>
    </row>
    <row r="143" spans="1:12" x14ac:dyDescent="0.25">
      <c r="A143" s="1"/>
      <c r="B143" s="194" t="s">
        <v>125</v>
      </c>
      <c r="C143" s="195">
        <v>4319</v>
      </c>
      <c r="D143" s="195">
        <v>1170</v>
      </c>
      <c r="E143" s="195">
        <v>2687</v>
      </c>
      <c r="F143" s="195">
        <v>10336</v>
      </c>
      <c r="G143" s="195">
        <v>9722</v>
      </c>
      <c r="H143" s="195">
        <v>6946</v>
      </c>
      <c r="I143" s="195">
        <v>6202</v>
      </c>
      <c r="J143" s="212">
        <f t="shared" si="51"/>
        <v>-0.10711200691045208</v>
      </c>
      <c r="K143" s="194">
        <f t="shared" si="50"/>
        <v>-744</v>
      </c>
      <c r="L143" s="196">
        <f t="shared" si="49"/>
        <v>1.1585961595582314E-3</v>
      </c>
    </row>
    <row r="144" spans="1:12" x14ac:dyDescent="0.25">
      <c r="A144" s="1"/>
      <c r="B144" s="194" t="s">
        <v>121</v>
      </c>
      <c r="C144" s="195">
        <v>4318</v>
      </c>
      <c r="D144" s="195">
        <v>1988</v>
      </c>
      <c r="E144" s="195">
        <v>2445</v>
      </c>
      <c r="F144" s="195">
        <v>4532</v>
      </c>
      <c r="G144" s="195">
        <v>5507</v>
      </c>
      <c r="H144" s="195">
        <v>5702</v>
      </c>
      <c r="I144" s="195">
        <v>4505</v>
      </c>
      <c r="J144" s="212">
        <f t="shared" si="51"/>
        <v>-0.20992634163451418</v>
      </c>
      <c r="K144" s="194">
        <f t="shared" si="50"/>
        <v>-1197</v>
      </c>
      <c r="L144" s="196">
        <f t="shared" si="49"/>
        <v>8.4157944192354611E-4</v>
      </c>
    </row>
    <row r="145" spans="1:12" x14ac:dyDescent="0.25">
      <c r="A145" s="1"/>
      <c r="B145" s="194" t="s">
        <v>130</v>
      </c>
      <c r="C145" s="195">
        <v>2191</v>
      </c>
      <c r="D145" s="195">
        <v>2363</v>
      </c>
      <c r="E145" s="195">
        <v>362</v>
      </c>
      <c r="F145" s="195">
        <v>2541</v>
      </c>
      <c r="G145" s="195">
        <v>2860</v>
      </c>
      <c r="H145" s="195">
        <v>2755</v>
      </c>
      <c r="I145" s="195">
        <v>2954</v>
      </c>
      <c r="J145" s="212">
        <f t="shared" si="51"/>
        <v>7.2232304900181399E-2</v>
      </c>
      <c r="K145" s="194">
        <f t="shared" si="50"/>
        <v>199</v>
      </c>
      <c r="L145" s="196">
        <f t="shared" si="49"/>
        <v>5.5183699699048951E-4</v>
      </c>
    </row>
    <row r="146" spans="1:12" x14ac:dyDescent="0.25">
      <c r="A146" s="193" t="s">
        <v>146</v>
      </c>
      <c r="B146" s="194" t="s">
        <v>133</v>
      </c>
      <c r="C146" s="195">
        <v>5868</v>
      </c>
      <c r="D146" s="195">
        <v>4760</v>
      </c>
      <c r="E146" s="195">
        <v>207</v>
      </c>
      <c r="F146" s="195">
        <v>1315</v>
      </c>
      <c r="G146" s="195">
        <v>2219</v>
      </c>
      <c r="H146" s="195">
        <v>2127</v>
      </c>
      <c r="I146" s="195">
        <v>1617</v>
      </c>
      <c r="J146" s="212">
        <f t="shared" si="51"/>
        <v>-0.23977433004231308</v>
      </c>
      <c r="K146" s="194">
        <f t="shared" si="50"/>
        <v>-510</v>
      </c>
      <c r="L146" s="196">
        <f t="shared" si="49"/>
        <v>3.020719106748888E-4</v>
      </c>
    </row>
    <row r="147" spans="1:12" x14ac:dyDescent="0.25">
      <c r="A147" s="198" t="s">
        <v>147</v>
      </c>
      <c r="B147" s="199" t="s">
        <v>147</v>
      </c>
      <c r="C147" s="200">
        <f t="shared" ref="C147" si="52">C139-SUM(C140:C146)</f>
        <v>51920</v>
      </c>
      <c r="D147" s="200">
        <f t="shared" ref="D147:I147" si="53">D139-SUM(D140:D146)</f>
        <v>22065</v>
      </c>
      <c r="E147" s="200">
        <f t="shared" si="53"/>
        <v>26586</v>
      </c>
      <c r="F147" s="200">
        <f t="shared" si="53"/>
        <v>64604</v>
      </c>
      <c r="G147" s="200">
        <f t="shared" si="53"/>
        <v>70881</v>
      </c>
      <c r="H147" s="200">
        <f t="shared" si="53"/>
        <v>76065</v>
      </c>
      <c r="I147" s="200">
        <f t="shared" si="53"/>
        <v>73633</v>
      </c>
      <c r="J147" s="213">
        <f t="shared" si="51"/>
        <v>-3.1972654966147429E-2</v>
      </c>
      <c r="K147" s="199">
        <f>I147-H147</f>
        <v>-2432</v>
      </c>
      <c r="L147" s="201">
        <f t="shared" si="49"/>
        <v>1.3755387135883789E-2</v>
      </c>
    </row>
    <row r="148" spans="1:12" x14ac:dyDescent="0.25">
      <c r="A148" s="1"/>
      <c r="B148" s="186" t="s">
        <v>55</v>
      </c>
      <c r="C148" s="184"/>
      <c r="D148" s="184"/>
      <c r="E148" s="184"/>
      <c r="F148" s="184"/>
      <c r="G148" s="184"/>
      <c r="H148" s="184"/>
      <c r="I148" s="184"/>
      <c r="J148" s="185"/>
      <c r="K148" s="185"/>
      <c r="L148" s="184"/>
    </row>
    <row r="149" spans="1:12" x14ac:dyDescent="0.25">
      <c r="A149" s="1"/>
      <c r="B149" s="187" t="s">
        <v>70</v>
      </c>
      <c r="C149" s="209">
        <v>120484</v>
      </c>
      <c r="D149" s="209">
        <v>41203</v>
      </c>
      <c r="E149" s="209">
        <v>56562</v>
      </c>
      <c r="F149" s="209">
        <v>103473</v>
      </c>
      <c r="G149" s="209">
        <v>118259</v>
      </c>
      <c r="H149" s="209">
        <v>121233</v>
      </c>
      <c r="I149" s="209">
        <v>121302</v>
      </c>
      <c r="J149" s="210">
        <f>IFERROR(I149/H149-1,"-")</f>
        <v>5.6915196357421038E-4</v>
      </c>
      <c r="K149" s="209">
        <f>I149-H149</f>
        <v>69</v>
      </c>
      <c r="L149" s="210">
        <f t="shared" ref="L149:L161" si="54">I149/I$9</f>
        <v>2.2660437172965592E-2</v>
      </c>
    </row>
    <row r="150" spans="1:12" x14ac:dyDescent="0.25">
      <c r="A150" s="1" t="s">
        <v>98</v>
      </c>
      <c r="B150" s="190" t="s">
        <v>99</v>
      </c>
      <c r="C150" s="191">
        <v>52180</v>
      </c>
      <c r="D150" s="191">
        <v>18426</v>
      </c>
      <c r="E150" s="191">
        <v>34079</v>
      </c>
      <c r="F150" s="191">
        <v>54281</v>
      </c>
      <c r="G150" s="191">
        <v>58402</v>
      </c>
      <c r="H150" s="191">
        <v>53149</v>
      </c>
      <c r="I150" s="191">
        <v>52150</v>
      </c>
      <c r="J150" s="211">
        <f>IFERROR(I150/H150-1,"-")</f>
        <v>-1.8796214416075596E-2</v>
      </c>
      <c r="K150" s="190">
        <f t="shared" ref="K150:K160" si="55">I150-H150</f>
        <v>-999</v>
      </c>
      <c r="L150" s="192">
        <f t="shared" si="54"/>
        <v>9.7421460369174102E-3</v>
      </c>
    </row>
    <row r="151" spans="1:12" x14ac:dyDescent="0.25">
      <c r="A151" s="193" t="s">
        <v>105</v>
      </c>
      <c r="B151" s="194" t="s">
        <v>105</v>
      </c>
      <c r="C151" s="195">
        <v>30730</v>
      </c>
      <c r="D151" s="195">
        <v>10451</v>
      </c>
      <c r="E151" s="195">
        <v>27116</v>
      </c>
      <c r="F151" s="195">
        <v>38603</v>
      </c>
      <c r="G151" s="195">
        <v>42574</v>
      </c>
      <c r="H151" s="195">
        <v>35419</v>
      </c>
      <c r="I151" s="195">
        <v>32553</v>
      </c>
      <c r="J151" s="212">
        <f>IFERROR(I151/H151-1,"-")</f>
        <v>-8.0917021937378264E-2</v>
      </c>
      <c r="K151" s="194">
        <f t="shared" si="55"/>
        <v>-2866</v>
      </c>
      <c r="L151" s="196">
        <f t="shared" si="54"/>
        <v>6.0812287620282341E-3</v>
      </c>
    </row>
    <row r="152" spans="1:12" x14ac:dyDescent="0.25">
      <c r="A152" s="193" t="s">
        <v>102</v>
      </c>
      <c r="B152" s="194" t="s">
        <v>102</v>
      </c>
      <c r="C152" s="195">
        <v>21450</v>
      </c>
      <c r="D152" s="195">
        <v>7975</v>
      </c>
      <c r="E152" s="195">
        <v>6963</v>
      </c>
      <c r="F152" s="195">
        <v>15678</v>
      </c>
      <c r="G152" s="195">
        <v>15828</v>
      </c>
      <c r="H152" s="195">
        <v>17730</v>
      </c>
      <c r="I152" s="195">
        <v>19597</v>
      </c>
      <c r="J152" s="212">
        <f>IFERROR(I152/H152-1,"-")</f>
        <v>0.10530174844895668</v>
      </c>
      <c r="K152" s="194">
        <f t="shared" si="55"/>
        <v>1867</v>
      </c>
      <c r="L152" s="196">
        <f t="shared" si="54"/>
        <v>3.6609172748891749E-3</v>
      </c>
    </row>
    <row r="153" spans="1:12" x14ac:dyDescent="0.25">
      <c r="A153" s="1"/>
      <c r="B153" s="190" t="s">
        <v>109</v>
      </c>
      <c r="C153" s="191">
        <v>68304</v>
      </c>
      <c r="D153" s="191">
        <v>22777</v>
      </c>
      <c r="E153" s="191">
        <v>22483</v>
      </c>
      <c r="F153" s="191">
        <v>49192</v>
      </c>
      <c r="G153" s="191">
        <v>59857</v>
      </c>
      <c r="H153" s="191">
        <v>68084</v>
      </c>
      <c r="I153" s="191">
        <v>69152</v>
      </c>
      <c r="J153" s="211">
        <f>IFERROR(I153/H153-1,"-")</f>
        <v>1.5686504905704668E-2</v>
      </c>
      <c r="K153" s="190">
        <f t="shared" si="55"/>
        <v>1068</v>
      </c>
      <c r="L153" s="192">
        <f t="shared" si="54"/>
        <v>1.2918291136048182E-2</v>
      </c>
    </row>
    <row r="154" spans="1:12" s="74" customFormat="1" x14ac:dyDescent="0.25">
      <c r="B154" s="194" t="s">
        <v>112</v>
      </c>
      <c r="C154" s="195">
        <v>20077</v>
      </c>
      <c r="D154" s="195">
        <v>6054</v>
      </c>
      <c r="E154" s="195">
        <v>2621</v>
      </c>
      <c r="F154" s="195">
        <v>17708</v>
      </c>
      <c r="G154" s="195">
        <v>19229</v>
      </c>
      <c r="H154" s="195">
        <v>20246</v>
      </c>
      <c r="I154" s="195">
        <v>17067</v>
      </c>
      <c r="J154" s="212">
        <f t="shared" ref="J154:J161" si="56">IFERROR(I154/H154-1,"-")</f>
        <v>-0.1570186703546379</v>
      </c>
      <c r="K154" s="194">
        <f t="shared" si="55"/>
        <v>-3179</v>
      </c>
      <c r="L154" s="196">
        <f t="shared" si="54"/>
        <v>3.1882877547856074E-3</v>
      </c>
    </row>
    <row r="155" spans="1:12" s="74" customFormat="1" x14ac:dyDescent="0.25">
      <c r="B155" s="194" t="s">
        <v>115</v>
      </c>
      <c r="C155" s="195">
        <v>18504</v>
      </c>
      <c r="D155" s="195">
        <v>6169</v>
      </c>
      <c r="E155" s="195">
        <v>5431</v>
      </c>
      <c r="F155" s="195">
        <v>10684</v>
      </c>
      <c r="G155" s="195">
        <v>11782</v>
      </c>
      <c r="H155" s="195">
        <v>12112</v>
      </c>
      <c r="I155" s="195">
        <v>11899</v>
      </c>
      <c r="J155" s="212">
        <f t="shared" si="56"/>
        <v>-1.7585865257595756E-2</v>
      </c>
      <c r="K155" s="194">
        <f t="shared" si="55"/>
        <v>-213</v>
      </c>
      <c r="L155" s="196">
        <f t="shared" si="54"/>
        <v>2.2228532251827469E-3</v>
      </c>
    </row>
    <row r="156" spans="1:12" x14ac:dyDescent="0.25">
      <c r="A156" s="1"/>
      <c r="B156" s="194" t="s">
        <v>118</v>
      </c>
      <c r="C156" s="195">
        <v>9829</v>
      </c>
      <c r="D156" s="195">
        <v>2424</v>
      </c>
      <c r="E156" s="195">
        <v>4723</v>
      </c>
      <c r="F156" s="195">
        <v>5791</v>
      </c>
      <c r="G156" s="195">
        <v>9594</v>
      </c>
      <c r="H156" s="195">
        <v>11654</v>
      </c>
      <c r="I156" s="195">
        <v>17922</v>
      </c>
      <c r="J156" s="212">
        <f t="shared" si="56"/>
        <v>0.53784108460614388</v>
      </c>
      <c r="K156" s="194">
        <f t="shared" si="55"/>
        <v>6268</v>
      </c>
      <c r="L156" s="196">
        <f t="shared" si="54"/>
        <v>3.3480103791684334E-3</v>
      </c>
    </row>
    <row r="157" spans="1:12" x14ac:dyDescent="0.25">
      <c r="A157" s="1"/>
      <c r="B157" s="194" t="s">
        <v>125</v>
      </c>
      <c r="C157" s="195">
        <v>1434</v>
      </c>
      <c r="D157" s="195">
        <v>643</v>
      </c>
      <c r="E157" s="195">
        <v>639</v>
      </c>
      <c r="F157" s="195">
        <v>1456</v>
      </c>
      <c r="G157" s="195">
        <v>1815</v>
      </c>
      <c r="H157" s="195">
        <v>2626</v>
      </c>
      <c r="I157" s="195">
        <v>2207</v>
      </c>
      <c r="J157" s="212">
        <f t="shared" si="56"/>
        <v>-0.15955826351865954</v>
      </c>
      <c r="K157" s="194">
        <f t="shared" si="55"/>
        <v>-419</v>
      </c>
      <c r="L157" s="196">
        <f t="shared" si="54"/>
        <v>4.1228986200338874E-4</v>
      </c>
    </row>
    <row r="158" spans="1:12" x14ac:dyDescent="0.25">
      <c r="A158" s="1"/>
      <c r="B158" s="194" t="s">
        <v>121</v>
      </c>
      <c r="C158" s="195">
        <v>2932</v>
      </c>
      <c r="D158" s="195">
        <v>1469</v>
      </c>
      <c r="E158" s="195">
        <v>1476</v>
      </c>
      <c r="F158" s="195">
        <v>3267</v>
      </c>
      <c r="G158" s="195">
        <v>3134</v>
      </c>
      <c r="H158" s="195">
        <v>3566</v>
      </c>
      <c r="I158" s="195">
        <v>2685</v>
      </c>
      <c r="J158" s="212">
        <f t="shared" si="56"/>
        <v>-0.24705552439708356</v>
      </c>
      <c r="K158" s="194">
        <f t="shared" si="55"/>
        <v>-881</v>
      </c>
      <c r="L158" s="196">
        <f t="shared" si="54"/>
        <v>5.0158508358817341E-4</v>
      </c>
    </row>
    <row r="159" spans="1:12" x14ac:dyDescent="0.25">
      <c r="A159" s="1"/>
      <c r="B159" s="194" t="s">
        <v>130</v>
      </c>
      <c r="C159" s="195">
        <v>457</v>
      </c>
      <c r="D159" s="195">
        <v>444</v>
      </c>
      <c r="E159" s="195">
        <v>125</v>
      </c>
      <c r="F159" s="195">
        <v>367</v>
      </c>
      <c r="G159" s="195">
        <v>546</v>
      </c>
      <c r="H159" s="195">
        <v>399</v>
      </c>
      <c r="I159" s="195">
        <v>390</v>
      </c>
      <c r="J159" s="212">
        <f t="shared" si="56"/>
        <v>-2.2556390977443663E-2</v>
      </c>
      <c r="K159" s="194">
        <f t="shared" si="55"/>
        <v>-9</v>
      </c>
      <c r="L159" s="196">
        <f t="shared" si="54"/>
        <v>7.2855933929008435E-5</v>
      </c>
    </row>
    <row r="160" spans="1:12" x14ac:dyDescent="0.25">
      <c r="A160" s="193" t="s">
        <v>146</v>
      </c>
      <c r="B160" s="194" t="s">
        <v>133</v>
      </c>
      <c r="C160" s="195">
        <v>918</v>
      </c>
      <c r="D160" s="195">
        <v>581</v>
      </c>
      <c r="E160" s="195">
        <v>139</v>
      </c>
      <c r="F160" s="195">
        <v>581</v>
      </c>
      <c r="G160" s="195">
        <v>786</v>
      </c>
      <c r="H160" s="195">
        <v>673</v>
      </c>
      <c r="I160" s="195">
        <v>545</v>
      </c>
      <c r="J160" s="212">
        <f t="shared" si="56"/>
        <v>-0.19019316493313521</v>
      </c>
      <c r="K160" s="194">
        <f t="shared" si="55"/>
        <v>-128</v>
      </c>
      <c r="L160" s="196">
        <f t="shared" si="54"/>
        <v>1.0181149741361434E-4</v>
      </c>
    </row>
    <row r="161" spans="1:12" x14ac:dyDescent="0.25">
      <c r="A161" s="198" t="s">
        <v>147</v>
      </c>
      <c r="B161" s="199" t="s">
        <v>147</v>
      </c>
      <c r="C161" s="200">
        <f t="shared" ref="C161" si="57">C153-SUM(C154:C160)</f>
        <v>14153</v>
      </c>
      <c r="D161" s="200">
        <f t="shared" ref="D161:I161" si="58">D153-SUM(D154:D160)</f>
        <v>4993</v>
      </c>
      <c r="E161" s="200">
        <f t="shared" si="58"/>
        <v>7329</v>
      </c>
      <c r="F161" s="200">
        <f t="shared" si="58"/>
        <v>9338</v>
      </c>
      <c r="G161" s="200">
        <f t="shared" si="58"/>
        <v>12971</v>
      </c>
      <c r="H161" s="200">
        <f t="shared" si="58"/>
        <v>16808</v>
      </c>
      <c r="I161" s="200">
        <f t="shared" si="58"/>
        <v>16437</v>
      </c>
      <c r="J161" s="213">
        <f t="shared" si="56"/>
        <v>-2.2072822465492581E-2</v>
      </c>
      <c r="K161" s="199">
        <f>I161-H161</f>
        <v>-371</v>
      </c>
      <c r="L161" s="201">
        <f t="shared" si="54"/>
        <v>3.0705973999772093E-3</v>
      </c>
    </row>
    <row r="162" spans="1:12" ht="6" customHeight="1" x14ac:dyDescent="0.25">
      <c r="C162" s="103"/>
      <c r="D162" s="103"/>
      <c r="E162" s="103"/>
      <c r="F162" s="103"/>
      <c r="G162" s="103"/>
      <c r="H162" s="103"/>
      <c r="I162" s="103"/>
      <c r="J162" s="103"/>
    </row>
    <row r="163" spans="1:12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CC8D6-AA80-4F9A-B6B8-BFB776B53755}">
  <sheetPr>
    <tabColor rgb="FFBB5C0D"/>
  </sheetPr>
  <dimension ref="A4:A24"/>
  <sheetViews>
    <sheetView showGridLines="0" workbookViewId="0">
      <selection activeCell="D5" sqref="D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B1A4-53DA-4296-9C6B-1B163960B2A3}">
  <sheetPr>
    <tabColor rgb="FFF29140"/>
  </sheetPr>
  <dimension ref="A4:O270"/>
  <sheetViews>
    <sheetView showGridLines="0" topLeftCell="E1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275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 t="shared" ref="C7" si="0">E7-1</f>
        <v>2020</v>
      </c>
      <c r="D7" s="139"/>
      <c r="E7" s="140">
        <f t="shared" ref="E7" si="1">G7-1</f>
        <v>2021</v>
      </c>
      <c r="F7" s="139"/>
      <c r="G7" s="140">
        <f t="shared" ref="G7" si="2">I7-1</f>
        <v>2022</v>
      </c>
      <c r="H7" s="139"/>
      <c r="I7" s="140">
        <f t="shared" ref="I7" si="3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",RIGHT(E7,2),"/",RIGHT(C7,2))</f>
        <v>var 21/20</v>
      </c>
      <c r="G8" s="144" t="s">
        <v>71</v>
      </c>
      <c r="H8" s="143" t="str">
        <f>CONCATENATE("var ",RIGHT(G7,2),"/",RIGHT(E7,2))</f>
        <v>var 22/21</v>
      </c>
      <c r="I8" s="144" t="s">
        <v>71</v>
      </c>
      <c r="J8" s="143" t="str">
        <f>CONCATENATE("var ",RIGHT(I7,2),"/",RIGHT(G7,2))</f>
        <v>var 23/22</v>
      </c>
      <c r="K8" s="144" t="s">
        <v>71</v>
      </c>
      <c r="L8" s="143" t="str">
        <f>CONCATENATE("var ",RIGHT(K7,2),"/",RIGHT(I7,2))</f>
        <v>var 24/23</v>
      </c>
      <c r="M8" s="144" t="s">
        <v>71</v>
      </c>
      <c r="N8" s="143" t="str">
        <f>CONCATENATE("var ",RIGHT(M7,2),"/",RIGHT(K7,2))</f>
        <v>var 25/24</v>
      </c>
    </row>
    <row r="9" spans="1:15" x14ac:dyDescent="0.25">
      <c r="A9" s="1" t="s">
        <v>72</v>
      </c>
      <c r="B9" s="145" t="s">
        <v>73</v>
      </c>
      <c r="C9" s="146">
        <v>893934</v>
      </c>
      <c r="D9" s="147">
        <v>2.0976097801655547E-2</v>
      </c>
      <c r="E9" s="146">
        <v>51667</v>
      </c>
      <c r="F9" s="147">
        <f t="shared" ref="F9:L21" si="4">IFERROR(E9/C9-1,"-")</f>
        <v>-0.94220266820593024</v>
      </c>
      <c r="G9" s="146">
        <v>576461</v>
      </c>
      <c r="H9" s="147">
        <f t="shared" si="4"/>
        <v>10.157237695240676</v>
      </c>
      <c r="I9" s="146">
        <v>810733</v>
      </c>
      <c r="J9" s="147">
        <f t="shared" si="4"/>
        <v>0.40639696354133248</v>
      </c>
      <c r="K9" s="146">
        <v>836960</v>
      </c>
      <c r="L9" s="147">
        <f t="shared" si="4"/>
        <v>3.2349737829840297E-2</v>
      </c>
      <c r="M9" s="146">
        <v>876312</v>
      </c>
      <c r="N9" s="147">
        <f>IFERROR(M9/K9-1,"-")</f>
        <v>4.701777862741352E-2</v>
      </c>
    </row>
    <row r="10" spans="1:15" x14ac:dyDescent="0.25">
      <c r="A10" s="1" t="s">
        <v>74</v>
      </c>
      <c r="B10" s="145" t="s">
        <v>75</v>
      </c>
      <c r="C10" s="146">
        <v>832182</v>
      </c>
      <c r="D10" s="147">
        <v>3.5273715272421402E-2</v>
      </c>
      <c r="E10" s="146">
        <v>53867</v>
      </c>
      <c r="F10" s="147">
        <f t="shared" si="4"/>
        <v>-0.93527016926585771</v>
      </c>
      <c r="G10" s="146">
        <v>608977</v>
      </c>
      <c r="H10" s="147">
        <f t="shared" si="4"/>
        <v>10.305196131212059</v>
      </c>
      <c r="I10" s="146">
        <v>773844</v>
      </c>
      <c r="J10" s="147">
        <f t="shared" si="4"/>
        <v>0.27072779431735516</v>
      </c>
      <c r="K10" s="146">
        <v>824761</v>
      </c>
      <c r="L10" s="147">
        <f t="shared" si="4"/>
        <v>6.5797499237572499E-2</v>
      </c>
      <c r="M10" s="146">
        <v>812017</v>
      </c>
      <c r="N10" s="147">
        <f t="shared" ref="N10:N18" si="5">IFERROR(M10/K10-1,"-")</f>
        <v>-1.5451749052149633E-2</v>
      </c>
    </row>
    <row r="11" spans="1:15" x14ac:dyDescent="0.25">
      <c r="A11" s="1" t="s">
        <v>76</v>
      </c>
      <c r="B11" s="145" t="s">
        <v>77</v>
      </c>
      <c r="C11" s="146">
        <v>381721</v>
      </c>
      <c r="D11" s="147">
        <v>-0.55779099968258161</v>
      </c>
      <c r="E11" s="146">
        <v>73467</v>
      </c>
      <c r="F11" s="147">
        <f t="shared" si="4"/>
        <v>-0.80753744226804391</v>
      </c>
      <c r="G11" s="146">
        <v>747881</v>
      </c>
      <c r="H11" s="147">
        <f t="shared" si="4"/>
        <v>9.1798222331114658</v>
      </c>
      <c r="I11" s="146">
        <v>818402</v>
      </c>
      <c r="J11" s="147">
        <f t="shared" si="4"/>
        <v>9.4294413148615863E-2</v>
      </c>
      <c r="K11" s="146">
        <v>866668</v>
      </c>
      <c r="L11" s="147">
        <f t="shared" si="4"/>
        <v>5.8975906705995396E-2</v>
      </c>
      <c r="M11" s="146">
        <v>828674</v>
      </c>
      <c r="N11" s="147">
        <f t="shared" si="5"/>
        <v>-4.3839163324364105E-2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71140</v>
      </c>
      <c r="F12" s="147" t="str">
        <f t="shared" si="4"/>
        <v>-</v>
      </c>
      <c r="G12" s="146">
        <v>725227</v>
      </c>
      <c r="H12" s="147">
        <f t="shared" si="4"/>
        <v>9.1943632274388527</v>
      </c>
      <c r="I12" s="146">
        <v>745949</v>
      </c>
      <c r="J12" s="147">
        <f t="shared" si="4"/>
        <v>2.8573122622296276E-2</v>
      </c>
      <c r="K12" s="146">
        <v>789795</v>
      </c>
      <c r="L12" s="147">
        <f t="shared" si="4"/>
        <v>5.8778817318610344E-2</v>
      </c>
      <c r="M12" s="146">
        <v>754621</v>
      </c>
      <c r="N12" s="147">
        <f t="shared" si="5"/>
        <v>-4.4535607341145478E-2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71284</v>
      </c>
      <c r="F13" s="147" t="str">
        <f t="shared" si="4"/>
        <v>-</v>
      </c>
      <c r="G13" s="146">
        <v>653261</v>
      </c>
      <c r="H13" s="147">
        <f t="shared" si="4"/>
        <v>8.1642023455473876</v>
      </c>
      <c r="I13" s="146">
        <v>671021</v>
      </c>
      <c r="J13" s="147">
        <f t="shared" si="4"/>
        <v>2.7186683423623847E-2</v>
      </c>
      <c r="K13" s="146">
        <v>746827</v>
      </c>
      <c r="L13" s="147">
        <f t="shared" si="4"/>
        <v>0.11297112907047624</v>
      </c>
      <c r="M13" s="146">
        <v>741128</v>
      </c>
      <c r="N13" s="147">
        <f t="shared" si="5"/>
        <v>-7.6309506753237111E-3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113899</v>
      </c>
      <c r="F14" s="147" t="str">
        <f t="shared" si="4"/>
        <v>-</v>
      </c>
      <c r="G14" s="146">
        <v>672943</v>
      </c>
      <c r="H14" s="147">
        <f t="shared" si="4"/>
        <v>4.9082432681586319</v>
      </c>
      <c r="I14" s="146">
        <v>758024</v>
      </c>
      <c r="J14" s="147">
        <f t="shared" si="4"/>
        <v>0.12643121334199181</v>
      </c>
      <c r="K14" s="146">
        <v>787690</v>
      </c>
      <c r="L14" s="147">
        <f t="shared" si="4"/>
        <v>3.9135964032801063E-2</v>
      </c>
      <c r="M14" s="146">
        <v>808867</v>
      </c>
      <c r="N14" s="147">
        <f t="shared" si="5"/>
        <v>2.6884942045728666E-2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254312</v>
      </c>
      <c r="F15" s="147" t="str">
        <f t="shared" si="4"/>
        <v>-</v>
      </c>
      <c r="G15" s="146">
        <v>858220</v>
      </c>
      <c r="H15" s="147">
        <f t="shared" si="4"/>
        <v>2.3746736292428197</v>
      </c>
      <c r="I15" s="146">
        <v>871300</v>
      </c>
      <c r="J15" s="147">
        <f t="shared" si="4"/>
        <v>1.5240847335182162E-2</v>
      </c>
      <c r="K15" s="146">
        <v>895588</v>
      </c>
      <c r="L15" s="147">
        <f t="shared" si="4"/>
        <v>2.7875588201538015E-2</v>
      </c>
      <c r="M15" s="146">
        <v>931484</v>
      </c>
      <c r="N15" s="147">
        <f t="shared" si="5"/>
        <v>4.0080930070523602E-2</v>
      </c>
    </row>
    <row r="16" spans="1:15" x14ac:dyDescent="0.25">
      <c r="A16" s="1" t="s">
        <v>86</v>
      </c>
      <c r="B16" s="145" t="s">
        <v>87</v>
      </c>
      <c r="C16" s="146">
        <v>191201</v>
      </c>
      <c r="D16" s="147">
        <v>-0.80228508439032353</v>
      </c>
      <c r="E16" s="146">
        <v>386772</v>
      </c>
      <c r="F16" s="147">
        <f t="shared" si="4"/>
        <v>1.0228555289982793</v>
      </c>
      <c r="G16" s="146">
        <v>895466</v>
      </c>
      <c r="H16" s="147">
        <f t="shared" si="4"/>
        <v>1.3152296443382663</v>
      </c>
      <c r="I16" s="146">
        <v>947197</v>
      </c>
      <c r="J16" s="147">
        <f t="shared" si="4"/>
        <v>5.7769920912686734E-2</v>
      </c>
      <c r="K16" s="146">
        <v>936279</v>
      </c>
      <c r="L16" s="147">
        <f t="shared" si="4"/>
        <v>-1.1526641237250557E-2</v>
      </c>
      <c r="M16" s="146">
        <v>908634</v>
      </c>
      <c r="N16" s="147">
        <f t="shared" si="5"/>
        <v>-2.9526455255324491E-2</v>
      </c>
    </row>
    <row r="17" spans="1:15" x14ac:dyDescent="0.25">
      <c r="A17" s="1" t="s">
        <v>88</v>
      </c>
      <c r="B17" s="145" t="s">
        <v>89</v>
      </c>
      <c r="C17" s="146">
        <v>105790</v>
      </c>
      <c r="D17" s="147">
        <v>-0.86726440969738949</v>
      </c>
      <c r="E17" s="146">
        <v>422869</v>
      </c>
      <c r="F17" s="147">
        <f t="shared" si="4"/>
        <v>2.99724926741658</v>
      </c>
      <c r="G17" s="146">
        <v>748642</v>
      </c>
      <c r="H17" s="147">
        <f t="shared" si="4"/>
        <v>0.77038751953914808</v>
      </c>
      <c r="I17" s="146">
        <v>799868</v>
      </c>
      <c r="J17" s="147">
        <f t="shared" si="4"/>
        <v>6.8425228613943734E-2</v>
      </c>
      <c r="K17" s="146">
        <v>807680</v>
      </c>
      <c r="L17" s="147">
        <f t="shared" si="4"/>
        <v>9.7666114908960822E-3</v>
      </c>
      <c r="M17" s="146">
        <v>815302</v>
      </c>
      <c r="N17" s="147">
        <f t="shared" si="5"/>
        <v>9.4369057052297034E-3</v>
      </c>
    </row>
    <row r="18" spans="1:15" x14ac:dyDescent="0.25">
      <c r="A18" s="1" t="s">
        <v>90</v>
      </c>
      <c r="B18" s="145" t="s">
        <v>91</v>
      </c>
      <c r="C18" s="146">
        <v>101639</v>
      </c>
      <c r="D18" s="147">
        <v>-0.8772455089820359</v>
      </c>
      <c r="E18" s="146">
        <v>627412</v>
      </c>
      <c r="F18" s="147">
        <f t="shared" si="4"/>
        <v>5.1729454244925668</v>
      </c>
      <c r="G18" s="146">
        <v>801936</v>
      </c>
      <c r="H18" s="147">
        <f t="shared" si="4"/>
        <v>0.27816490599478483</v>
      </c>
      <c r="I18" s="146">
        <v>863416</v>
      </c>
      <c r="J18" s="147">
        <f t="shared" si="4"/>
        <v>7.6664471977813786E-2</v>
      </c>
      <c r="K18" s="146">
        <v>870321</v>
      </c>
      <c r="L18" s="147">
        <f t="shared" si="4"/>
        <v>7.997303733078942E-3</v>
      </c>
      <c r="M18" s="146">
        <v>899430</v>
      </c>
      <c r="N18" s="147">
        <f t="shared" si="5"/>
        <v>3.3446280165594144E-2</v>
      </c>
    </row>
    <row r="19" spans="1:15" x14ac:dyDescent="0.25">
      <c r="A19" s="1" t="s">
        <v>92</v>
      </c>
      <c r="B19" s="145" t="s">
        <v>93</v>
      </c>
      <c r="C19" s="146">
        <v>110775</v>
      </c>
      <c r="D19" s="147">
        <v>-0.86625818719628145</v>
      </c>
      <c r="E19" s="146">
        <v>660916</v>
      </c>
      <c r="F19" s="147">
        <f t="shared" si="4"/>
        <v>4.9662920334010385</v>
      </c>
      <c r="G19" s="146">
        <v>785918</v>
      </c>
      <c r="H19" s="147">
        <f t="shared" si="4"/>
        <v>0.18913447397248673</v>
      </c>
      <c r="I19" s="146">
        <v>847777</v>
      </c>
      <c r="J19" s="147">
        <f t="shared" si="4"/>
        <v>7.8709229207118314E-2</v>
      </c>
      <c r="K19" s="146">
        <v>817457</v>
      </c>
      <c r="L19" s="147">
        <f t="shared" si="4"/>
        <v>-3.5764121933008375E-2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118240</v>
      </c>
      <c r="D20" s="147">
        <v>-0.86305431499360674</v>
      </c>
      <c r="E20" s="146">
        <v>579557</v>
      </c>
      <c r="F20" s="147">
        <f t="shared" si="4"/>
        <v>3.9015307848443843</v>
      </c>
      <c r="G20" s="146">
        <v>790311</v>
      </c>
      <c r="H20" s="147">
        <f t="shared" si="4"/>
        <v>0.36364671637129731</v>
      </c>
      <c r="I20" s="146">
        <v>831777</v>
      </c>
      <c r="J20" s="147">
        <f t="shared" si="4"/>
        <v>5.2467952489589464E-2</v>
      </c>
      <c r="K20" s="146">
        <v>834955</v>
      </c>
      <c r="L20" s="147">
        <f t="shared" si="4"/>
        <v>3.8207356058175268E-3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2858440</v>
      </c>
      <c r="D21" s="150">
        <v>-0.71680604408130044</v>
      </c>
      <c r="E21" s="149">
        <v>3367162</v>
      </c>
      <c r="F21" s="150">
        <f t="shared" si="4"/>
        <v>0.17797190075705638</v>
      </c>
      <c r="G21" s="149">
        <v>8865243</v>
      </c>
      <c r="H21" s="150">
        <f t="shared" si="4"/>
        <v>1.6328531267577859</v>
      </c>
      <c r="I21" s="149">
        <v>9739308</v>
      </c>
      <c r="J21" s="150">
        <f t="shared" si="4"/>
        <v>9.8594590131370285E-2</v>
      </c>
      <c r="K21" s="149">
        <v>10014981</v>
      </c>
      <c r="L21" s="150">
        <f t="shared" si="4"/>
        <v>2.8305193757092395E-2</v>
      </c>
      <c r="M21" s="149">
        <v>8376469</v>
      </c>
      <c r="N21" s="150">
        <v>1.6621686469791008E-3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C24" s="151"/>
      <c r="K24" s="151"/>
      <c r="N24" s="103"/>
    </row>
    <row r="26" spans="1:15" ht="48.75" customHeight="1" thickBot="1" x14ac:dyDescent="0.3">
      <c r="B26" s="12" t="s">
        <v>276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$C$7</f>
        <v>2020</v>
      </c>
      <c r="D29" s="139"/>
      <c r="E29" s="140">
        <f>$E$7</f>
        <v>2021</v>
      </c>
      <c r="F29" s="139"/>
      <c r="G29" s="140">
        <f>$G$7</f>
        <v>2022</v>
      </c>
      <c r="H29" s="139"/>
      <c r="I29" s="140">
        <f>$I$7</f>
        <v>2023</v>
      </c>
      <c r="J29" s="139"/>
      <c r="K29" s="140">
        <f>$K$7</f>
        <v>2024</v>
      </c>
      <c r="L29" s="139"/>
      <c r="M29" s="140">
        <f>$M$7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CONCATENATE("var. ",RIGHT(C29,2),"/",RIGHT(C29-1,2))</f>
        <v>var. 20/19</v>
      </c>
      <c r="E30" s="144" t="s">
        <v>71</v>
      </c>
      <c r="F30" s="143" t="s">
        <v>251</v>
      </c>
      <c r="G30" s="144" t="s">
        <v>71</v>
      </c>
      <c r="H30" s="143" t="s">
        <v>251</v>
      </c>
      <c r="I30" s="144" t="s">
        <v>71</v>
      </c>
      <c r="J30" s="143" t="s">
        <v>251</v>
      </c>
      <c r="K30" s="144" t="s">
        <v>71</v>
      </c>
      <c r="L30" s="143" t="s">
        <v>251</v>
      </c>
      <c r="M30" s="144" t="s">
        <v>71</v>
      </c>
      <c r="N30" s="143" t="s">
        <v>277</v>
      </c>
    </row>
    <row r="31" spans="1:15" x14ac:dyDescent="0.25">
      <c r="B31" s="145" t="s">
        <v>73</v>
      </c>
      <c r="C31" s="146">
        <v>37671</v>
      </c>
      <c r="D31" s="147">
        <v>0.29409137753349368</v>
      </c>
      <c r="E31" s="146">
        <v>5567</v>
      </c>
      <c r="F31" s="147">
        <f t="shared" ref="F31:L43" si="6">IFERROR(E31/C31-1,"-")</f>
        <v>-0.85222054099970801</v>
      </c>
      <c r="G31" s="146">
        <v>23050</v>
      </c>
      <c r="H31" s="147">
        <f t="shared" si="6"/>
        <v>3.1404706305011674</v>
      </c>
      <c r="I31" s="146">
        <v>31748</v>
      </c>
      <c r="J31" s="147">
        <f t="shared" si="6"/>
        <v>0.377353579175705</v>
      </c>
      <c r="K31" s="146">
        <v>32373</v>
      </c>
      <c r="L31" s="147">
        <f t="shared" si="6"/>
        <v>1.9686279450674027E-2</v>
      </c>
      <c r="M31" s="146">
        <v>34050</v>
      </c>
      <c r="N31" s="147">
        <f t="shared" ref="N31:N40" si="7">IFERROR(M31/K31-1,"-")</f>
        <v>5.1802427949216856E-2</v>
      </c>
    </row>
    <row r="32" spans="1:15" x14ac:dyDescent="0.25">
      <c r="B32" s="145" t="s">
        <v>75</v>
      </c>
      <c r="C32" s="146">
        <v>31441</v>
      </c>
      <c r="D32" s="147">
        <v>-0.1028904043142066</v>
      </c>
      <c r="E32" s="146">
        <v>8033</v>
      </c>
      <c r="F32" s="147">
        <f t="shared" si="6"/>
        <v>-0.74450558188352789</v>
      </c>
      <c r="G32" s="146">
        <v>23773</v>
      </c>
      <c r="H32" s="147">
        <f t="shared" si="6"/>
        <v>1.9594174032117517</v>
      </c>
      <c r="I32" s="146">
        <v>21281</v>
      </c>
      <c r="J32" s="147">
        <f t="shared" si="6"/>
        <v>-0.10482480124510996</v>
      </c>
      <c r="K32" s="146">
        <v>26641</v>
      </c>
      <c r="L32" s="147">
        <f t="shared" si="6"/>
        <v>0.25186786335228617</v>
      </c>
      <c r="M32" s="146">
        <v>30506</v>
      </c>
      <c r="N32" s="147">
        <f t="shared" si="7"/>
        <v>0.14507713674411615</v>
      </c>
    </row>
    <row r="33" spans="2:15" x14ac:dyDescent="0.25">
      <c r="B33" s="145" t="s">
        <v>77</v>
      </c>
      <c r="C33" s="146">
        <v>13981</v>
      </c>
      <c r="D33" s="147">
        <v>-0.59311428654579323</v>
      </c>
      <c r="E33" s="146">
        <v>11915</v>
      </c>
      <c r="F33" s="147">
        <f t="shared" si="6"/>
        <v>-0.14777197625348693</v>
      </c>
      <c r="G33" s="146">
        <v>26880</v>
      </c>
      <c r="H33" s="147">
        <f t="shared" si="6"/>
        <v>1.2559798573227026</v>
      </c>
      <c r="I33" s="146">
        <v>24322</v>
      </c>
      <c r="J33" s="147">
        <f t="shared" si="6"/>
        <v>-9.5163690476190443E-2</v>
      </c>
      <c r="K33" s="146">
        <v>38910</v>
      </c>
      <c r="L33" s="147">
        <f t="shared" si="6"/>
        <v>0.59978620179261566</v>
      </c>
      <c r="M33" s="146">
        <v>29803</v>
      </c>
      <c r="N33" s="147">
        <f t="shared" si="7"/>
        <v>-0.23405294268825494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15305</v>
      </c>
      <c r="F34" s="147" t="str">
        <f t="shared" si="6"/>
        <v>-</v>
      </c>
      <c r="G34" s="146">
        <v>48682</v>
      </c>
      <c r="H34" s="147">
        <f t="shared" si="6"/>
        <v>2.1807905913100294</v>
      </c>
      <c r="I34" s="146">
        <v>46080</v>
      </c>
      <c r="J34" s="147">
        <f t="shared" si="6"/>
        <v>-5.3448913356065941E-2</v>
      </c>
      <c r="K34" s="146">
        <v>38278</v>
      </c>
      <c r="L34" s="147">
        <f t="shared" si="6"/>
        <v>-0.16931423611111107</v>
      </c>
      <c r="M34" s="146">
        <v>53611</v>
      </c>
      <c r="N34" s="147">
        <f t="shared" si="7"/>
        <v>0.40056951773864879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16133</v>
      </c>
      <c r="F35" s="147" t="str">
        <f t="shared" si="6"/>
        <v>-</v>
      </c>
      <c r="G35" s="146">
        <v>35593</v>
      </c>
      <c r="H35" s="147">
        <f t="shared" si="6"/>
        <v>1.2062232690758075</v>
      </c>
      <c r="I35" s="146">
        <v>29396</v>
      </c>
      <c r="J35" s="147">
        <f t="shared" si="6"/>
        <v>-0.17410726828308942</v>
      </c>
      <c r="K35" s="146">
        <v>41371</v>
      </c>
      <c r="L35" s="147">
        <f t="shared" si="6"/>
        <v>0.40736834943529732</v>
      </c>
      <c r="M35" s="146">
        <v>35251</v>
      </c>
      <c r="N35" s="147">
        <f t="shared" si="7"/>
        <v>-0.14792970921660098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23727</v>
      </c>
      <c r="F36" s="147" t="str">
        <f t="shared" si="6"/>
        <v>-</v>
      </c>
      <c r="G36" s="146">
        <v>44483</v>
      </c>
      <c r="H36" s="147">
        <f t="shared" si="6"/>
        <v>0.87478400134867451</v>
      </c>
      <c r="I36" s="146">
        <v>44590</v>
      </c>
      <c r="J36" s="147">
        <f t="shared" si="6"/>
        <v>2.4054133039588255E-3</v>
      </c>
      <c r="K36" s="146">
        <v>47095</v>
      </c>
      <c r="L36" s="147">
        <f t="shared" si="6"/>
        <v>5.6178515362188763E-2</v>
      </c>
      <c r="M36" s="146">
        <v>48568</v>
      </c>
      <c r="N36" s="147">
        <f t="shared" si="7"/>
        <v>3.1277205648158057E-2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62543</v>
      </c>
      <c r="F37" s="147" t="str">
        <f t="shared" si="6"/>
        <v>-</v>
      </c>
      <c r="G37" s="146">
        <v>72292</v>
      </c>
      <c r="H37" s="147">
        <f t="shared" si="6"/>
        <v>0.15587675679132751</v>
      </c>
      <c r="I37" s="146">
        <v>66167</v>
      </c>
      <c r="J37" s="147">
        <f t="shared" si="6"/>
        <v>-8.4725834117191368E-2</v>
      </c>
      <c r="K37" s="146">
        <v>72329</v>
      </c>
      <c r="L37" s="147">
        <f t="shared" si="6"/>
        <v>9.3127994317409035E-2</v>
      </c>
      <c r="M37" s="146">
        <v>73349</v>
      </c>
      <c r="N37" s="147">
        <f t="shared" si="7"/>
        <v>1.4102227322374095E-2</v>
      </c>
    </row>
    <row r="38" spans="2:15" x14ac:dyDescent="0.25">
      <c r="B38" s="145" t="s">
        <v>87</v>
      </c>
      <c r="C38" s="146">
        <v>60743</v>
      </c>
      <c r="D38" s="147">
        <v>-0.44106334425264093</v>
      </c>
      <c r="E38" s="146">
        <v>68184</v>
      </c>
      <c r="F38" s="147">
        <f t="shared" si="6"/>
        <v>0.12249971190095987</v>
      </c>
      <c r="G38" s="146">
        <v>87149</v>
      </c>
      <c r="H38" s="147">
        <f t="shared" si="6"/>
        <v>0.27814443271148659</v>
      </c>
      <c r="I38" s="146">
        <v>132200</v>
      </c>
      <c r="J38" s="147">
        <f t="shared" si="6"/>
        <v>0.51694224833331415</v>
      </c>
      <c r="K38" s="146">
        <v>90782</v>
      </c>
      <c r="L38" s="147">
        <f t="shared" si="6"/>
        <v>-0.31329803328290473</v>
      </c>
      <c r="M38" s="146">
        <v>85490</v>
      </c>
      <c r="N38" s="147">
        <f t="shared" si="7"/>
        <v>-5.8293494305038496E-2</v>
      </c>
    </row>
    <row r="39" spans="2:15" x14ac:dyDescent="0.25">
      <c r="B39" s="145" t="s">
        <v>89</v>
      </c>
      <c r="C39" s="146">
        <v>30758</v>
      </c>
      <c r="D39" s="147">
        <v>-0.31096126705347338</v>
      </c>
      <c r="E39" s="146">
        <v>42507</v>
      </c>
      <c r="F39" s="147">
        <f t="shared" si="6"/>
        <v>0.38198192340204185</v>
      </c>
      <c r="G39" s="146">
        <v>45509</v>
      </c>
      <c r="H39" s="147">
        <f t="shared" si="6"/>
        <v>7.0623661985084851E-2</v>
      </c>
      <c r="I39" s="146">
        <v>54675</v>
      </c>
      <c r="J39" s="147">
        <f t="shared" si="6"/>
        <v>0.20141070996945665</v>
      </c>
      <c r="K39" s="146">
        <v>51020</v>
      </c>
      <c r="L39" s="147">
        <f t="shared" si="6"/>
        <v>-6.6849565614997664E-2</v>
      </c>
      <c r="M39" s="146">
        <v>57217</v>
      </c>
      <c r="N39" s="147">
        <f t="shared" si="7"/>
        <v>0.12146217169737361</v>
      </c>
    </row>
    <row r="40" spans="2:15" x14ac:dyDescent="0.25">
      <c r="B40" s="145" t="s">
        <v>91</v>
      </c>
      <c r="C40" s="146">
        <v>28673</v>
      </c>
      <c r="D40" s="147">
        <v>-0.43128309895471761</v>
      </c>
      <c r="E40" s="146">
        <v>36401</v>
      </c>
      <c r="F40" s="147">
        <f t="shared" si="6"/>
        <v>0.26952184982387606</v>
      </c>
      <c r="G40" s="146">
        <v>38548</v>
      </c>
      <c r="H40" s="147">
        <f t="shared" si="6"/>
        <v>5.8981896101755416E-2</v>
      </c>
      <c r="I40" s="146">
        <v>44421</v>
      </c>
      <c r="J40" s="147">
        <f t="shared" si="6"/>
        <v>0.15235550482515303</v>
      </c>
      <c r="K40" s="146">
        <v>43620</v>
      </c>
      <c r="L40" s="147">
        <f t="shared" si="6"/>
        <v>-1.8032011886270016E-2</v>
      </c>
      <c r="M40" s="146">
        <v>48318</v>
      </c>
      <c r="N40" s="147">
        <f t="shared" si="7"/>
        <v>0.10770288858321875</v>
      </c>
    </row>
    <row r="41" spans="2:15" x14ac:dyDescent="0.25">
      <c r="B41" s="145" t="s">
        <v>93</v>
      </c>
      <c r="C41" s="146">
        <v>10757</v>
      </c>
      <c r="D41" s="147">
        <v>-0.7234277780634546</v>
      </c>
      <c r="E41" s="146">
        <v>27872</v>
      </c>
      <c r="F41" s="147">
        <f t="shared" si="6"/>
        <v>1.5910569861485544</v>
      </c>
      <c r="G41" s="146">
        <v>30570</v>
      </c>
      <c r="H41" s="147">
        <f t="shared" si="6"/>
        <v>9.6799655568312382E-2</v>
      </c>
      <c r="I41" s="146">
        <v>36335</v>
      </c>
      <c r="J41" s="147">
        <f t="shared" si="6"/>
        <v>0.18858357867190056</v>
      </c>
      <c r="K41" s="146">
        <v>27880</v>
      </c>
      <c r="L41" s="147">
        <f t="shared" si="6"/>
        <v>-0.23269574790147241</v>
      </c>
      <c r="M41" s="146"/>
      <c r="N41" s="147"/>
    </row>
    <row r="42" spans="2:15" x14ac:dyDescent="0.25">
      <c r="B42" s="145" t="s">
        <v>95</v>
      </c>
      <c r="C42" s="146">
        <v>8464</v>
      </c>
      <c r="D42" s="147">
        <v>-0.78860610904368245</v>
      </c>
      <c r="E42" s="146">
        <v>32687</v>
      </c>
      <c r="F42" s="147">
        <f t="shared" si="6"/>
        <v>2.8618856332703215</v>
      </c>
      <c r="G42" s="146">
        <v>36689</v>
      </c>
      <c r="H42" s="147">
        <f t="shared" si="6"/>
        <v>0.12243399516627407</v>
      </c>
      <c r="I42" s="146">
        <v>45648</v>
      </c>
      <c r="J42" s="147">
        <f t="shared" si="6"/>
        <v>0.24418763117010545</v>
      </c>
      <c r="K42" s="146">
        <v>41448</v>
      </c>
      <c r="L42" s="147">
        <f t="shared" si="6"/>
        <v>-9.2008412197686629E-2</v>
      </c>
      <c r="M42" s="146"/>
      <c r="N42" s="147"/>
    </row>
    <row r="43" spans="2:15" ht="15.75" x14ac:dyDescent="0.25">
      <c r="B43" s="148" t="s">
        <v>32</v>
      </c>
      <c r="C43" s="149">
        <v>241430</v>
      </c>
      <c r="D43" s="150">
        <v>-0.60713065269392863</v>
      </c>
      <c r="E43" s="149">
        <v>350874</v>
      </c>
      <c r="F43" s="150">
        <f t="shared" si="6"/>
        <v>0.45331566085407782</v>
      </c>
      <c r="G43" s="149">
        <v>513218</v>
      </c>
      <c r="H43" s="150">
        <f t="shared" si="6"/>
        <v>0.4626846104299549</v>
      </c>
      <c r="I43" s="149">
        <v>576863</v>
      </c>
      <c r="J43" s="150">
        <f t="shared" si="6"/>
        <v>0.12401162858668235</v>
      </c>
      <c r="K43" s="149">
        <v>551747</v>
      </c>
      <c r="L43" s="150">
        <f t="shared" si="6"/>
        <v>-4.3538933854312067E-2</v>
      </c>
      <c r="M43" s="149">
        <v>496163</v>
      </c>
      <c r="N43" s="150">
        <v>2.8489756829643831E-2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  <c r="K46" s="151"/>
      <c r="N46" s="103"/>
    </row>
    <row r="48" spans="2:15" ht="48.75" customHeight="1" thickBot="1" x14ac:dyDescent="0.3">
      <c r="B48" s="12" t="s">
        <v>278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$C$7</f>
        <v>2020</v>
      </c>
      <c r="D51" s="139"/>
      <c r="E51" s="140">
        <f>$E$7</f>
        <v>2021</v>
      </c>
      <c r="F51" s="139"/>
      <c r="G51" s="140">
        <f>$G$7</f>
        <v>2022</v>
      </c>
      <c r="H51" s="139"/>
      <c r="I51" s="140">
        <f>$I$7</f>
        <v>2023</v>
      </c>
      <c r="J51" s="139"/>
      <c r="K51" s="140">
        <f>$K$7</f>
        <v>2024</v>
      </c>
      <c r="L51" s="139"/>
      <c r="M51" s="140">
        <f>$M$7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CONCATENATE("var. ",RIGHT(C51,2),"/",RIGHT(C51-1,2))</f>
        <v>var. 20/19</v>
      </c>
      <c r="E52" s="144" t="s">
        <v>71</v>
      </c>
      <c r="F52" s="143" t="s">
        <v>251</v>
      </c>
      <c r="G52" s="144" t="s">
        <v>71</v>
      </c>
      <c r="H52" s="143" t="s">
        <v>251</v>
      </c>
      <c r="I52" s="144" t="s">
        <v>71</v>
      </c>
      <c r="J52" s="143" t="s">
        <v>251</v>
      </c>
      <c r="K52" s="144" t="s">
        <v>71</v>
      </c>
      <c r="L52" s="143" t="s">
        <v>251</v>
      </c>
      <c r="M52" s="144" t="s">
        <v>71</v>
      </c>
      <c r="N52" s="143" t="s">
        <v>277</v>
      </c>
    </row>
    <row r="53" spans="1:15" x14ac:dyDescent="0.25">
      <c r="A53" s="1">
        <v>1</v>
      </c>
      <c r="B53" s="145" t="s">
        <v>73</v>
      </c>
      <c r="C53" s="146">
        <v>23617</v>
      </c>
      <c r="D53" s="147">
        <v>-2.8026998106840062E-2</v>
      </c>
      <c r="E53" s="146">
        <v>1838</v>
      </c>
      <c r="F53" s="147">
        <f>IFERROR(E53/C53-1,"-")</f>
        <v>-0.92217470466189611</v>
      </c>
      <c r="G53" s="146">
        <v>16394</v>
      </c>
      <c r="H53" s="147">
        <f>IFERROR(G53/E53-1,"-")</f>
        <v>7.9194776931447226</v>
      </c>
      <c r="I53" s="146">
        <v>25146</v>
      </c>
      <c r="J53" s="147">
        <f>IFERROR(I53/G53-1,"-")</f>
        <v>0.53385384896913513</v>
      </c>
      <c r="K53" s="146">
        <v>18647</v>
      </c>
      <c r="L53" s="147">
        <f>IFERROR(K53/I53-1,"-")</f>
        <v>-0.25845064821442776</v>
      </c>
      <c r="M53" s="146">
        <v>21537</v>
      </c>
      <c r="N53" s="147">
        <f t="shared" ref="N53:N62" si="8">IFERROR(M53/K53-1,"-")</f>
        <v>0.15498471604011366</v>
      </c>
    </row>
    <row r="54" spans="1:15" x14ac:dyDescent="0.25">
      <c r="A54" s="1">
        <v>2</v>
      </c>
      <c r="B54" s="145" t="s">
        <v>75</v>
      </c>
      <c r="C54" s="146">
        <v>21412</v>
      </c>
      <c r="D54" s="147">
        <v>-0.12109022247762913</v>
      </c>
      <c r="E54" s="146">
        <v>3018</v>
      </c>
      <c r="F54" s="147">
        <f t="shared" ref="F54:L65" si="9">IFERROR(E54/C54-1,"-")</f>
        <v>-0.85905099943956653</v>
      </c>
      <c r="G54" s="146">
        <v>16294</v>
      </c>
      <c r="H54" s="147">
        <f t="shared" si="9"/>
        <v>4.3989396951623592</v>
      </c>
      <c r="I54" s="146">
        <v>16027</v>
      </c>
      <c r="J54" s="147">
        <f t="shared" si="9"/>
        <v>-1.6386399901804349E-2</v>
      </c>
      <c r="K54" s="146">
        <v>16643</v>
      </c>
      <c r="L54" s="147">
        <f t="shared" si="9"/>
        <v>3.8435140700068704E-2</v>
      </c>
      <c r="M54" s="146">
        <v>19156</v>
      </c>
      <c r="N54" s="147">
        <f t="shared" si="8"/>
        <v>0.15099441206513253</v>
      </c>
    </row>
    <row r="55" spans="1:15" x14ac:dyDescent="0.25">
      <c r="A55" s="1">
        <v>3</v>
      </c>
      <c r="B55" s="145" t="s">
        <v>77</v>
      </c>
      <c r="C55" s="146">
        <v>7343</v>
      </c>
      <c r="D55" s="147">
        <v>-0.65350132125330318</v>
      </c>
      <c r="E55" s="146">
        <v>4318</v>
      </c>
      <c r="F55" s="147">
        <f t="shared" si="9"/>
        <v>-0.41195696581778563</v>
      </c>
      <c r="G55" s="146">
        <v>18322</v>
      </c>
      <c r="H55" s="147">
        <f t="shared" si="9"/>
        <v>3.2431681333950904</v>
      </c>
      <c r="I55" s="146">
        <v>18063</v>
      </c>
      <c r="J55" s="147">
        <f t="shared" si="9"/>
        <v>-1.4136011352472444E-2</v>
      </c>
      <c r="K55" s="146">
        <v>20604</v>
      </c>
      <c r="L55" s="147">
        <f t="shared" si="9"/>
        <v>0.14067430659358915</v>
      </c>
      <c r="M55" s="146">
        <v>18642</v>
      </c>
      <c r="N55" s="147">
        <f t="shared" si="8"/>
        <v>-9.5224228305183511E-2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3687</v>
      </c>
      <c r="F56" s="147" t="str">
        <f t="shared" si="9"/>
        <v>-</v>
      </c>
      <c r="G56" s="146">
        <v>33602</v>
      </c>
      <c r="H56" s="147">
        <f t="shared" si="9"/>
        <v>8.1136425278003799</v>
      </c>
      <c r="I56" s="146">
        <v>31153</v>
      </c>
      <c r="J56" s="147">
        <f t="shared" si="9"/>
        <v>-7.2882566513898017E-2</v>
      </c>
      <c r="K56" s="146">
        <v>18824</v>
      </c>
      <c r="L56" s="147">
        <f t="shared" si="9"/>
        <v>-0.3957564279523641</v>
      </c>
      <c r="M56" s="146">
        <v>29526</v>
      </c>
      <c r="N56" s="147">
        <f t="shared" si="8"/>
        <v>0.56852953676158102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5269</v>
      </c>
      <c r="F57" s="147" t="str">
        <f t="shared" si="9"/>
        <v>-</v>
      </c>
      <c r="G57" s="146">
        <v>21960</v>
      </c>
      <c r="H57" s="147">
        <f t="shared" si="9"/>
        <v>3.1677737711140637</v>
      </c>
      <c r="I57" s="146">
        <v>18994</v>
      </c>
      <c r="J57" s="147">
        <f t="shared" si="9"/>
        <v>-0.13506375227686707</v>
      </c>
      <c r="K57" s="146">
        <v>22446</v>
      </c>
      <c r="L57" s="147">
        <f t="shared" si="9"/>
        <v>0.18174160261135097</v>
      </c>
      <c r="M57" s="146">
        <v>26725</v>
      </c>
      <c r="N57" s="147">
        <f t="shared" si="8"/>
        <v>0.1906353025037868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12085</v>
      </c>
      <c r="F58" s="147" t="str">
        <f t="shared" si="9"/>
        <v>-</v>
      </c>
      <c r="G58" s="146">
        <v>29605</v>
      </c>
      <c r="H58" s="147">
        <f t="shared" si="9"/>
        <v>1.4497310715763345</v>
      </c>
      <c r="I58" s="146">
        <v>26276</v>
      </c>
      <c r="J58" s="147">
        <f t="shared" si="9"/>
        <v>-0.1124472217530823</v>
      </c>
      <c r="K58" s="146">
        <v>24937</v>
      </c>
      <c r="L58" s="147">
        <f t="shared" si="9"/>
        <v>-5.0959050083726587E-2</v>
      </c>
      <c r="M58" s="146">
        <v>29537</v>
      </c>
      <c r="N58" s="147">
        <f t="shared" si="8"/>
        <v>0.18446485142559244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34781</v>
      </c>
      <c r="F59" s="147" t="str">
        <f t="shared" si="9"/>
        <v>-</v>
      </c>
      <c r="G59" s="146">
        <v>45742</v>
      </c>
      <c r="H59" s="147">
        <f t="shared" si="9"/>
        <v>0.31514332537879874</v>
      </c>
      <c r="I59" s="146">
        <v>36382</v>
      </c>
      <c r="J59" s="147">
        <f t="shared" si="9"/>
        <v>-0.20462594552052815</v>
      </c>
      <c r="K59" s="146">
        <v>39454</v>
      </c>
      <c r="L59" s="147">
        <f t="shared" si="9"/>
        <v>8.4437359133637591E-2</v>
      </c>
      <c r="M59" s="146">
        <v>42725</v>
      </c>
      <c r="N59" s="147">
        <f t="shared" si="8"/>
        <v>8.2906676129163026E-2</v>
      </c>
    </row>
    <row r="60" spans="1:15" x14ac:dyDescent="0.25">
      <c r="A60" s="1">
        <v>8</v>
      </c>
      <c r="B60" s="145" t="s">
        <v>87</v>
      </c>
      <c r="C60" s="146">
        <v>38101</v>
      </c>
      <c r="D60" s="147">
        <v>-0.41627344037259473</v>
      </c>
      <c r="E60" s="146">
        <v>50516</v>
      </c>
      <c r="F60" s="147">
        <f t="shared" si="9"/>
        <v>0.32584446602451389</v>
      </c>
      <c r="G60" s="146">
        <v>58778</v>
      </c>
      <c r="H60" s="147">
        <f t="shared" si="9"/>
        <v>0.16355214189563694</v>
      </c>
      <c r="I60" s="146">
        <v>83159</v>
      </c>
      <c r="J60" s="147">
        <f t="shared" si="9"/>
        <v>0.41479805369355871</v>
      </c>
      <c r="K60" s="146">
        <v>50144</v>
      </c>
      <c r="L60" s="147">
        <f t="shared" si="9"/>
        <v>-0.39701054606236241</v>
      </c>
      <c r="M60" s="146">
        <v>52238</v>
      </c>
      <c r="N60" s="147">
        <f t="shared" si="8"/>
        <v>4.1759731971920955E-2</v>
      </c>
    </row>
    <row r="61" spans="1:15" x14ac:dyDescent="0.25">
      <c r="A61" s="1">
        <v>9</v>
      </c>
      <c r="B61" s="145" t="s">
        <v>89</v>
      </c>
      <c r="C61" s="146">
        <v>17630</v>
      </c>
      <c r="D61" s="147">
        <v>-0.50712887894883973</v>
      </c>
      <c r="E61" s="146">
        <v>34341</v>
      </c>
      <c r="F61" s="147">
        <f t="shared" si="9"/>
        <v>0.94787294384571763</v>
      </c>
      <c r="G61" s="146">
        <v>34328</v>
      </c>
      <c r="H61" s="147">
        <f t="shared" si="9"/>
        <v>-3.7855624472205029E-4</v>
      </c>
      <c r="I61" s="146">
        <v>27840</v>
      </c>
      <c r="J61" s="147">
        <f t="shared" si="9"/>
        <v>-0.18900023304591007</v>
      </c>
      <c r="K61" s="146">
        <v>29348</v>
      </c>
      <c r="L61" s="147">
        <f t="shared" si="9"/>
        <v>5.4166666666666696E-2</v>
      </c>
      <c r="M61" s="146">
        <v>34263</v>
      </c>
      <c r="N61" s="147">
        <f t="shared" si="8"/>
        <v>0.16747308164099772</v>
      </c>
    </row>
    <row r="62" spans="1:15" x14ac:dyDescent="0.25">
      <c r="A62" s="1">
        <v>10</v>
      </c>
      <c r="B62" s="145" t="s">
        <v>91</v>
      </c>
      <c r="C62" s="146">
        <v>16572</v>
      </c>
      <c r="D62" s="147">
        <v>-0.50722569134701168</v>
      </c>
      <c r="E62" s="146">
        <v>24758</v>
      </c>
      <c r="F62" s="147">
        <f t="shared" si="9"/>
        <v>0.49396572531981664</v>
      </c>
      <c r="G62" s="146">
        <v>28657</v>
      </c>
      <c r="H62" s="147">
        <f t="shared" si="9"/>
        <v>0.15748444947087803</v>
      </c>
      <c r="I62" s="146">
        <v>24146</v>
      </c>
      <c r="J62" s="147">
        <f t="shared" si="9"/>
        <v>-0.15741354642844685</v>
      </c>
      <c r="K62" s="146">
        <v>26632</v>
      </c>
      <c r="L62" s="147">
        <f t="shared" si="9"/>
        <v>0.10295701151329406</v>
      </c>
      <c r="M62" s="146">
        <v>30433</v>
      </c>
      <c r="N62" s="147">
        <f t="shared" si="8"/>
        <v>0.14272303995193747</v>
      </c>
    </row>
    <row r="63" spans="1:15" x14ac:dyDescent="0.25">
      <c r="A63" s="1">
        <v>11</v>
      </c>
      <c r="B63" s="145" t="s">
        <v>93</v>
      </c>
      <c r="C63" s="146">
        <v>5230</v>
      </c>
      <c r="D63" s="147">
        <v>-0.8050980099873295</v>
      </c>
      <c r="E63" s="146">
        <v>20985</v>
      </c>
      <c r="F63" s="147">
        <f t="shared" si="9"/>
        <v>3.0124282982791586</v>
      </c>
      <c r="G63" s="146">
        <v>24068</v>
      </c>
      <c r="H63" s="147">
        <f t="shared" si="9"/>
        <v>0.14691446271146047</v>
      </c>
      <c r="I63" s="146">
        <v>20317</v>
      </c>
      <c r="J63" s="147">
        <f t="shared" si="9"/>
        <v>-0.15585009140767825</v>
      </c>
      <c r="K63" s="146">
        <v>20242</v>
      </c>
      <c r="L63" s="147">
        <f t="shared" si="9"/>
        <v>-3.6914898853177558E-3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4774</v>
      </c>
      <c r="D64" s="147">
        <v>-0.82489730046948351</v>
      </c>
      <c r="E64" s="146">
        <v>24212</v>
      </c>
      <c r="F64" s="147">
        <f t="shared" si="9"/>
        <v>4.0716380393799749</v>
      </c>
      <c r="G64" s="146">
        <v>30360</v>
      </c>
      <c r="H64" s="147">
        <f t="shared" si="9"/>
        <v>0.25392367421113504</v>
      </c>
      <c r="I64" s="146">
        <v>31159</v>
      </c>
      <c r="J64" s="147">
        <f t="shared" si="9"/>
        <v>2.6317523056653469E-2</v>
      </c>
      <c r="K64" s="146">
        <v>24796</v>
      </c>
      <c r="L64" s="147">
        <f t="shared" si="9"/>
        <v>-0.20421066144613109</v>
      </c>
      <c r="M64" s="146"/>
      <c r="N64" s="147"/>
    </row>
    <row r="65" spans="1:15" ht="15.75" x14ac:dyDescent="0.25">
      <c r="B65" s="148" t="s">
        <v>32</v>
      </c>
      <c r="C65" s="149">
        <v>148896</v>
      </c>
      <c r="D65" s="150">
        <v>-0.63143368474728145</v>
      </c>
      <c r="E65" s="149">
        <v>219808</v>
      </c>
      <c r="F65" s="150">
        <f t="shared" si="9"/>
        <v>0.47625188050719958</v>
      </c>
      <c r="G65" s="149">
        <v>358110</v>
      </c>
      <c r="H65" s="150">
        <f t="shared" si="9"/>
        <v>0.62919456980637656</v>
      </c>
      <c r="I65" s="149">
        <v>358662</v>
      </c>
      <c r="J65" s="150">
        <f t="shared" si="9"/>
        <v>1.5414258188823915E-3</v>
      </c>
      <c r="K65" s="149">
        <v>312717</v>
      </c>
      <c r="L65" s="150">
        <f t="shared" si="9"/>
        <v>-0.1281011091222376</v>
      </c>
      <c r="M65" s="149">
        <v>304782</v>
      </c>
      <c r="N65" s="150">
        <v>0.1386100515916453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  <c r="K68" s="151"/>
      <c r="N68" s="103"/>
    </row>
    <row r="70" spans="1:15" ht="48.75" customHeight="1" thickBot="1" x14ac:dyDescent="0.3">
      <c r="B70" s="12" t="s">
        <v>279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$C$7</f>
        <v>2020</v>
      </c>
      <c r="D73" s="139"/>
      <c r="E73" s="140">
        <f>$E$7</f>
        <v>2021</v>
      </c>
      <c r="F73" s="139"/>
      <c r="G73" s="140">
        <f>$G$7</f>
        <v>2022</v>
      </c>
      <c r="H73" s="139"/>
      <c r="I73" s="140">
        <f>$I$7</f>
        <v>2023</v>
      </c>
      <c r="J73" s="139"/>
      <c r="K73" s="140">
        <f>$K$7</f>
        <v>2024</v>
      </c>
      <c r="L73" s="139"/>
      <c r="M73" s="140">
        <f>$M$7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CONCATENATE("var. ",RIGHT(C73,2),"/",RIGHT(C73-1,2))</f>
        <v>var. 20/19</v>
      </c>
      <c r="E74" s="144" t="s">
        <v>71</v>
      </c>
      <c r="F74" s="143" t="s">
        <v>251</v>
      </c>
      <c r="G74" s="144" t="s">
        <v>71</v>
      </c>
      <c r="H74" s="143" t="s">
        <v>251</v>
      </c>
      <c r="I74" s="144" t="s">
        <v>71</v>
      </c>
      <c r="J74" s="143" t="s">
        <v>251</v>
      </c>
      <c r="K74" s="144" t="s">
        <v>71</v>
      </c>
      <c r="L74" s="143" t="s">
        <v>251</v>
      </c>
      <c r="M74" s="144" t="s">
        <v>71</v>
      </c>
      <c r="N74" s="143" t="s">
        <v>277</v>
      </c>
    </row>
    <row r="75" spans="1:15" x14ac:dyDescent="0.25">
      <c r="A75" s="1">
        <v>1</v>
      </c>
      <c r="B75" s="145" t="s">
        <v>73</v>
      </c>
      <c r="C75" s="146">
        <v>14054</v>
      </c>
      <c r="D75" s="147">
        <v>1.9206151288445552</v>
      </c>
      <c r="E75" s="146">
        <v>3729</v>
      </c>
      <c r="F75" s="147">
        <f>IFERROR(E75/C75-1,"-")</f>
        <v>-0.73466628717802762</v>
      </c>
      <c r="G75" s="146">
        <v>6656</v>
      </c>
      <c r="H75" s="147">
        <f>IFERROR(G75/E75-1,"-")</f>
        <v>0.78492893537141328</v>
      </c>
      <c r="I75" s="146">
        <v>6602</v>
      </c>
      <c r="J75" s="147">
        <f>IFERROR(I75/G75-1,"-")</f>
        <v>-8.1129807692307265E-3</v>
      </c>
      <c r="K75" s="146">
        <v>13726</v>
      </c>
      <c r="L75" s="147">
        <f>IFERROR(K75/I75-1,"-")</f>
        <v>1.0790669494092699</v>
      </c>
      <c r="M75" s="146">
        <v>12513</v>
      </c>
      <c r="N75" s="147">
        <f t="shared" ref="N75:N84" si="10">IFERROR(M75/K75-1,"-")</f>
        <v>-8.8372431881101554E-2</v>
      </c>
    </row>
    <row r="76" spans="1:15" x14ac:dyDescent="0.25">
      <c r="A76" s="1">
        <v>2</v>
      </c>
      <c r="B76" s="145" t="s">
        <v>75</v>
      </c>
      <c r="C76" s="146">
        <v>10029</v>
      </c>
      <c r="D76" s="147">
        <v>-6.1394478240524131E-2</v>
      </c>
      <c r="E76" s="146">
        <v>5015</v>
      </c>
      <c r="F76" s="147">
        <f t="shared" ref="F76:L87" si="11">IFERROR(E76/C76-1,"-")</f>
        <v>-0.49995014458071596</v>
      </c>
      <c r="G76" s="146">
        <v>7479</v>
      </c>
      <c r="H76" s="147">
        <f t="shared" si="11"/>
        <v>0.4913260219341975</v>
      </c>
      <c r="I76" s="146">
        <v>5254</v>
      </c>
      <c r="J76" s="147">
        <f t="shared" si="11"/>
        <v>-0.29749966573071263</v>
      </c>
      <c r="K76" s="146">
        <v>9998</v>
      </c>
      <c r="L76" s="147">
        <f t="shared" si="11"/>
        <v>0.90293110011419864</v>
      </c>
      <c r="M76" s="146">
        <v>11350</v>
      </c>
      <c r="N76" s="147">
        <f t="shared" si="10"/>
        <v>0.13522704540908181</v>
      </c>
    </row>
    <row r="77" spans="1:15" x14ac:dyDescent="0.25">
      <c r="A77" s="1">
        <v>3</v>
      </c>
      <c r="B77" s="145" t="s">
        <v>77</v>
      </c>
      <c r="C77" s="146">
        <v>6638</v>
      </c>
      <c r="D77" s="147">
        <v>-0.49593742881008429</v>
      </c>
      <c r="E77" s="146">
        <v>7597</v>
      </c>
      <c r="F77" s="147">
        <f t="shared" si="11"/>
        <v>0.14447122627297371</v>
      </c>
      <c r="G77" s="146">
        <v>8558</v>
      </c>
      <c r="H77" s="147">
        <f t="shared" si="11"/>
        <v>0.1264973015664077</v>
      </c>
      <c r="I77" s="146">
        <v>6259</v>
      </c>
      <c r="J77" s="147">
        <f t="shared" si="11"/>
        <v>-0.26863753213367614</v>
      </c>
      <c r="K77" s="146">
        <v>18306</v>
      </c>
      <c r="L77" s="147">
        <f t="shared" si="11"/>
        <v>1.924748362358204</v>
      </c>
      <c r="M77" s="146">
        <v>11161</v>
      </c>
      <c r="N77" s="147">
        <f t="shared" si="10"/>
        <v>-0.39030918824429151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11618</v>
      </c>
      <c r="F78" s="147" t="str">
        <f t="shared" si="11"/>
        <v>-</v>
      </c>
      <c r="G78" s="146">
        <v>15080</v>
      </c>
      <c r="H78" s="147">
        <f t="shared" si="11"/>
        <v>0.29798588397314507</v>
      </c>
      <c r="I78" s="146">
        <v>14927</v>
      </c>
      <c r="J78" s="147">
        <f t="shared" si="11"/>
        <v>-1.0145888594164432E-2</v>
      </c>
      <c r="K78" s="146">
        <v>19454</v>
      </c>
      <c r="L78" s="147">
        <f t="shared" si="11"/>
        <v>0.30327594292222138</v>
      </c>
      <c r="M78" s="146">
        <v>24085</v>
      </c>
      <c r="N78" s="147">
        <f t="shared" si="10"/>
        <v>0.2380487303382337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10864</v>
      </c>
      <c r="F79" s="147" t="str">
        <f t="shared" si="11"/>
        <v>-</v>
      </c>
      <c r="G79" s="146">
        <v>13633</v>
      </c>
      <c r="H79" s="147">
        <f t="shared" si="11"/>
        <v>0.25487849779086891</v>
      </c>
      <c r="I79" s="146">
        <v>10402</v>
      </c>
      <c r="J79" s="147">
        <f t="shared" si="11"/>
        <v>-0.23699845962003963</v>
      </c>
      <c r="K79" s="146">
        <v>18925</v>
      </c>
      <c r="L79" s="147">
        <f t="shared" si="11"/>
        <v>0.81936166121899645</v>
      </c>
      <c r="M79" s="146">
        <v>8526</v>
      </c>
      <c r="N79" s="147">
        <f t="shared" si="10"/>
        <v>-0.54948480845442538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11642</v>
      </c>
      <c r="F80" s="147" t="str">
        <f t="shared" si="11"/>
        <v>-</v>
      </c>
      <c r="G80" s="146">
        <v>14878</v>
      </c>
      <c r="H80" s="147">
        <f t="shared" si="11"/>
        <v>0.27795911355437219</v>
      </c>
      <c r="I80" s="146">
        <v>18314</v>
      </c>
      <c r="J80" s="147">
        <f t="shared" si="11"/>
        <v>0.23094501949186719</v>
      </c>
      <c r="K80" s="146">
        <v>22158</v>
      </c>
      <c r="L80" s="147">
        <f t="shared" si="11"/>
        <v>0.20989407011029804</v>
      </c>
      <c r="M80" s="146">
        <v>19031</v>
      </c>
      <c r="N80" s="147">
        <f t="shared" si="10"/>
        <v>-0.14112284502211392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27762</v>
      </c>
      <c r="F81" s="147" t="str">
        <f t="shared" si="11"/>
        <v>-</v>
      </c>
      <c r="G81" s="146">
        <v>26550</v>
      </c>
      <c r="H81" s="147">
        <f t="shared" si="11"/>
        <v>-4.3656797060730446E-2</v>
      </c>
      <c r="I81" s="146">
        <v>29785</v>
      </c>
      <c r="J81" s="147">
        <f t="shared" si="11"/>
        <v>0.12184557438794719</v>
      </c>
      <c r="K81" s="146">
        <v>32875</v>
      </c>
      <c r="L81" s="147">
        <f t="shared" si="11"/>
        <v>0.10374349504784286</v>
      </c>
      <c r="M81" s="146">
        <v>30624</v>
      </c>
      <c r="N81" s="147">
        <f t="shared" si="10"/>
        <v>-6.8471482889733815E-2</v>
      </c>
    </row>
    <row r="82" spans="1:15" x14ac:dyDescent="0.25">
      <c r="A82" s="1">
        <v>8</v>
      </c>
      <c r="B82" s="145" t="s">
        <v>87</v>
      </c>
      <c r="C82" s="146">
        <v>22642</v>
      </c>
      <c r="D82" s="147">
        <v>-0.47834300986084233</v>
      </c>
      <c r="E82" s="146">
        <v>17668</v>
      </c>
      <c r="F82" s="147">
        <f t="shared" si="11"/>
        <v>-0.21968024026146105</v>
      </c>
      <c r="G82" s="146">
        <v>28371</v>
      </c>
      <c r="H82" s="147">
        <f t="shared" si="11"/>
        <v>0.60578446909667205</v>
      </c>
      <c r="I82" s="146">
        <v>49041</v>
      </c>
      <c r="J82" s="147">
        <f t="shared" si="11"/>
        <v>0.72856085439357088</v>
      </c>
      <c r="K82" s="146">
        <v>40638</v>
      </c>
      <c r="L82" s="147">
        <f t="shared" si="11"/>
        <v>-0.17134642442038295</v>
      </c>
      <c r="M82" s="146">
        <v>33252</v>
      </c>
      <c r="N82" s="147">
        <f t="shared" si="10"/>
        <v>-0.18175107042669425</v>
      </c>
    </row>
    <row r="83" spans="1:15" x14ac:dyDescent="0.25">
      <c r="A83" s="1">
        <v>9</v>
      </c>
      <c r="B83" s="145" t="s">
        <v>89</v>
      </c>
      <c r="C83" s="146">
        <v>13128</v>
      </c>
      <c r="D83" s="147">
        <v>0.48021197429247953</v>
      </c>
      <c r="E83" s="146">
        <v>8166</v>
      </c>
      <c r="F83" s="147">
        <f t="shared" si="11"/>
        <v>-0.37797074954296161</v>
      </c>
      <c r="G83" s="146">
        <v>11181</v>
      </c>
      <c r="H83" s="147">
        <f t="shared" si="11"/>
        <v>0.36921381337252024</v>
      </c>
      <c r="I83" s="146">
        <v>26835</v>
      </c>
      <c r="J83" s="147">
        <f t="shared" si="11"/>
        <v>1.4000536624631073</v>
      </c>
      <c r="K83" s="146">
        <v>21672</v>
      </c>
      <c r="L83" s="147">
        <f t="shared" si="11"/>
        <v>-0.19239798770262717</v>
      </c>
      <c r="M83" s="146">
        <v>22954</v>
      </c>
      <c r="N83" s="147">
        <f t="shared" si="10"/>
        <v>5.9154669619785993E-2</v>
      </c>
    </row>
    <row r="84" spans="1:15" x14ac:dyDescent="0.25">
      <c r="A84" s="1">
        <v>10</v>
      </c>
      <c r="B84" s="145" t="s">
        <v>91</v>
      </c>
      <c r="C84" s="146">
        <v>12101</v>
      </c>
      <c r="D84" s="147">
        <v>-0.27914457616012389</v>
      </c>
      <c r="E84" s="146">
        <v>11643</v>
      </c>
      <c r="F84" s="147">
        <f t="shared" si="11"/>
        <v>-3.7848111726303646E-2</v>
      </c>
      <c r="G84" s="146">
        <v>9891</v>
      </c>
      <c r="H84" s="147">
        <f t="shared" si="11"/>
        <v>-0.15047668126771452</v>
      </c>
      <c r="I84" s="146">
        <v>20275</v>
      </c>
      <c r="J84" s="147">
        <f t="shared" si="11"/>
        <v>1.0498432918815084</v>
      </c>
      <c r="K84" s="146">
        <v>16988</v>
      </c>
      <c r="L84" s="147">
        <f t="shared" si="11"/>
        <v>-0.16212083847102343</v>
      </c>
      <c r="M84" s="146">
        <v>17885</v>
      </c>
      <c r="N84" s="147">
        <f t="shared" si="10"/>
        <v>5.2801977866729466E-2</v>
      </c>
    </row>
    <row r="85" spans="1:15" x14ac:dyDescent="0.25">
      <c r="A85" s="1">
        <v>11</v>
      </c>
      <c r="B85" s="145" t="s">
        <v>93</v>
      </c>
      <c r="C85" s="146">
        <v>5527</v>
      </c>
      <c r="D85" s="147">
        <v>-0.54170812603648422</v>
      </c>
      <c r="E85" s="146">
        <v>6887</v>
      </c>
      <c r="F85" s="147">
        <f t="shared" si="11"/>
        <v>0.24606477293287488</v>
      </c>
      <c r="G85" s="146">
        <v>6502</v>
      </c>
      <c r="H85" s="147">
        <f t="shared" si="11"/>
        <v>-5.590242485842889E-2</v>
      </c>
      <c r="I85" s="146">
        <v>16018</v>
      </c>
      <c r="J85" s="147">
        <f t="shared" si="11"/>
        <v>1.4635496770224545</v>
      </c>
      <c r="K85" s="146">
        <v>7638</v>
      </c>
      <c r="L85" s="147">
        <f t="shared" si="11"/>
        <v>-0.52316144337620174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3690</v>
      </c>
      <c r="D86" s="147">
        <v>-0.71115459882583165</v>
      </c>
      <c r="E86" s="146">
        <v>8475</v>
      </c>
      <c r="F86" s="147">
        <f t="shared" si="11"/>
        <v>1.2967479674796749</v>
      </c>
      <c r="G86" s="146">
        <v>6329</v>
      </c>
      <c r="H86" s="147">
        <f t="shared" si="11"/>
        <v>-0.25321533923303829</v>
      </c>
      <c r="I86" s="146">
        <v>14489</v>
      </c>
      <c r="J86" s="147">
        <f t="shared" si="11"/>
        <v>1.2893032074577344</v>
      </c>
      <c r="K86" s="146">
        <v>16652</v>
      </c>
      <c r="L86" s="147">
        <f t="shared" si="11"/>
        <v>0.14928566498723161</v>
      </c>
      <c r="M86" s="146"/>
      <c r="N86" s="147"/>
    </row>
    <row r="87" spans="1:15" ht="15.75" x14ac:dyDescent="0.25">
      <c r="B87" s="148" t="s">
        <v>32</v>
      </c>
      <c r="C87" s="149">
        <v>92534</v>
      </c>
      <c r="D87" s="150">
        <v>-0.56049833050730724</v>
      </c>
      <c r="E87" s="149">
        <v>131066</v>
      </c>
      <c r="F87" s="150">
        <f t="shared" si="11"/>
        <v>0.4164091036808093</v>
      </c>
      <c r="G87" s="149">
        <v>155108</v>
      </c>
      <c r="H87" s="150">
        <f t="shared" si="11"/>
        <v>0.18343430027619667</v>
      </c>
      <c r="I87" s="149">
        <v>218201</v>
      </c>
      <c r="J87" s="150">
        <f t="shared" si="11"/>
        <v>0.4067681873275395</v>
      </c>
      <c r="K87" s="149">
        <v>239030</v>
      </c>
      <c r="L87" s="150">
        <f t="shared" si="11"/>
        <v>9.5457857663347134E-2</v>
      </c>
      <c r="M87" s="149">
        <v>191381</v>
      </c>
      <c r="N87" s="150">
        <v>-0.10877805718543354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  <c r="K90" s="151"/>
      <c r="N90" s="103"/>
    </row>
    <row r="92" spans="1:15" ht="48.75" customHeight="1" thickBot="1" x14ac:dyDescent="0.3">
      <c r="B92" s="12" t="s">
        <v>280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$C$7</f>
        <v>2020</v>
      </c>
      <c r="D95" s="139"/>
      <c r="E95" s="140">
        <f>$E$7</f>
        <v>2021</v>
      </c>
      <c r="F95" s="139"/>
      <c r="G95" s="140">
        <f>$G$7</f>
        <v>2022</v>
      </c>
      <c r="H95" s="139"/>
      <c r="I95" s="140">
        <f>$I$7</f>
        <v>2023</v>
      </c>
      <c r="J95" s="139"/>
      <c r="K95" s="140">
        <f>$K$7</f>
        <v>2024</v>
      </c>
      <c r="L95" s="139"/>
      <c r="M95" s="140">
        <f>$M$7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CONCATENATE("var. ",RIGHT(C95,2),"/",RIGHT(C95-1,2))</f>
        <v>var. 20/19</v>
      </c>
      <c r="E96" s="144" t="s">
        <v>71</v>
      </c>
      <c r="F96" s="143" t="s">
        <v>251</v>
      </c>
      <c r="G96" s="144" t="s">
        <v>71</v>
      </c>
      <c r="H96" s="143" t="s">
        <v>251</v>
      </c>
      <c r="I96" s="144" t="s">
        <v>71</v>
      </c>
      <c r="J96" s="143" t="s">
        <v>251</v>
      </c>
      <c r="K96" s="144" t="s">
        <v>71</v>
      </c>
      <c r="L96" s="143" t="s">
        <v>251</v>
      </c>
      <c r="M96" s="144" t="s">
        <v>71</v>
      </c>
      <c r="N96" s="143" t="s">
        <v>277</v>
      </c>
    </row>
    <row r="97" spans="2:14" x14ac:dyDescent="0.25">
      <c r="B97" s="145" t="s">
        <v>73</v>
      </c>
      <c r="C97" s="146">
        <v>856263</v>
      </c>
      <c r="D97" s="147">
        <v>1.1583563508171801E-2</v>
      </c>
      <c r="E97" s="146">
        <v>46100</v>
      </c>
      <c r="F97" s="147">
        <f t="shared" ref="F97:L109" si="12">IFERROR(E97/C97-1,"-")</f>
        <v>-0.94616140134514748</v>
      </c>
      <c r="G97" s="146">
        <v>553411</v>
      </c>
      <c r="H97" s="147">
        <f t="shared" si="12"/>
        <v>11.004577006507592</v>
      </c>
      <c r="I97" s="146">
        <v>778985</v>
      </c>
      <c r="J97" s="147">
        <f t="shared" si="12"/>
        <v>0.40760664316394135</v>
      </c>
      <c r="K97" s="146">
        <v>804587</v>
      </c>
      <c r="L97" s="147">
        <f t="shared" si="12"/>
        <v>3.2865844656829069E-2</v>
      </c>
      <c r="M97" s="146">
        <v>842262</v>
      </c>
      <c r="N97" s="147">
        <f t="shared" ref="N97:N106" si="13">IFERROR(M97/K97-1,"-")</f>
        <v>4.6825265633175794E-2</v>
      </c>
    </row>
    <row r="98" spans="2:14" x14ac:dyDescent="0.25">
      <c r="B98" s="145" t="s">
        <v>75</v>
      </c>
      <c r="C98" s="146">
        <v>800741</v>
      </c>
      <c r="D98" s="147">
        <v>4.1572307328094693E-2</v>
      </c>
      <c r="E98" s="146">
        <v>45834</v>
      </c>
      <c r="F98" s="147">
        <f t="shared" si="12"/>
        <v>-0.9427605180701375</v>
      </c>
      <c r="G98" s="146">
        <v>585204</v>
      </c>
      <c r="H98" s="147">
        <f t="shared" si="12"/>
        <v>11.767901557795524</v>
      </c>
      <c r="I98" s="146">
        <v>752563</v>
      </c>
      <c r="J98" s="147">
        <f t="shared" si="12"/>
        <v>0.28598403291843533</v>
      </c>
      <c r="K98" s="146">
        <v>798120</v>
      </c>
      <c r="L98" s="147">
        <f t="shared" si="12"/>
        <v>6.053579567424916E-2</v>
      </c>
      <c r="M98" s="146">
        <v>781511</v>
      </c>
      <c r="N98" s="147">
        <f t="shared" si="13"/>
        <v>-2.0810153861574698E-2</v>
      </c>
    </row>
    <row r="99" spans="2:14" x14ac:dyDescent="0.25">
      <c r="B99" s="145" t="s">
        <v>77</v>
      </c>
      <c r="C99" s="146">
        <v>367740</v>
      </c>
      <c r="D99" s="147">
        <v>-0.55632663451782161</v>
      </c>
      <c r="E99" s="146">
        <v>61552</v>
      </c>
      <c r="F99" s="147">
        <f t="shared" si="12"/>
        <v>-0.83262087344319358</v>
      </c>
      <c r="G99" s="146">
        <v>721001</v>
      </c>
      <c r="H99" s="147">
        <f t="shared" si="12"/>
        <v>10.713689238367559</v>
      </c>
      <c r="I99" s="146">
        <v>794080</v>
      </c>
      <c r="J99" s="147">
        <f t="shared" si="12"/>
        <v>0.10135769575909048</v>
      </c>
      <c r="K99" s="146">
        <v>827758</v>
      </c>
      <c r="L99" s="147">
        <f t="shared" si="12"/>
        <v>4.2411343945194524E-2</v>
      </c>
      <c r="M99" s="146">
        <v>798871</v>
      </c>
      <c r="N99" s="147">
        <f t="shared" si="13"/>
        <v>-3.489788078158107E-2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55835</v>
      </c>
      <c r="F100" s="147" t="str">
        <f t="shared" si="12"/>
        <v>-</v>
      </c>
      <c r="G100" s="146">
        <v>676545</v>
      </c>
      <c r="H100" s="147">
        <f t="shared" si="12"/>
        <v>11.116862183218412</v>
      </c>
      <c r="I100" s="146">
        <v>699869</v>
      </c>
      <c r="J100" s="147">
        <f t="shared" si="12"/>
        <v>3.4475164253671142E-2</v>
      </c>
      <c r="K100" s="146">
        <v>751517</v>
      </c>
      <c r="L100" s="147">
        <f t="shared" si="12"/>
        <v>7.3796667662091142E-2</v>
      </c>
      <c r="M100" s="146">
        <v>701010</v>
      </c>
      <c r="N100" s="147">
        <f t="shared" si="13"/>
        <v>-6.7206729854414449E-2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55151</v>
      </c>
      <c r="F101" s="147" t="str">
        <f t="shared" si="12"/>
        <v>-</v>
      </c>
      <c r="G101" s="146">
        <v>617668</v>
      </c>
      <c r="H101" s="147">
        <f t="shared" si="12"/>
        <v>10.199579336730068</v>
      </c>
      <c r="I101" s="146">
        <v>641625</v>
      </c>
      <c r="J101" s="147">
        <f t="shared" si="12"/>
        <v>3.8786208772350284E-2</v>
      </c>
      <c r="K101" s="146">
        <v>705456</v>
      </c>
      <c r="L101" s="147">
        <f t="shared" si="12"/>
        <v>9.9483343074225683E-2</v>
      </c>
      <c r="M101" s="146">
        <v>705877</v>
      </c>
      <c r="N101" s="147">
        <f t="shared" si="13"/>
        <v>5.967771200472427E-4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90172</v>
      </c>
      <c r="F102" s="147" t="str">
        <f t="shared" si="12"/>
        <v>-</v>
      </c>
      <c r="G102" s="146">
        <v>628460</v>
      </c>
      <c r="H102" s="147">
        <f t="shared" si="12"/>
        <v>5.9695692676218783</v>
      </c>
      <c r="I102" s="146">
        <v>713434</v>
      </c>
      <c r="J102" s="147">
        <f t="shared" si="12"/>
        <v>0.1352098781147566</v>
      </c>
      <c r="K102" s="146">
        <v>740595</v>
      </c>
      <c r="L102" s="147">
        <f t="shared" si="12"/>
        <v>3.8070795616693243E-2</v>
      </c>
      <c r="M102" s="146">
        <v>760299</v>
      </c>
      <c r="N102" s="147">
        <f t="shared" si="13"/>
        <v>2.6605634658618982E-2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191769</v>
      </c>
      <c r="F103" s="147" t="str">
        <f t="shared" si="12"/>
        <v>-</v>
      </c>
      <c r="G103" s="146">
        <v>785928</v>
      </c>
      <c r="H103" s="147">
        <f t="shared" si="12"/>
        <v>3.0983057741345057</v>
      </c>
      <c r="I103" s="146">
        <v>805133</v>
      </c>
      <c r="J103" s="147">
        <f t="shared" si="12"/>
        <v>2.4436080658787995E-2</v>
      </c>
      <c r="K103" s="146">
        <v>823259</v>
      </c>
      <c r="L103" s="147">
        <f t="shared" si="12"/>
        <v>2.2513050638838461E-2</v>
      </c>
      <c r="M103" s="146">
        <v>858135</v>
      </c>
      <c r="N103" s="147">
        <f t="shared" si="13"/>
        <v>4.2363338876343803E-2</v>
      </c>
    </row>
    <row r="104" spans="2:14" x14ac:dyDescent="0.25">
      <c r="B104" s="145" t="s">
        <v>87</v>
      </c>
      <c r="C104" s="146">
        <v>130458</v>
      </c>
      <c r="D104" s="147">
        <v>-0.84801800605327726</v>
      </c>
      <c r="E104" s="146">
        <v>318588</v>
      </c>
      <c r="F104" s="147">
        <f t="shared" si="12"/>
        <v>1.4420733109506507</v>
      </c>
      <c r="G104" s="146">
        <v>808317</v>
      </c>
      <c r="H104" s="147">
        <f t="shared" si="12"/>
        <v>1.537185958039851</v>
      </c>
      <c r="I104" s="146">
        <v>814997</v>
      </c>
      <c r="J104" s="147">
        <f t="shared" si="12"/>
        <v>8.264084511398373E-3</v>
      </c>
      <c r="K104" s="146">
        <v>845497</v>
      </c>
      <c r="L104" s="147">
        <f t="shared" si="12"/>
        <v>3.7423450638468525E-2</v>
      </c>
      <c r="M104" s="146">
        <v>823144</v>
      </c>
      <c r="N104" s="147">
        <f t="shared" si="13"/>
        <v>-2.6437704687302221E-2</v>
      </c>
    </row>
    <row r="105" spans="2:14" x14ac:dyDescent="0.25">
      <c r="B105" s="145" t="s">
        <v>89</v>
      </c>
      <c r="C105" s="146">
        <v>75032</v>
      </c>
      <c r="D105" s="147">
        <v>-0.90027101423655465</v>
      </c>
      <c r="E105" s="146">
        <v>380362</v>
      </c>
      <c r="F105" s="147">
        <f t="shared" si="12"/>
        <v>4.0693304190212176</v>
      </c>
      <c r="G105" s="146">
        <v>703133</v>
      </c>
      <c r="H105" s="147">
        <f t="shared" si="12"/>
        <v>0.8485889757651921</v>
      </c>
      <c r="I105" s="146">
        <v>745193</v>
      </c>
      <c r="J105" s="147">
        <f t="shared" si="12"/>
        <v>5.9817986070914042E-2</v>
      </c>
      <c r="K105" s="146">
        <v>756660</v>
      </c>
      <c r="L105" s="147">
        <f t="shared" si="12"/>
        <v>1.5387959897637193E-2</v>
      </c>
      <c r="M105" s="146">
        <v>758085</v>
      </c>
      <c r="N105" s="147">
        <f t="shared" si="13"/>
        <v>1.88327650463882E-3</v>
      </c>
    </row>
    <row r="106" spans="2:14" x14ac:dyDescent="0.25">
      <c r="B106" s="145" t="s">
        <v>91</v>
      </c>
      <c r="C106" s="146">
        <v>72966</v>
      </c>
      <c r="D106" s="147">
        <v>-0.90616138246252098</v>
      </c>
      <c r="E106" s="146">
        <v>591011</v>
      </c>
      <c r="F106" s="147">
        <f t="shared" si="12"/>
        <v>7.0998136118192043</v>
      </c>
      <c r="G106" s="146">
        <v>763388</v>
      </c>
      <c r="H106" s="147">
        <f t="shared" si="12"/>
        <v>0.2916646221474728</v>
      </c>
      <c r="I106" s="146">
        <v>818995</v>
      </c>
      <c r="J106" s="147">
        <f t="shared" si="12"/>
        <v>7.2842381593632544E-2</v>
      </c>
      <c r="K106" s="146">
        <v>826701</v>
      </c>
      <c r="L106" s="147">
        <f t="shared" si="12"/>
        <v>9.4090928516046279E-3</v>
      </c>
      <c r="M106" s="146">
        <v>851112</v>
      </c>
      <c r="N106" s="147">
        <f t="shared" si="13"/>
        <v>2.952820911066989E-2</v>
      </c>
    </row>
    <row r="107" spans="2:14" x14ac:dyDescent="0.25">
      <c r="B107" s="145" t="s">
        <v>93</v>
      </c>
      <c r="C107" s="146">
        <v>100018</v>
      </c>
      <c r="D107" s="147">
        <v>-0.87329565824361111</v>
      </c>
      <c r="E107" s="146">
        <v>633044</v>
      </c>
      <c r="F107" s="147">
        <f t="shared" si="12"/>
        <v>5.3293007258693432</v>
      </c>
      <c r="G107" s="146">
        <v>755348</v>
      </c>
      <c r="H107" s="147">
        <f t="shared" si="12"/>
        <v>0.19319984076936203</v>
      </c>
      <c r="I107" s="146">
        <v>811442</v>
      </c>
      <c r="J107" s="147">
        <f t="shared" si="12"/>
        <v>7.4262459157897975E-2</v>
      </c>
      <c r="K107" s="146">
        <v>789577</v>
      </c>
      <c r="L107" s="147">
        <f t="shared" si="12"/>
        <v>-2.6945856881945951E-2</v>
      </c>
      <c r="M107" s="146"/>
      <c r="N107" s="147"/>
    </row>
    <row r="108" spans="2:14" x14ac:dyDescent="0.25">
      <c r="B108" s="145" t="s">
        <v>95</v>
      </c>
      <c r="C108" s="146">
        <v>109776</v>
      </c>
      <c r="D108" s="147">
        <v>-0.86667460154560105</v>
      </c>
      <c r="E108" s="146">
        <v>546870</v>
      </c>
      <c r="F108" s="147">
        <f t="shared" si="12"/>
        <v>3.9816899868823787</v>
      </c>
      <c r="G108" s="146">
        <v>753622</v>
      </c>
      <c r="H108" s="147">
        <f t="shared" si="12"/>
        <v>0.37806425658748877</v>
      </c>
      <c r="I108" s="146">
        <v>786129</v>
      </c>
      <c r="J108" s="147">
        <f t="shared" si="12"/>
        <v>4.3134356481100644E-2</v>
      </c>
      <c r="K108" s="146">
        <v>793507</v>
      </c>
      <c r="L108" s="147">
        <f t="shared" si="12"/>
        <v>9.3852281241373348E-3</v>
      </c>
      <c r="M108" s="146"/>
      <c r="N108" s="147"/>
    </row>
    <row r="109" spans="2:14" ht="15.75" x14ac:dyDescent="0.25">
      <c r="B109" s="148" t="s">
        <v>32</v>
      </c>
      <c r="C109" s="149">
        <v>2617010</v>
      </c>
      <c r="D109" s="150">
        <v>-0.72391633884714368</v>
      </c>
      <c r="E109" s="149">
        <v>3016288</v>
      </c>
      <c r="F109" s="150">
        <f t="shared" si="12"/>
        <v>0.15257029969316127</v>
      </c>
      <c r="G109" s="149">
        <v>8352025</v>
      </c>
      <c r="H109" s="150">
        <f t="shared" si="12"/>
        <v>1.7689746469833119</v>
      </c>
      <c r="I109" s="149">
        <v>9162445</v>
      </c>
      <c r="J109" s="150">
        <f t="shared" si="12"/>
        <v>9.7032755529347758E-2</v>
      </c>
      <c r="K109" s="149">
        <v>9463234</v>
      </c>
      <c r="L109" s="150">
        <f t="shared" si="12"/>
        <v>3.2828464454629724E-2</v>
      </c>
      <c r="M109" s="149">
        <v>7880306</v>
      </c>
      <c r="N109" s="150">
        <v>1.9796577476416388E-5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  <c r="K112" s="151"/>
      <c r="N112" s="103"/>
    </row>
    <row r="114" spans="1:15" ht="48.75" customHeight="1" thickBot="1" x14ac:dyDescent="0.3">
      <c r="B114" s="12" t="s">
        <v>281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$C$7</f>
        <v>2020</v>
      </c>
      <c r="D117" s="139"/>
      <c r="E117" s="140">
        <f>$E$7</f>
        <v>2021</v>
      </c>
      <c r="F117" s="139"/>
      <c r="G117" s="140">
        <f>$G$7</f>
        <v>2022</v>
      </c>
      <c r="H117" s="139"/>
      <c r="I117" s="140">
        <f>$I$7</f>
        <v>2023</v>
      </c>
      <c r="J117" s="139"/>
      <c r="K117" s="140">
        <f>$K$7</f>
        <v>2024</v>
      </c>
      <c r="L117" s="139"/>
      <c r="M117" s="140">
        <f>$M$7</f>
        <v>2025</v>
      </c>
      <c r="N117" s="141"/>
    </row>
    <row r="118" spans="1:15" ht="16.5" thickTop="1" thickBot="1" x14ac:dyDescent="0.3">
      <c r="B118" s="109"/>
      <c r="C118" s="142" t="s">
        <v>71</v>
      </c>
      <c r="D118" s="143" t="str">
        <f>CONCATENATE("var. ",RIGHT(C117,2),"/",RIGHT(C117-1,2))</f>
        <v>var. 20/19</v>
      </c>
      <c r="E118" s="144" t="s">
        <v>71</v>
      </c>
      <c r="F118" s="143" t="s">
        <v>251</v>
      </c>
      <c r="G118" s="144" t="s">
        <v>71</v>
      </c>
      <c r="H118" s="143" t="s">
        <v>251</v>
      </c>
      <c r="I118" s="144" t="s">
        <v>71</v>
      </c>
      <c r="J118" s="143" t="s">
        <v>251</v>
      </c>
      <c r="K118" s="144" t="s">
        <v>71</v>
      </c>
      <c r="L118" s="143" t="s">
        <v>251</v>
      </c>
      <c r="M118" s="144" t="s">
        <v>71</v>
      </c>
      <c r="N118" s="143" t="s">
        <v>277</v>
      </c>
    </row>
    <row r="119" spans="1:15" x14ac:dyDescent="0.25">
      <c r="B119" s="145" t="s">
        <v>73</v>
      </c>
      <c r="C119" s="146">
        <v>371020</v>
      </c>
      <c r="D119" s="147">
        <v>-2.3098911204988415E-3</v>
      </c>
      <c r="E119" s="146">
        <v>5882</v>
      </c>
      <c r="F119" s="147">
        <f t="shared" ref="F119:L131" si="14">IFERROR(E119/C119-1,"-")</f>
        <v>-0.98414640720176805</v>
      </c>
      <c r="G119" s="146">
        <v>194152</v>
      </c>
      <c r="H119" s="147">
        <f t="shared" si="14"/>
        <v>32.00782046922815</v>
      </c>
      <c r="I119" s="146">
        <v>305389</v>
      </c>
      <c r="J119" s="147">
        <f t="shared" si="14"/>
        <v>0.57293769829824059</v>
      </c>
      <c r="K119" s="146">
        <v>337479</v>
      </c>
      <c r="L119" s="147">
        <f t="shared" si="14"/>
        <v>0.10507909584169695</v>
      </c>
      <c r="M119" s="146">
        <v>359614</v>
      </c>
      <c r="N119" s="147">
        <f t="shared" ref="N119:N128" si="15">IFERROR(M119/K119-1,"-")</f>
        <v>6.55892662950881E-2</v>
      </c>
    </row>
    <row r="120" spans="1:15" x14ac:dyDescent="0.25">
      <c r="B120" s="145" t="s">
        <v>75</v>
      </c>
      <c r="C120" s="146">
        <v>348572</v>
      </c>
      <c r="D120" s="147">
        <v>7.5899278354970345E-2</v>
      </c>
      <c r="E120" s="146">
        <v>2515</v>
      </c>
      <c r="F120" s="147">
        <f t="shared" si="14"/>
        <v>-0.99278484789369192</v>
      </c>
      <c r="G120" s="146">
        <v>236389</v>
      </c>
      <c r="H120" s="147">
        <f t="shared" si="14"/>
        <v>92.991650099403572</v>
      </c>
      <c r="I120" s="146">
        <v>294598</v>
      </c>
      <c r="J120" s="147">
        <f t="shared" si="14"/>
        <v>0.24624242244774508</v>
      </c>
      <c r="K120" s="146">
        <v>317505</v>
      </c>
      <c r="L120" s="147">
        <f t="shared" si="14"/>
        <v>7.7756807581857323E-2</v>
      </c>
      <c r="M120" s="146">
        <v>313821</v>
      </c>
      <c r="N120" s="147">
        <f t="shared" si="15"/>
        <v>-1.1602966882411248E-2</v>
      </c>
    </row>
    <row r="121" spans="1:15" x14ac:dyDescent="0.25">
      <c r="B121" s="145" t="s">
        <v>77</v>
      </c>
      <c r="C121" s="146">
        <v>182964</v>
      </c>
      <c r="D121" s="147">
        <v>-0.50144826439885448</v>
      </c>
      <c r="E121" s="146">
        <v>2747</v>
      </c>
      <c r="F121" s="147">
        <f t="shared" si="14"/>
        <v>-0.98498611748759324</v>
      </c>
      <c r="G121" s="146">
        <v>322218</v>
      </c>
      <c r="H121" s="147">
        <f t="shared" si="14"/>
        <v>116.29814342919549</v>
      </c>
      <c r="I121" s="146">
        <v>365880</v>
      </c>
      <c r="J121" s="147">
        <f t="shared" si="14"/>
        <v>0.13550453419734465</v>
      </c>
      <c r="K121" s="146">
        <v>366554</v>
      </c>
      <c r="L121" s="147">
        <f t="shared" si="14"/>
        <v>1.8421340330163627E-3</v>
      </c>
      <c r="M121" s="146">
        <v>362426</v>
      </c>
      <c r="N121" s="147">
        <f t="shared" si="15"/>
        <v>-1.1261642213698408E-2</v>
      </c>
    </row>
    <row r="122" spans="1:15" x14ac:dyDescent="0.25">
      <c r="B122" s="145" t="s">
        <v>79</v>
      </c>
      <c r="C122" s="146">
        <v>0</v>
      </c>
      <c r="D122" s="147">
        <v>-1</v>
      </c>
      <c r="E122" s="146">
        <v>1587</v>
      </c>
      <c r="F122" s="147" t="str">
        <f t="shared" si="14"/>
        <v>-</v>
      </c>
      <c r="G122" s="146">
        <v>336250</v>
      </c>
      <c r="H122" s="147">
        <f t="shared" si="14"/>
        <v>210.87775677378701</v>
      </c>
      <c r="I122" s="146">
        <v>328415</v>
      </c>
      <c r="J122" s="147">
        <f t="shared" si="14"/>
        <v>-2.3301115241635695E-2</v>
      </c>
      <c r="K122" s="146">
        <v>387552</v>
      </c>
      <c r="L122" s="147">
        <f t="shared" si="14"/>
        <v>0.18006790189242272</v>
      </c>
      <c r="M122" s="146">
        <v>350010</v>
      </c>
      <c r="N122" s="147">
        <f t="shared" si="15"/>
        <v>-9.6869581372306168E-2</v>
      </c>
    </row>
    <row r="123" spans="1:15" x14ac:dyDescent="0.25">
      <c r="B123" s="145" t="s">
        <v>81</v>
      </c>
      <c r="C123" s="146">
        <v>0</v>
      </c>
      <c r="D123" s="147">
        <v>-1</v>
      </c>
      <c r="E123" s="146">
        <v>1610</v>
      </c>
      <c r="F123" s="147" t="str">
        <f t="shared" si="14"/>
        <v>-</v>
      </c>
      <c r="G123" s="146">
        <v>366440</v>
      </c>
      <c r="H123" s="147">
        <f t="shared" si="14"/>
        <v>226.6024844720497</v>
      </c>
      <c r="I123" s="146">
        <v>380507</v>
      </c>
      <c r="J123" s="147">
        <f t="shared" si="14"/>
        <v>3.838827638904041E-2</v>
      </c>
      <c r="K123" s="146">
        <v>422996</v>
      </c>
      <c r="L123" s="147">
        <f t="shared" si="14"/>
        <v>0.11166417437786946</v>
      </c>
      <c r="M123" s="146">
        <v>432268</v>
      </c>
      <c r="N123" s="147">
        <f t="shared" si="15"/>
        <v>2.1919829029116045E-2</v>
      </c>
    </row>
    <row r="124" spans="1:15" x14ac:dyDescent="0.25">
      <c r="B124" s="145" t="s">
        <v>83</v>
      </c>
      <c r="C124" s="146">
        <v>0</v>
      </c>
      <c r="D124" s="147">
        <v>-1</v>
      </c>
      <c r="E124" s="146">
        <v>8660</v>
      </c>
      <c r="F124" s="147" t="str">
        <f t="shared" si="14"/>
        <v>-</v>
      </c>
      <c r="G124" s="146">
        <v>382090</v>
      </c>
      <c r="H124" s="147">
        <f t="shared" si="14"/>
        <v>43.121247113163975</v>
      </c>
      <c r="I124" s="146">
        <v>428359</v>
      </c>
      <c r="J124" s="147">
        <f t="shared" si="14"/>
        <v>0.12109450652987519</v>
      </c>
      <c r="K124" s="146">
        <v>458450</v>
      </c>
      <c r="L124" s="147">
        <f t="shared" si="14"/>
        <v>7.024715250525837E-2</v>
      </c>
      <c r="M124" s="146">
        <v>466474</v>
      </c>
      <c r="N124" s="147">
        <f t="shared" si="15"/>
        <v>1.7502453920820171E-2</v>
      </c>
    </row>
    <row r="125" spans="1:15" x14ac:dyDescent="0.25">
      <c r="B125" s="145" t="s">
        <v>85</v>
      </c>
      <c r="C125" s="146">
        <v>0</v>
      </c>
      <c r="D125" s="147">
        <v>-1</v>
      </c>
      <c r="E125" s="146">
        <v>31484</v>
      </c>
      <c r="F125" s="147" t="str">
        <f t="shared" si="14"/>
        <v>-</v>
      </c>
      <c r="G125" s="146">
        <v>453306</v>
      </c>
      <c r="H125" s="147">
        <f t="shared" si="14"/>
        <v>13.397979926311777</v>
      </c>
      <c r="I125" s="146">
        <v>480731</v>
      </c>
      <c r="J125" s="147">
        <f t="shared" si="14"/>
        <v>6.0499971321800183E-2</v>
      </c>
      <c r="K125" s="146">
        <v>490081</v>
      </c>
      <c r="L125" s="147">
        <f t="shared" si="14"/>
        <v>1.9449546627947845E-2</v>
      </c>
      <c r="M125" s="146">
        <v>493997</v>
      </c>
      <c r="N125" s="147">
        <f t="shared" si="15"/>
        <v>7.9905158535018561E-3</v>
      </c>
    </row>
    <row r="126" spans="1:15" x14ac:dyDescent="0.25">
      <c r="B126" s="145" t="s">
        <v>87</v>
      </c>
      <c r="C126" s="146">
        <v>39763</v>
      </c>
      <c r="D126" s="147">
        <v>-0.92509800006404619</v>
      </c>
      <c r="E126" s="146">
        <v>112679</v>
      </c>
      <c r="F126" s="147">
        <f t="shared" si="14"/>
        <v>1.833765057968463</v>
      </c>
      <c r="G126" s="146">
        <v>453711</v>
      </c>
      <c r="H126" s="147">
        <f t="shared" si="14"/>
        <v>3.0265799305993131</v>
      </c>
      <c r="I126" s="146">
        <v>456116</v>
      </c>
      <c r="J126" s="147">
        <f t="shared" si="14"/>
        <v>5.3007310821204801E-3</v>
      </c>
      <c r="K126" s="146">
        <v>482673</v>
      </c>
      <c r="L126" s="147">
        <f t="shared" si="14"/>
        <v>5.8224223662401764E-2</v>
      </c>
      <c r="M126" s="146">
        <v>471034</v>
      </c>
      <c r="N126" s="147">
        <f t="shared" si="15"/>
        <v>-2.4113633868063866E-2</v>
      </c>
    </row>
    <row r="127" spans="1:15" x14ac:dyDescent="0.25">
      <c r="B127" s="145" t="s">
        <v>89</v>
      </c>
      <c r="C127" s="146">
        <v>30652</v>
      </c>
      <c r="D127" s="147">
        <v>-0.93657126420845482</v>
      </c>
      <c r="E127" s="146">
        <v>175746</v>
      </c>
      <c r="F127" s="147">
        <f t="shared" si="14"/>
        <v>4.7335899778154769</v>
      </c>
      <c r="G127" s="146">
        <v>420455</v>
      </c>
      <c r="H127" s="147">
        <f t="shared" si="14"/>
        <v>1.3924015340320688</v>
      </c>
      <c r="I127" s="146">
        <v>441166</v>
      </c>
      <c r="J127" s="147">
        <f t="shared" si="14"/>
        <v>4.9258541342117379E-2</v>
      </c>
      <c r="K127" s="146">
        <v>457809</v>
      </c>
      <c r="L127" s="147">
        <f t="shared" si="14"/>
        <v>3.7725028674013839E-2</v>
      </c>
      <c r="M127" s="146">
        <v>449547</v>
      </c>
      <c r="N127" s="147">
        <f t="shared" si="15"/>
        <v>-1.8046827388714548E-2</v>
      </c>
    </row>
    <row r="128" spans="1:15" x14ac:dyDescent="0.25">
      <c r="A128" s="151"/>
      <c r="B128" s="145" t="s">
        <v>91</v>
      </c>
      <c r="C128" s="146">
        <v>32753</v>
      </c>
      <c r="D128" s="147">
        <v>-0.92429537585347699</v>
      </c>
      <c r="E128" s="146">
        <v>282050</v>
      </c>
      <c r="F128" s="147">
        <f t="shared" si="14"/>
        <v>7.6114249076420482</v>
      </c>
      <c r="G128" s="146">
        <v>411383</v>
      </c>
      <c r="H128" s="147">
        <f t="shared" si="14"/>
        <v>0.45854635702889568</v>
      </c>
      <c r="I128" s="146">
        <v>438839</v>
      </c>
      <c r="J128" s="147">
        <f t="shared" si="14"/>
        <v>6.6740725795669809E-2</v>
      </c>
      <c r="K128" s="146">
        <v>440688</v>
      </c>
      <c r="L128" s="147">
        <f t="shared" si="14"/>
        <v>4.2133903322174593E-3</v>
      </c>
      <c r="M128" s="146">
        <v>467410</v>
      </c>
      <c r="N128" s="147">
        <f t="shared" si="15"/>
        <v>6.0637003957448421E-2</v>
      </c>
    </row>
    <row r="129" spans="2:15" x14ac:dyDescent="0.25">
      <c r="B129" s="145" t="s">
        <v>93</v>
      </c>
      <c r="C129" s="146">
        <v>58172</v>
      </c>
      <c r="D129" s="147">
        <v>-0.8345859102864861</v>
      </c>
      <c r="E129" s="146">
        <v>253462</v>
      </c>
      <c r="F129" s="147">
        <f t="shared" si="14"/>
        <v>3.3571133878842057</v>
      </c>
      <c r="G129" s="146">
        <v>344832</v>
      </c>
      <c r="H129" s="147">
        <f t="shared" si="14"/>
        <v>0.3604879626926325</v>
      </c>
      <c r="I129" s="146">
        <v>355194</v>
      </c>
      <c r="J129" s="147">
        <f t="shared" si="14"/>
        <v>3.004941536748329E-2</v>
      </c>
      <c r="K129" s="146">
        <v>349166</v>
      </c>
      <c r="L129" s="147">
        <f t="shared" si="14"/>
        <v>-1.6971007393142945E-2</v>
      </c>
      <c r="M129" s="146"/>
      <c r="N129" s="147"/>
    </row>
    <row r="130" spans="2:15" x14ac:dyDescent="0.25">
      <c r="B130" s="145" t="s">
        <v>95</v>
      </c>
      <c r="C130" s="146">
        <v>59517</v>
      </c>
      <c r="D130" s="147">
        <v>-0.84141782593983061</v>
      </c>
      <c r="E130" s="146">
        <v>187921</v>
      </c>
      <c r="F130" s="147">
        <f t="shared" si="14"/>
        <v>2.1574340104507956</v>
      </c>
      <c r="G130" s="146">
        <v>335204</v>
      </c>
      <c r="H130" s="147">
        <f t="shared" si="14"/>
        <v>0.78374955433400206</v>
      </c>
      <c r="I130" s="146">
        <v>352959</v>
      </c>
      <c r="J130" s="147">
        <f t="shared" si="14"/>
        <v>5.296774501497592E-2</v>
      </c>
      <c r="K130" s="146">
        <v>347949</v>
      </c>
      <c r="L130" s="147">
        <f t="shared" si="14"/>
        <v>-1.4194283188698975E-2</v>
      </c>
      <c r="M130" s="146"/>
      <c r="N130" s="147"/>
    </row>
    <row r="131" spans="2:15" ht="15.75" x14ac:dyDescent="0.25">
      <c r="B131" s="148" t="s">
        <v>32</v>
      </c>
      <c r="C131" s="149">
        <v>1173619</v>
      </c>
      <c r="D131" s="150">
        <v>-0.76964985814343068</v>
      </c>
      <c r="E131" s="149">
        <v>1066343</v>
      </c>
      <c r="F131" s="150">
        <f t="shared" si="14"/>
        <v>-9.1406154808332141E-2</v>
      </c>
      <c r="G131" s="149">
        <v>4256430</v>
      </c>
      <c r="H131" s="150">
        <f t="shared" si="14"/>
        <v>2.9916143304734031</v>
      </c>
      <c r="I131" s="149">
        <v>4628153</v>
      </c>
      <c r="J131" s="150">
        <f t="shared" si="14"/>
        <v>8.7332106953479816E-2</v>
      </c>
      <c r="K131" s="149">
        <v>4858902</v>
      </c>
      <c r="L131" s="150">
        <f t="shared" si="14"/>
        <v>4.9857686208731655E-2</v>
      </c>
      <c r="M131" s="149">
        <v>4166601</v>
      </c>
      <c r="N131" s="150">
        <v>1.1567146516628934E-3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C134" s="151"/>
      <c r="K134" s="151"/>
      <c r="N134" s="103"/>
    </row>
    <row r="136" spans="2:15" ht="48.75" customHeight="1" thickBot="1" x14ac:dyDescent="0.3">
      <c r="B136" s="12" t="s">
        <v>282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$C$7</f>
        <v>2020</v>
      </c>
      <c r="D139" s="139"/>
      <c r="E139" s="140">
        <f>$E$7</f>
        <v>2021</v>
      </c>
      <c r="F139" s="139"/>
      <c r="G139" s="140">
        <f>$G$7</f>
        <v>2022</v>
      </c>
      <c r="H139" s="139"/>
      <c r="I139" s="140">
        <f>$I$7</f>
        <v>2023</v>
      </c>
      <c r="J139" s="139"/>
      <c r="K139" s="140">
        <f>$K$7</f>
        <v>2024</v>
      </c>
      <c r="L139" s="139"/>
      <c r="M139" s="140">
        <f>$M$7</f>
        <v>2025</v>
      </c>
      <c r="N139" s="141"/>
    </row>
    <row r="140" spans="2:15" ht="16.5" thickTop="1" thickBot="1" x14ac:dyDescent="0.3">
      <c r="B140" s="109"/>
      <c r="C140" s="142" t="s">
        <v>71</v>
      </c>
      <c r="D140" s="143" t="str">
        <f>CONCATENATE("var. ",RIGHT(C139,2),"/",RIGHT(C139-1,2))</f>
        <v>var. 20/19</v>
      </c>
      <c r="E140" s="144" t="s">
        <v>71</v>
      </c>
      <c r="F140" s="143" t="s">
        <v>251</v>
      </c>
      <c r="G140" s="144" t="s">
        <v>71</v>
      </c>
      <c r="H140" s="143" t="s">
        <v>251</v>
      </c>
      <c r="I140" s="144" t="s">
        <v>71</v>
      </c>
      <c r="J140" s="143" t="s">
        <v>251</v>
      </c>
      <c r="K140" s="144" t="s">
        <v>71</v>
      </c>
      <c r="L140" s="143" t="s">
        <v>251</v>
      </c>
      <c r="M140" s="144" t="s">
        <v>71</v>
      </c>
      <c r="N140" s="143" t="s">
        <v>277</v>
      </c>
    </row>
    <row r="141" spans="2:15" x14ac:dyDescent="0.25">
      <c r="B141" s="145" t="s">
        <v>73</v>
      </c>
      <c r="C141" s="146">
        <v>44550</v>
      </c>
      <c r="D141" s="147">
        <v>-0.10161527758172173</v>
      </c>
      <c r="E141" s="146">
        <v>3988</v>
      </c>
      <c r="F141" s="147">
        <f t="shared" ref="F141:L153" si="16">IFERROR(E141/C141-1,"-")</f>
        <v>-0.91048260381593715</v>
      </c>
      <c r="G141" s="146">
        <v>24948</v>
      </c>
      <c r="H141" s="147">
        <f t="shared" si="16"/>
        <v>5.2557673019057169</v>
      </c>
      <c r="I141" s="146">
        <v>34751</v>
      </c>
      <c r="J141" s="147">
        <f t="shared" si="16"/>
        <v>0.39293730960397633</v>
      </c>
      <c r="K141" s="146">
        <v>33149</v>
      </c>
      <c r="L141" s="147">
        <f t="shared" si="16"/>
        <v>-4.6099392823228058E-2</v>
      </c>
      <c r="M141" s="146">
        <v>33405</v>
      </c>
      <c r="N141" s="147">
        <f t="shared" ref="N141:N150" si="17">IFERROR(M141/K141-1,"-")</f>
        <v>7.7227065673173279E-3</v>
      </c>
    </row>
    <row r="142" spans="2:15" x14ac:dyDescent="0.25">
      <c r="B142" s="145" t="s">
        <v>75</v>
      </c>
      <c r="C142" s="146">
        <v>43433</v>
      </c>
      <c r="D142" s="147">
        <v>-6.8660877023694611E-2</v>
      </c>
      <c r="E142" s="146">
        <v>4402</v>
      </c>
      <c r="F142" s="147">
        <f t="shared" si="16"/>
        <v>-0.89864849308129768</v>
      </c>
      <c r="G142" s="146">
        <v>24167</v>
      </c>
      <c r="H142" s="147">
        <f t="shared" si="16"/>
        <v>4.4900045433893681</v>
      </c>
      <c r="I142" s="146">
        <v>41108</v>
      </c>
      <c r="J142" s="147">
        <f t="shared" si="16"/>
        <v>0.7009972276244465</v>
      </c>
      <c r="K142" s="146">
        <v>38403</v>
      </c>
      <c r="L142" s="147">
        <f t="shared" si="16"/>
        <v>-6.5802276929064929E-2</v>
      </c>
      <c r="M142" s="146">
        <v>32430</v>
      </c>
      <c r="N142" s="147">
        <f t="shared" si="17"/>
        <v>-0.15553472384969924</v>
      </c>
    </row>
    <row r="143" spans="2:15" x14ac:dyDescent="0.25">
      <c r="B143" s="145" t="s">
        <v>77</v>
      </c>
      <c r="C143" s="146">
        <v>17711</v>
      </c>
      <c r="D143" s="147">
        <v>-0.61737383339094365</v>
      </c>
      <c r="E143" s="146">
        <v>6472</v>
      </c>
      <c r="F143" s="147">
        <f t="shared" si="16"/>
        <v>-0.63457738128846475</v>
      </c>
      <c r="G143" s="146">
        <v>30216</v>
      </c>
      <c r="H143" s="147">
        <f t="shared" si="16"/>
        <v>3.6687268232385657</v>
      </c>
      <c r="I143" s="146">
        <v>34033</v>
      </c>
      <c r="J143" s="147">
        <f t="shared" si="16"/>
        <v>0.12632380195922699</v>
      </c>
      <c r="K143" s="146">
        <v>36177</v>
      </c>
      <c r="L143" s="147">
        <f t="shared" si="16"/>
        <v>6.2997678723591743E-2</v>
      </c>
      <c r="M143" s="146">
        <v>34895</v>
      </c>
      <c r="N143" s="147">
        <f t="shared" si="17"/>
        <v>-3.5436879785499031E-2</v>
      </c>
    </row>
    <row r="144" spans="2:15" x14ac:dyDescent="0.25">
      <c r="B144" s="145" t="s">
        <v>79</v>
      </c>
      <c r="C144" s="146">
        <v>0</v>
      </c>
      <c r="D144" s="147">
        <v>-1</v>
      </c>
      <c r="E144" s="146">
        <v>3725</v>
      </c>
      <c r="F144" s="147" t="str">
        <f t="shared" si="16"/>
        <v>-</v>
      </c>
      <c r="G144" s="146">
        <v>29557</v>
      </c>
      <c r="H144" s="147">
        <f t="shared" si="16"/>
        <v>6.9347651006711413</v>
      </c>
      <c r="I144" s="146">
        <v>29401</v>
      </c>
      <c r="J144" s="147">
        <f t="shared" si="16"/>
        <v>-5.277937544405753E-3</v>
      </c>
      <c r="K144" s="146">
        <v>30259</v>
      </c>
      <c r="L144" s="147">
        <f t="shared" si="16"/>
        <v>2.9182680861195243E-2</v>
      </c>
      <c r="M144" s="146">
        <v>32073</v>
      </c>
      <c r="N144" s="147">
        <f t="shared" si="17"/>
        <v>5.994910605109216E-2</v>
      </c>
    </row>
    <row r="145" spans="1:15" x14ac:dyDescent="0.25">
      <c r="B145" s="145" t="s">
        <v>81</v>
      </c>
      <c r="C145" s="146">
        <v>0</v>
      </c>
      <c r="D145" s="147">
        <v>-1</v>
      </c>
      <c r="E145" s="146">
        <v>4989</v>
      </c>
      <c r="F145" s="147" t="str">
        <f t="shared" si="16"/>
        <v>-</v>
      </c>
      <c r="G145" s="146">
        <v>16808</v>
      </c>
      <c r="H145" s="147">
        <f t="shared" si="16"/>
        <v>2.3690118260172381</v>
      </c>
      <c r="I145" s="146">
        <v>17791</v>
      </c>
      <c r="J145" s="147">
        <f t="shared" si="16"/>
        <v>5.8484055211803998E-2</v>
      </c>
      <c r="K145" s="146">
        <v>18366</v>
      </c>
      <c r="L145" s="147">
        <f t="shared" si="16"/>
        <v>3.2319712214040841E-2</v>
      </c>
      <c r="M145" s="146">
        <v>19038</v>
      </c>
      <c r="N145" s="147">
        <f t="shared" si="17"/>
        <v>3.6589349885658207E-2</v>
      </c>
    </row>
    <row r="146" spans="1:15" x14ac:dyDescent="0.25">
      <c r="B146" s="145" t="s">
        <v>83</v>
      </c>
      <c r="C146" s="146">
        <v>0</v>
      </c>
      <c r="D146" s="147">
        <v>-1</v>
      </c>
      <c r="E146" s="146">
        <v>6327</v>
      </c>
      <c r="F146" s="147" t="str">
        <f t="shared" si="16"/>
        <v>-</v>
      </c>
      <c r="G146" s="146">
        <v>19444</v>
      </c>
      <c r="H146" s="147">
        <f t="shared" si="16"/>
        <v>2.0731784415994943</v>
      </c>
      <c r="I146" s="146">
        <v>23745</v>
      </c>
      <c r="J146" s="147">
        <f t="shared" si="16"/>
        <v>0.22119934169923883</v>
      </c>
      <c r="K146" s="146">
        <v>18611</v>
      </c>
      <c r="L146" s="147">
        <f t="shared" si="16"/>
        <v>-0.21621393977679515</v>
      </c>
      <c r="M146" s="146">
        <v>24240</v>
      </c>
      <c r="N146" s="147">
        <f t="shared" si="17"/>
        <v>0.30245553704798245</v>
      </c>
    </row>
    <row r="147" spans="1:15" x14ac:dyDescent="0.25">
      <c r="B147" s="145" t="s">
        <v>85</v>
      </c>
      <c r="C147" s="146">
        <v>0</v>
      </c>
      <c r="D147" s="147">
        <v>-1</v>
      </c>
      <c r="E147" s="146">
        <v>11927</v>
      </c>
      <c r="F147" s="147" t="str">
        <f t="shared" si="16"/>
        <v>-</v>
      </c>
      <c r="G147" s="146">
        <v>25892</v>
      </c>
      <c r="H147" s="147">
        <f t="shared" si="16"/>
        <v>1.1708728095916827</v>
      </c>
      <c r="I147" s="146">
        <v>21000</v>
      </c>
      <c r="J147" s="147">
        <f t="shared" si="16"/>
        <v>-0.18893866831453732</v>
      </c>
      <c r="K147" s="146">
        <v>21458</v>
      </c>
      <c r="L147" s="147">
        <f t="shared" si="16"/>
        <v>2.1809523809523723E-2</v>
      </c>
      <c r="M147" s="146">
        <v>24820</v>
      </c>
      <c r="N147" s="147">
        <f t="shared" si="17"/>
        <v>0.15667816199086593</v>
      </c>
    </row>
    <row r="148" spans="1:15" x14ac:dyDescent="0.25">
      <c r="B148" s="145" t="s">
        <v>87</v>
      </c>
      <c r="C148" s="146">
        <v>9610</v>
      </c>
      <c r="D148" s="147">
        <v>-0.68435919332588846</v>
      </c>
      <c r="E148" s="146">
        <v>11584</v>
      </c>
      <c r="F148" s="147">
        <f t="shared" si="16"/>
        <v>0.20541103017689899</v>
      </c>
      <c r="G148" s="146">
        <v>23834</v>
      </c>
      <c r="H148" s="147">
        <f t="shared" si="16"/>
        <v>1.0574930939226519</v>
      </c>
      <c r="I148" s="146">
        <v>24723</v>
      </c>
      <c r="J148" s="147">
        <f t="shared" si="16"/>
        <v>3.7299655953679567E-2</v>
      </c>
      <c r="K148" s="146">
        <v>25592</v>
      </c>
      <c r="L148" s="147">
        <f t="shared" si="16"/>
        <v>3.5149455972171673E-2</v>
      </c>
      <c r="M148" s="146">
        <v>28794</v>
      </c>
      <c r="N148" s="147">
        <f t="shared" si="17"/>
        <v>0.12511722413254134</v>
      </c>
    </row>
    <row r="149" spans="1:15" x14ac:dyDescent="0.25">
      <c r="B149" s="145" t="s">
        <v>89</v>
      </c>
      <c r="C149" s="146">
        <v>2711</v>
      </c>
      <c r="D149" s="147">
        <v>-0.92172431714500203</v>
      </c>
      <c r="E149" s="146">
        <v>19406</v>
      </c>
      <c r="F149" s="147">
        <f t="shared" si="16"/>
        <v>6.1582441903356697</v>
      </c>
      <c r="G149" s="146">
        <v>20951</v>
      </c>
      <c r="H149" s="147">
        <f t="shared" si="16"/>
        <v>7.9614552200350408E-2</v>
      </c>
      <c r="I149" s="146">
        <v>27751</v>
      </c>
      <c r="J149" s="147">
        <f t="shared" si="16"/>
        <v>0.32456684645124345</v>
      </c>
      <c r="K149" s="146">
        <v>23085</v>
      </c>
      <c r="L149" s="147">
        <f t="shared" si="16"/>
        <v>-0.16813808511404993</v>
      </c>
      <c r="M149" s="146">
        <v>27143</v>
      </c>
      <c r="N149" s="147">
        <f t="shared" si="17"/>
        <v>0.17578514186701311</v>
      </c>
    </row>
    <row r="150" spans="1:15" x14ac:dyDescent="0.25">
      <c r="A150" s="151"/>
      <c r="B150" s="145" t="s">
        <v>91</v>
      </c>
      <c r="C150" s="146">
        <v>1419</v>
      </c>
      <c r="D150" s="147">
        <v>-0.96029547553093264</v>
      </c>
      <c r="E150" s="146">
        <v>30169</v>
      </c>
      <c r="F150" s="147">
        <f t="shared" si="16"/>
        <v>20.260747004933052</v>
      </c>
      <c r="G150" s="146">
        <v>22674</v>
      </c>
      <c r="H150" s="147">
        <f t="shared" si="16"/>
        <v>-0.24843382279823656</v>
      </c>
      <c r="I150" s="146">
        <v>29023</v>
      </c>
      <c r="J150" s="147">
        <f t="shared" si="16"/>
        <v>0.28001234894592919</v>
      </c>
      <c r="K150" s="146">
        <v>30463</v>
      </c>
      <c r="L150" s="147">
        <f t="shared" si="16"/>
        <v>4.9615821934327897E-2</v>
      </c>
      <c r="M150" s="146">
        <v>33053</v>
      </c>
      <c r="N150" s="147">
        <f t="shared" si="17"/>
        <v>8.5021173226537128E-2</v>
      </c>
    </row>
    <row r="151" spans="1:15" x14ac:dyDescent="0.25">
      <c r="B151" s="145" t="s">
        <v>93</v>
      </c>
      <c r="C151" s="146">
        <v>6113</v>
      </c>
      <c r="D151" s="147">
        <v>-0.86518910574484509</v>
      </c>
      <c r="E151" s="146">
        <v>39561</v>
      </c>
      <c r="F151" s="147">
        <f t="shared" si="16"/>
        <v>5.4716178635694419</v>
      </c>
      <c r="G151" s="146">
        <v>37132</v>
      </c>
      <c r="H151" s="147">
        <f t="shared" si="16"/>
        <v>-6.1398852405146531E-2</v>
      </c>
      <c r="I151" s="146">
        <v>37370</v>
      </c>
      <c r="J151" s="147">
        <f t="shared" si="16"/>
        <v>6.4095658731013749E-3</v>
      </c>
      <c r="K151" s="146">
        <v>40648</v>
      </c>
      <c r="L151" s="147">
        <f t="shared" si="16"/>
        <v>8.7717420390687639E-2</v>
      </c>
      <c r="M151" s="146"/>
      <c r="N151" s="147"/>
    </row>
    <row r="152" spans="1:15" x14ac:dyDescent="0.25">
      <c r="B152" s="145" t="s">
        <v>95</v>
      </c>
      <c r="C152" s="146">
        <v>7245</v>
      </c>
      <c r="D152" s="147">
        <v>-0.82432530733978326</v>
      </c>
      <c r="E152" s="146">
        <v>32431</v>
      </c>
      <c r="F152" s="147">
        <f t="shared" si="16"/>
        <v>3.4763285024154591</v>
      </c>
      <c r="G152" s="146">
        <v>35573</v>
      </c>
      <c r="H152" s="147">
        <f t="shared" si="16"/>
        <v>9.6882612315377203E-2</v>
      </c>
      <c r="I152" s="146">
        <v>37684</v>
      </c>
      <c r="J152" s="147">
        <f t="shared" si="16"/>
        <v>5.934275995839533E-2</v>
      </c>
      <c r="K152" s="146">
        <v>41905</v>
      </c>
      <c r="L152" s="147">
        <f t="shared" si="16"/>
        <v>0.11201040229275017</v>
      </c>
      <c r="M152" s="146"/>
      <c r="N152" s="147"/>
    </row>
    <row r="153" spans="1:15" ht="15.75" x14ac:dyDescent="0.25">
      <c r="B153" s="148" t="s">
        <v>32</v>
      </c>
      <c r="C153" s="149">
        <v>139836</v>
      </c>
      <c r="D153" s="150">
        <v>-0.7030603664285533</v>
      </c>
      <c r="E153" s="149">
        <v>174981</v>
      </c>
      <c r="F153" s="150">
        <f t="shared" si="16"/>
        <v>0.2513301295803656</v>
      </c>
      <c r="G153" s="149">
        <v>311196</v>
      </c>
      <c r="H153" s="150">
        <f t="shared" si="16"/>
        <v>0.77845594664563578</v>
      </c>
      <c r="I153" s="149">
        <v>358380</v>
      </c>
      <c r="J153" s="150">
        <f t="shared" si="16"/>
        <v>0.15162148613735393</v>
      </c>
      <c r="K153" s="149">
        <v>358116</v>
      </c>
      <c r="L153" s="150">
        <f t="shared" si="16"/>
        <v>-7.3664825046038107E-4</v>
      </c>
      <c r="M153" s="149">
        <v>289891</v>
      </c>
      <c r="N153" s="150">
        <v>5.1995369479937548E-2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C156" s="151"/>
      <c r="K156" s="151"/>
      <c r="N156" s="103"/>
    </row>
    <row r="158" spans="1:15" ht="48.75" customHeight="1" thickBot="1" x14ac:dyDescent="0.3">
      <c r="B158" s="12" t="s">
        <v>283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$C$7</f>
        <v>2020</v>
      </c>
      <c r="D161" s="139"/>
      <c r="E161" s="140">
        <f>$E$7</f>
        <v>2021</v>
      </c>
      <c r="F161" s="139"/>
      <c r="G161" s="140">
        <f>$G$7</f>
        <v>2022</v>
      </c>
      <c r="H161" s="139"/>
      <c r="I161" s="140">
        <f>$I$7</f>
        <v>2023</v>
      </c>
      <c r="J161" s="139"/>
      <c r="K161" s="140">
        <f>$K$7</f>
        <v>2024</v>
      </c>
      <c r="L161" s="139"/>
      <c r="M161" s="140">
        <f>$M$7</f>
        <v>2025</v>
      </c>
      <c r="N161" s="141"/>
    </row>
    <row r="162" spans="2:14" ht="16.5" thickTop="1" thickBot="1" x14ac:dyDescent="0.3">
      <c r="B162" s="109"/>
      <c r="C162" s="142" t="s">
        <v>71</v>
      </c>
      <c r="D162" s="143" t="str">
        <f>CONCATENATE("var. ",RIGHT(C161,2),"/",RIGHT(C161-1,2))</f>
        <v>var. 20/19</v>
      </c>
      <c r="E162" s="144" t="s">
        <v>71</v>
      </c>
      <c r="F162" s="143" t="s">
        <v>251</v>
      </c>
      <c r="G162" s="144" t="s">
        <v>71</v>
      </c>
      <c r="H162" s="143" t="s">
        <v>251</v>
      </c>
      <c r="I162" s="144" t="s">
        <v>71</v>
      </c>
      <c r="J162" s="143" t="s">
        <v>251</v>
      </c>
      <c r="K162" s="144" t="s">
        <v>71</v>
      </c>
      <c r="L162" s="143" t="s">
        <v>251</v>
      </c>
      <c r="M162" s="144" t="s">
        <v>71</v>
      </c>
      <c r="N162" s="143" t="s">
        <v>277</v>
      </c>
    </row>
    <row r="163" spans="2:14" x14ac:dyDescent="0.25">
      <c r="B163" s="145" t="s">
        <v>73</v>
      </c>
      <c r="C163" s="146">
        <v>18130</v>
      </c>
      <c r="D163" s="147">
        <v>9.8787878787878869E-2</v>
      </c>
      <c r="E163" s="146">
        <v>3849</v>
      </c>
      <c r="F163" s="147">
        <f t="shared" ref="F163:L175" si="18">IFERROR(E163/C163-1,"-")</f>
        <v>-0.78769994484280192</v>
      </c>
      <c r="G163" s="146">
        <v>13267</v>
      </c>
      <c r="H163" s="147">
        <f t="shared" si="18"/>
        <v>2.4468693167056377</v>
      </c>
      <c r="I163" s="146">
        <v>19000</v>
      </c>
      <c r="J163" s="147">
        <f t="shared" si="18"/>
        <v>0.43212482098439731</v>
      </c>
      <c r="K163" s="146">
        <v>18969</v>
      </c>
      <c r="L163" s="147">
        <f t="shared" si="18"/>
        <v>-1.6315789473684283E-3</v>
      </c>
      <c r="M163" s="146">
        <v>20765</v>
      </c>
      <c r="N163" s="147">
        <f t="shared" ref="N163:N172" si="19">IFERROR(M163/K163-1,"-")</f>
        <v>9.4680794981285343E-2</v>
      </c>
    </row>
    <row r="164" spans="2:14" x14ac:dyDescent="0.25">
      <c r="B164" s="145" t="s">
        <v>75</v>
      </c>
      <c r="C164" s="146">
        <v>19669</v>
      </c>
      <c r="D164" s="147">
        <v>6.7053653773124333E-2</v>
      </c>
      <c r="E164" s="146">
        <v>7396</v>
      </c>
      <c r="F164" s="147">
        <f t="shared" si="18"/>
        <v>-0.62397681630992929</v>
      </c>
      <c r="G164" s="146">
        <v>18071</v>
      </c>
      <c r="H164" s="147">
        <f t="shared" si="18"/>
        <v>1.4433477555435372</v>
      </c>
      <c r="I164" s="146">
        <v>20172</v>
      </c>
      <c r="J164" s="147">
        <f t="shared" si="18"/>
        <v>0.11626362680537872</v>
      </c>
      <c r="K164" s="146">
        <v>19532</v>
      </c>
      <c r="L164" s="147">
        <f t="shared" si="18"/>
        <v>-3.1727146539758055E-2</v>
      </c>
      <c r="M164" s="146">
        <v>23537</v>
      </c>
      <c r="N164" s="147">
        <f t="shared" si="19"/>
        <v>0.20504812615195567</v>
      </c>
    </row>
    <row r="165" spans="2:14" x14ac:dyDescent="0.25">
      <c r="B165" s="145" t="s">
        <v>77</v>
      </c>
      <c r="C165" s="146">
        <v>5819</v>
      </c>
      <c r="D165" s="147">
        <v>-0.58130666282918408</v>
      </c>
      <c r="E165" s="146">
        <v>7023</v>
      </c>
      <c r="F165" s="147">
        <f t="shared" si="18"/>
        <v>0.2069084035057569</v>
      </c>
      <c r="G165" s="146">
        <v>15881</v>
      </c>
      <c r="H165" s="147">
        <f t="shared" si="18"/>
        <v>1.2612843514167733</v>
      </c>
      <c r="I165" s="146">
        <v>20521</v>
      </c>
      <c r="J165" s="147">
        <f t="shared" si="18"/>
        <v>0.29217303696240782</v>
      </c>
      <c r="K165" s="146">
        <v>19164</v>
      </c>
      <c r="L165" s="147">
        <f t="shared" si="18"/>
        <v>-6.612738170654453E-2</v>
      </c>
      <c r="M165" s="146">
        <v>20641</v>
      </c>
      <c r="N165" s="147">
        <f t="shared" si="19"/>
        <v>7.7071592569400993E-2</v>
      </c>
    </row>
    <row r="166" spans="2:14" x14ac:dyDescent="0.25">
      <c r="B166" s="145" t="s">
        <v>79</v>
      </c>
      <c r="C166" s="146">
        <v>0</v>
      </c>
      <c r="D166" s="147">
        <v>-1</v>
      </c>
      <c r="E166" s="146">
        <v>4157</v>
      </c>
      <c r="F166" s="147" t="str">
        <f t="shared" si="18"/>
        <v>-</v>
      </c>
      <c r="G166" s="146">
        <v>15425</v>
      </c>
      <c r="H166" s="147">
        <f t="shared" si="18"/>
        <v>2.7106086119797932</v>
      </c>
      <c r="I166" s="146">
        <v>24238</v>
      </c>
      <c r="J166" s="147">
        <f t="shared" si="18"/>
        <v>0.57134521880064826</v>
      </c>
      <c r="K166" s="146">
        <v>23046</v>
      </c>
      <c r="L166" s="147">
        <f t="shared" si="18"/>
        <v>-4.9178975162967209E-2</v>
      </c>
      <c r="M166" s="146">
        <v>18693</v>
      </c>
      <c r="N166" s="147">
        <f t="shared" si="19"/>
        <v>-0.18888310335850034</v>
      </c>
    </row>
    <row r="167" spans="2:14" x14ac:dyDescent="0.25">
      <c r="B167" s="145" t="s">
        <v>81</v>
      </c>
      <c r="C167" s="146">
        <v>0</v>
      </c>
      <c r="D167" s="147">
        <v>-1</v>
      </c>
      <c r="E167" s="146">
        <v>8877</v>
      </c>
      <c r="F167" s="147" t="str">
        <f t="shared" si="18"/>
        <v>-</v>
      </c>
      <c r="G167" s="146">
        <v>14464</v>
      </c>
      <c r="H167" s="147">
        <f t="shared" si="18"/>
        <v>0.62937929480680399</v>
      </c>
      <c r="I167" s="146">
        <v>19331</v>
      </c>
      <c r="J167" s="147">
        <f t="shared" si="18"/>
        <v>0.33649059734513265</v>
      </c>
      <c r="K167" s="146">
        <v>18795</v>
      </c>
      <c r="L167" s="147">
        <f t="shared" si="18"/>
        <v>-2.7727484351559695E-2</v>
      </c>
      <c r="M167" s="146">
        <v>17212</v>
      </c>
      <c r="N167" s="147">
        <f t="shared" si="19"/>
        <v>-8.4224527799946824E-2</v>
      </c>
    </row>
    <row r="168" spans="2:14" x14ac:dyDescent="0.25">
      <c r="B168" s="145" t="s">
        <v>83</v>
      </c>
      <c r="C168" s="146">
        <v>0</v>
      </c>
      <c r="D168" s="147">
        <v>-1</v>
      </c>
      <c r="E168" s="146">
        <v>7506</v>
      </c>
      <c r="F168" s="147" t="str">
        <f t="shared" si="18"/>
        <v>-</v>
      </c>
      <c r="G168" s="146">
        <v>11078</v>
      </c>
      <c r="H168" s="147">
        <f t="shared" si="18"/>
        <v>0.47588595790034649</v>
      </c>
      <c r="I168" s="146">
        <v>16213</v>
      </c>
      <c r="J168" s="147">
        <f t="shared" si="18"/>
        <v>0.46353132334356384</v>
      </c>
      <c r="K168" s="146">
        <v>18025</v>
      </c>
      <c r="L168" s="147">
        <f t="shared" si="18"/>
        <v>0.11176216616295576</v>
      </c>
      <c r="M168" s="146">
        <v>15950</v>
      </c>
      <c r="N168" s="147">
        <f t="shared" si="19"/>
        <v>-0.11511789181692089</v>
      </c>
    </row>
    <row r="169" spans="2:14" x14ac:dyDescent="0.25">
      <c r="B169" s="145" t="s">
        <v>85</v>
      </c>
      <c r="C169" s="146">
        <v>0</v>
      </c>
      <c r="D169" s="147">
        <v>-1</v>
      </c>
      <c r="E169" s="146">
        <v>14469</v>
      </c>
      <c r="F169" s="147" t="str">
        <f t="shared" si="18"/>
        <v>-</v>
      </c>
      <c r="G169" s="146">
        <v>14696</v>
      </c>
      <c r="H169" s="147">
        <f t="shared" si="18"/>
        <v>1.5688713801921272E-2</v>
      </c>
      <c r="I169" s="146">
        <v>16801</v>
      </c>
      <c r="J169" s="147">
        <f t="shared" si="18"/>
        <v>0.1432362547632009</v>
      </c>
      <c r="K169" s="146">
        <v>21516</v>
      </c>
      <c r="L169" s="147">
        <f t="shared" si="18"/>
        <v>0.28063805725849655</v>
      </c>
      <c r="M169" s="146">
        <v>22140</v>
      </c>
      <c r="N169" s="147">
        <f t="shared" si="19"/>
        <v>2.9001673173452369E-2</v>
      </c>
    </row>
    <row r="170" spans="2:14" x14ac:dyDescent="0.25">
      <c r="B170" s="145" t="s">
        <v>87</v>
      </c>
      <c r="C170" s="146">
        <v>7582</v>
      </c>
      <c r="D170" s="147">
        <v>-0.62379676491019154</v>
      </c>
      <c r="E170" s="146">
        <v>19532</v>
      </c>
      <c r="F170" s="147">
        <f t="shared" si="18"/>
        <v>1.5761012925349513</v>
      </c>
      <c r="G170" s="146">
        <v>26445</v>
      </c>
      <c r="H170" s="147">
        <f t="shared" si="18"/>
        <v>0.35393200901085398</v>
      </c>
      <c r="I170" s="146">
        <v>28351</v>
      </c>
      <c r="J170" s="147">
        <f t="shared" si="18"/>
        <v>7.207411608999803E-2</v>
      </c>
      <c r="K170" s="146">
        <v>28603</v>
      </c>
      <c r="L170" s="147">
        <f t="shared" si="18"/>
        <v>8.8885753588938687E-3</v>
      </c>
      <c r="M170" s="146">
        <v>31303</v>
      </c>
      <c r="N170" s="147">
        <f t="shared" si="19"/>
        <v>9.439569275950066E-2</v>
      </c>
    </row>
    <row r="171" spans="2:14" x14ac:dyDescent="0.25">
      <c r="B171" s="145" t="s">
        <v>89</v>
      </c>
      <c r="C171" s="146">
        <v>2424</v>
      </c>
      <c r="D171" s="147">
        <v>-0.7991881368569298</v>
      </c>
      <c r="E171" s="146">
        <v>9241</v>
      </c>
      <c r="F171" s="147">
        <f t="shared" si="18"/>
        <v>2.8122937293729371</v>
      </c>
      <c r="G171" s="146">
        <v>15077</v>
      </c>
      <c r="H171" s="147">
        <f t="shared" si="18"/>
        <v>0.63153338383291846</v>
      </c>
      <c r="I171" s="146">
        <v>19988</v>
      </c>
      <c r="J171" s="147">
        <f t="shared" si="18"/>
        <v>0.32572792995954103</v>
      </c>
      <c r="K171" s="146">
        <v>18074</v>
      </c>
      <c r="L171" s="147">
        <f t="shared" si="18"/>
        <v>-9.5757454472683579E-2</v>
      </c>
      <c r="M171" s="146">
        <v>17557</v>
      </c>
      <c r="N171" s="147">
        <f t="shared" si="19"/>
        <v>-2.8604625428792718E-2</v>
      </c>
    </row>
    <row r="172" spans="2:14" x14ac:dyDescent="0.25">
      <c r="B172" s="145" t="s">
        <v>91</v>
      </c>
      <c r="C172" s="146">
        <v>7424</v>
      </c>
      <c r="D172" s="147">
        <v>-0.45563865669452996</v>
      </c>
      <c r="E172" s="146">
        <v>14695</v>
      </c>
      <c r="F172" s="147">
        <f t="shared" si="18"/>
        <v>0.97939116379310343</v>
      </c>
      <c r="G172" s="146">
        <v>19469</v>
      </c>
      <c r="H172" s="147">
        <f t="shared" si="18"/>
        <v>0.32487240558012931</v>
      </c>
      <c r="I172" s="146">
        <v>23246</v>
      </c>
      <c r="J172" s="147">
        <f t="shared" si="18"/>
        <v>0.19400071909188976</v>
      </c>
      <c r="K172" s="146">
        <v>21587</v>
      </c>
      <c r="L172" s="147">
        <f t="shared" si="18"/>
        <v>-7.1367116923341634E-2</v>
      </c>
      <c r="M172" s="146">
        <v>21510</v>
      </c>
      <c r="N172" s="147">
        <f t="shared" si="19"/>
        <v>-3.5669615972575563E-3</v>
      </c>
    </row>
    <row r="173" spans="2:14" x14ac:dyDescent="0.25">
      <c r="B173" s="145" t="s">
        <v>93</v>
      </c>
      <c r="C173" s="146">
        <v>1425</v>
      </c>
      <c r="D173" s="147">
        <v>-0.89326642199086215</v>
      </c>
      <c r="E173" s="146">
        <v>15308</v>
      </c>
      <c r="F173" s="147">
        <f t="shared" si="18"/>
        <v>9.7424561403508765</v>
      </c>
      <c r="G173" s="146">
        <v>14978</v>
      </c>
      <c r="H173" s="147">
        <f t="shared" si="18"/>
        <v>-2.1557355631042552E-2</v>
      </c>
      <c r="I173" s="146">
        <v>20932</v>
      </c>
      <c r="J173" s="147">
        <f t="shared" si="18"/>
        <v>0.39751635732407542</v>
      </c>
      <c r="K173" s="146">
        <v>18655</v>
      </c>
      <c r="L173" s="147">
        <f t="shared" si="18"/>
        <v>-0.10878081406459006</v>
      </c>
      <c r="M173" s="146"/>
      <c r="N173" s="147"/>
    </row>
    <row r="174" spans="2:14" x14ac:dyDescent="0.25">
      <c r="B174" s="145" t="s">
        <v>95</v>
      </c>
      <c r="C174" s="146">
        <v>3667</v>
      </c>
      <c r="D174" s="147">
        <v>-0.6960126005139684</v>
      </c>
      <c r="E174" s="146">
        <v>15332</v>
      </c>
      <c r="F174" s="147">
        <f t="shared" si="18"/>
        <v>3.1810744477774744</v>
      </c>
      <c r="G174" s="146">
        <v>20052</v>
      </c>
      <c r="H174" s="147">
        <f t="shared" si="18"/>
        <v>0.30785285677015395</v>
      </c>
      <c r="I174" s="146">
        <v>19000</v>
      </c>
      <c r="J174" s="147">
        <f t="shared" si="18"/>
        <v>-5.2463594653899825E-2</v>
      </c>
      <c r="K174" s="146">
        <v>19682</v>
      </c>
      <c r="L174" s="147">
        <f t="shared" si="18"/>
        <v>3.5894736842105202E-2</v>
      </c>
      <c r="M174" s="146"/>
      <c r="N174" s="147"/>
    </row>
    <row r="175" spans="2:14" ht="15.75" x14ac:dyDescent="0.25">
      <c r="B175" s="148" t="s">
        <v>32</v>
      </c>
      <c r="C175" s="149">
        <v>67848</v>
      </c>
      <c r="D175" s="150">
        <v>-0.61970102069986044</v>
      </c>
      <c r="E175" s="149">
        <v>127385</v>
      </c>
      <c r="F175" s="150">
        <f t="shared" si="18"/>
        <v>0.87750560075462802</v>
      </c>
      <c r="G175" s="149">
        <v>198903</v>
      </c>
      <c r="H175" s="150">
        <f t="shared" si="18"/>
        <v>0.56143187973466269</v>
      </c>
      <c r="I175" s="149">
        <v>247793</v>
      </c>
      <c r="J175" s="150">
        <f t="shared" si="18"/>
        <v>0.24579820314424627</v>
      </c>
      <c r="K175" s="149">
        <v>245648</v>
      </c>
      <c r="L175" s="150">
        <f t="shared" si="18"/>
        <v>-8.6564188657468621E-3</v>
      </c>
      <c r="M175" s="149">
        <v>209308</v>
      </c>
      <c r="N175" s="150">
        <v>9.6328704217334415E-3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</row>
    <row r="178" spans="1:15" x14ac:dyDescent="0.25">
      <c r="C178" s="151"/>
      <c r="K178" s="151"/>
      <c r="N178" s="103"/>
    </row>
    <row r="180" spans="1:15" ht="48.75" customHeight="1" thickBot="1" x14ac:dyDescent="0.3">
      <c r="B180" s="12" t="s">
        <v>284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$C$7</f>
        <v>2020</v>
      </c>
      <c r="D183" s="139"/>
      <c r="E183" s="140">
        <f>$E$7</f>
        <v>2021</v>
      </c>
      <c r="F183" s="139"/>
      <c r="G183" s="140">
        <f>$G$7</f>
        <v>2022</v>
      </c>
      <c r="H183" s="139"/>
      <c r="I183" s="140">
        <f>$I$7</f>
        <v>2023</v>
      </c>
      <c r="J183" s="139"/>
      <c r="K183" s="140">
        <f>$K$7</f>
        <v>2024</v>
      </c>
      <c r="L183" s="139"/>
      <c r="M183" s="140">
        <f>$M$7</f>
        <v>2025</v>
      </c>
      <c r="N183" s="141"/>
    </row>
    <row r="184" spans="1:15" ht="16.5" thickTop="1" thickBot="1" x14ac:dyDescent="0.3">
      <c r="B184" s="109"/>
      <c r="C184" s="142" t="s">
        <v>71</v>
      </c>
      <c r="D184" s="143" t="str">
        <f>CONCATENATE("var. ",RIGHT(C183,2),"/",RIGHT(C183-1,2))</f>
        <v>var. 20/19</v>
      </c>
      <c r="E184" s="144" t="s">
        <v>71</v>
      </c>
      <c r="F184" s="143" t="s">
        <v>251</v>
      </c>
      <c r="G184" s="144" t="s">
        <v>71</v>
      </c>
      <c r="H184" s="143" t="s">
        <v>251</v>
      </c>
      <c r="I184" s="144" t="s">
        <v>71</v>
      </c>
      <c r="J184" s="143" t="s">
        <v>251</v>
      </c>
      <c r="K184" s="144" t="s">
        <v>71</v>
      </c>
      <c r="L184" s="143" t="s">
        <v>251</v>
      </c>
      <c r="M184" s="144" t="s">
        <v>71</v>
      </c>
      <c r="N184" s="143" t="s">
        <v>277</v>
      </c>
    </row>
    <row r="185" spans="1:15" x14ac:dyDescent="0.25">
      <c r="A185" s="151"/>
      <c r="B185" s="145" t="s">
        <v>73</v>
      </c>
      <c r="C185" s="146">
        <v>37400</v>
      </c>
      <c r="D185" s="147">
        <v>0.15435661594493655</v>
      </c>
      <c r="E185" s="146">
        <v>2352</v>
      </c>
      <c r="F185" s="147">
        <f t="shared" ref="F185:L197" si="20">IFERROR(E185/C185-1,"-")</f>
        <v>-0.93711229946524066</v>
      </c>
      <c r="G185" s="146">
        <v>24134</v>
      </c>
      <c r="H185" s="147">
        <f t="shared" si="20"/>
        <v>9.2610544217687067</v>
      </c>
      <c r="I185" s="146">
        <v>34084</v>
      </c>
      <c r="J185" s="147">
        <f t="shared" si="20"/>
        <v>0.4122814286898151</v>
      </c>
      <c r="K185" s="146">
        <v>36621</v>
      </c>
      <c r="L185" s="147">
        <f t="shared" si="20"/>
        <v>7.4433751907053258E-2</v>
      </c>
      <c r="M185" s="146">
        <v>29962</v>
      </c>
      <c r="N185" s="147">
        <f t="shared" ref="N185:N194" si="21">IFERROR(M185/K185-1,"-")</f>
        <v>-0.18183555883236391</v>
      </c>
    </row>
    <row r="186" spans="1:15" x14ac:dyDescent="0.25">
      <c r="B186" s="145" t="s">
        <v>75</v>
      </c>
      <c r="C186" s="146">
        <v>29154</v>
      </c>
      <c r="D186" s="147">
        <v>0.17121966896995011</v>
      </c>
      <c r="E186" s="146">
        <v>692</v>
      </c>
      <c r="F186" s="147">
        <f t="shared" si="20"/>
        <v>-0.97626397749879945</v>
      </c>
      <c r="G186" s="146">
        <v>23097</v>
      </c>
      <c r="H186" s="147">
        <f t="shared" si="20"/>
        <v>32.377167630057805</v>
      </c>
      <c r="I186" s="146">
        <v>28094</v>
      </c>
      <c r="J186" s="147">
        <f t="shared" si="20"/>
        <v>0.21634844352080362</v>
      </c>
      <c r="K186" s="146">
        <v>31556</v>
      </c>
      <c r="L186" s="147">
        <f t="shared" si="20"/>
        <v>0.12322915925108568</v>
      </c>
      <c r="M186" s="146">
        <v>26211</v>
      </c>
      <c r="N186" s="147">
        <f t="shared" si="21"/>
        <v>-0.16938141716313859</v>
      </c>
    </row>
    <row r="187" spans="1:15" x14ac:dyDescent="0.25">
      <c r="B187" s="145" t="s">
        <v>77</v>
      </c>
      <c r="C187" s="146">
        <v>14426</v>
      </c>
      <c r="D187" s="147">
        <v>-0.47138145840967383</v>
      </c>
      <c r="E187" s="146">
        <v>644</v>
      </c>
      <c r="F187" s="147">
        <f t="shared" si="20"/>
        <v>-0.95535838070151113</v>
      </c>
      <c r="G187" s="146">
        <v>26029</v>
      </c>
      <c r="H187" s="147">
        <f t="shared" si="20"/>
        <v>39.41770186335404</v>
      </c>
      <c r="I187" s="146">
        <v>24451</v>
      </c>
      <c r="J187" s="147">
        <f t="shared" si="20"/>
        <v>-6.0624687848169323E-2</v>
      </c>
      <c r="K187" s="146">
        <v>29418</v>
      </c>
      <c r="L187" s="147">
        <f t="shared" si="20"/>
        <v>0.20314097582920954</v>
      </c>
      <c r="M187" s="146">
        <v>28764</v>
      </c>
      <c r="N187" s="147">
        <f t="shared" si="21"/>
        <v>-2.2231286967162922E-2</v>
      </c>
    </row>
    <row r="188" spans="1:15" x14ac:dyDescent="0.25">
      <c r="B188" s="145" t="s">
        <v>79</v>
      </c>
      <c r="C188" s="146">
        <v>0</v>
      </c>
      <c r="D188" s="147">
        <v>-1</v>
      </c>
      <c r="E188" s="146">
        <v>949</v>
      </c>
      <c r="F188" s="147" t="str">
        <f t="shared" si="20"/>
        <v>-</v>
      </c>
      <c r="G188" s="146">
        <v>26786</v>
      </c>
      <c r="H188" s="147">
        <f t="shared" si="20"/>
        <v>27.225500526870391</v>
      </c>
      <c r="I188" s="146">
        <v>29765</v>
      </c>
      <c r="J188" s="147">
        <f t="shared" si="20"/>
        <v>0.11121481370865371</v>
      </c>
      <c r="K188" s="146">
        <v>34774</v>
      </c>
      <c r="L188" s="147">
        <f t="shared" si="20"/>
        <v>0.16828489837056937</v>
      </c>
      <c r="M188" s="146">
        <v>20575</v>
      </c>
      <c r="N188" s="147">
        <f t="shared" si="21"/>
        <v>-0.4083223097716685</v>
      </c>
    </row>
    <row r="189" spans="1:15" x14ac:dyDescent="0.25">
      <c r="B189" s="145" t="s">
        <v>81</v>
      </c>
      <c r="C189" s="146">
        <v>0</v>
      </c>
      <c r="D189" s="147">
        <v>-1</v>
      </c>
      <c r="E189" s="146">
        <v>3125</v>
      </c>
      <c r="F189" s="147" t="str">
        <f t="shared" si="20"/>
        <v>-</v>
      </c>
      <c r="G189" s="146">
        <v>22076</v>
      </c>
      <c r="H189" s="147">
        <f t="shared" si="20"/>
        <v>6.0643200000000004</v>
      </c>
      <c r="I189" s="146">
        <v>28163</v>
      </c>
      <c r="J189" s="147">
        <f t="shared" si="20"/>
        <v>0.27572929878601204</v>
      </c>
      <c r="K189" s="146">
        <v>25349</v>
      </c>
      <c r="L189" s="147">
        <f t="shared" si="20"/>
        <v>-9.9918332564002399E-2</v>
      </c>
      <c r="M189" s="146">
        <v>25287</v>
      </c>
      <c r="N189" s="147">
        <f t="shared" si="21"/>
        <v>-2.445855852301837E-3</v>
      </c>
    </row>
    <row r="190" spans="1:15" x14ac:dyDescent="0.25">
      <c r="B190" s="145" t="s">
        <v>122</v>
      </c>
      <c r="C190" s="146">
        <v>0</v>
      </c>
      <c r="D190" s="147">
        <v>-1</v>
      </c>
      <c r="E190" s="146">
        <v>9995</v>
      </c>
      <c r="F190" s="147" t="str">
        <f t="shared" si="20"/>
        <v>-</v>
      </c>
      <c r="G190" s="146">
        <v>22144</v>
      </c>
      <c r="H190" s="147">
        <f t="shared" si="20"/>
        <v>1.2155077538769383</v>
      </c>
      <c r="I190" s="146">
        <v>26526</v>
      </c>
      <c r="J190" s="147">
        <f t="shared" si="20"/>
        <v>0.19788656069364152</v>
      </c>
      <c r="K190" s="146">
        <v>22751</v>
      </c>
      <c r="L190" s="147">
        <f t="shared" si="20"/>
        <v>-0.14231320214129528</v>
      </c>
      <c r="M190" s="146">
        <v>24911</v>
      </c>
      <c r="N190" s="147">
        <f t="shared" si="21"/>
        <v>9.4940881719484782E-2</v>
      </c>
    </row>
    <row r="191" spans="1:15" x14ac:dyDescent="0.25">
      <c r="B191" s="145" t="s">
        <v>85</v>
      </c>
      <c r="C191" s="146">
        <v>0</v>
      </c>
      <c r="D191" s="147">
        <v>-1</v>
      </c>
      <c r="E191" s="146">
        <v>17267</v>
      </c>
      <c r="F191" s="147" t="str">
        <f t="shared" si="20"/>
        <v>-</v>
      </c>
      <c r="G191" s="146">
        <v>30251</v>
      </c>
      <c r="H191" s="147">
        <f t="shared" si="20"/>
        <v>0.75195459547112997</v>
      </c>
      <c r="I191" s="146">
        <v>33464</v>
      </c>
      <c r="J191" s="147">
        <f t="shared" si="20"/>
        <v>0.10621136491355654</v>
      </c>
      <c r="K191" s="146">
        <v>32743</v>
      </c>
      <c r="L191" s="147">
        <f t="shared" si="20"/>
        <v>-2.1545541477408503E-2</v>
      </c>
      <c r="M191" s="146">
        <v>30696</v>
      </c>
      <c r="N191" s="147">
        <f t="shared" si="21"/>
        <v>-6.2517179244418686E-2</v>
      </c>
    </row>
    <row r="192" spans="1:15" x14ac:dyDescent="0.25">
      <c r="B192" s="145" t="s">
        <v>87</v>
      </c>
      <c r="C192" s="146">
        <v>11092</v>
      </c>
      <c r="D192" s="147">
        <v>-0.5540545973545612</v>
      </c>
      <c r="E192" s="146">
        <v>18483</v>
      </c>
      <c r="F192" s="147">
        <f t="shared" si="20"/>
        <v>0.66633609808871253</v>
      </c>
      <c r="G192" s="146">
        <v>21835</v>
      </c>
      <c r="H192" s="147">
        <f t="shared" si="20"/>
        <v>0.18135584050208298</v>
      </c>
      <c r="I192" s="146">
        <v>31558</v>
      </c>
      <c r="J192" s="147">
        <f t="shared" si="20"/>
        <v>0.44529425234714903</v>
      </c>
      <c r="K192" s="146">
        <v>29115</v>
      </c>
      <c r="L192" s="147">
        <f t="shared" si="20"/>
        <v>-7.741301730147665E-2</v>
      </c>
      <c r="M192" s="146">
        <v>26398</v>
      </c>
      <c r="N192" s="147">
        <f t="shared" si="21"/>
        <v>-9.3319594710630227E-2</v>
      </c>
    </row>
    <row r="193" spans="2:15" x14ac:dyDescent="0.25">
      <c r="B193" s="145" t="s">
        <v>89</v>
      </c>
      <c r="C193" s="146">
        <v>17306</v>
      </c>
      <c r="D193" s="147">
        <v>-0.44301760484052655</v>
      </c>
      <c r="E193" s="146">
        <v>27344</v>
      </c>
      <c r="F193" s="147">
        <f t="shared" si="20"/>
        <v>0.58003004738241071</v>
      </c>
      <c r="G193" s="146">
        <v>28789</v>
      </c>
      <c r="H193" s="147">
        <f t="shared" si="20"/>
        <v>5.2845231129315495E-2</v>
      </c>
      <c r="I193" s="146">
        <v>33205</v>
      </c>
      <c r="J193" s="147">
        <f t="shared" si="20"/>
        <v>0.15339192052520056</v>
      </c>
      <c r="K193" s="146">
        <v>26955</v>
      </c>
      <c r="L193" s="147">
        <f t="shared" si="20"/>
        <v>-0.18822466496009638</v>
      </c>
      <c r="M193" s="146">
        <v>29961</v>
      </c>
      <c r="N193" s="147">
        <f t="shared" si="21"/>
        <v>0.11151919866444082</v>
      </c>
    </row>
    <row r="194" spans="2:15" x14ac:dyDescent="0.25">
      <c r="B194" s="145" t="s">
        <v>91</v>
      </c>
      <c r="C194" s="146">
        <v>8123</v>
      </c>
      <c r="D194" s="147">
        <v>-0.73589751926390745</v>
      </c>
      <c r="E194" s="146">
        <v>32377</v>
      </c>
      <c r="F194" s="147">
        <f t="shared" si="20"/>
        <v>2.9858426689646684</v>
      </c>
      <c r="G194" s="146">
        <v>28129</v>
      </c>
      <c r="H194" s="147">
        <f t="shared" si="20"/>
        <v>-0.13120424993050628</v>
      </c>
      <c r="I194" s="146">
        <v>34381</v>
      </c>
      <c r="J194" s="147">
        <f t="shared" si="20"/>
        <v>0.22226172277720502</v>
      </c>
      <c r="K194" s="146">
        <v>32149</v>
      </c>
      <c r="L194" s="147">
        <f t="shared" si="20"/>
        <v>-6.4919577673715145E-2</v>
      </c>
      <c r="M194" s="146">
        <v>31437</v>
      </c>
      <c r="N194" s="147">
        <f t="shared" si="21"/>
        <v>-2.2146878596534858E-2</v>
      </c>
    </row>
    <row r="195" spans="2:15" x14ac:dyDescent="0.25">
      <c r="B195" s="145" t="s">
        <v>93</v>
      </c>
      <c r="C195" s="146">
        <v>3107</v>
      </c>
      <c r="D195" s="147">
        <v>-0.89431972789115644</v>
      </c>
      <c r="E195" s="146">
        <v>37434</v>
      </c>
      <c r="F195" s="147">
        <f t="shared" si="20"/>
        <v>11.048278081750885</v>
      </c>
      <c r="G195" s="146">
        <v>29244</v>
      </c>
      <c r="H195" s="147">
        <f t="shared" si="20"/>
        <v>-0.21878506170860712</v>
      </c>
      <c r="I195" s="146">
        <v>31295</v>
      </c>
      <c r="J195" s="147">
        <f t="shared" si="20"/>
        <v>7.0134044590343336E-2</v>
      </c>
      <c r="K195" s="146">
        <v>30599</v>
      </c>
      <c r="L195" s="147">
        <f t="shared" si="20"/>
        <v>-2.2239974436811027E-2</v>
      </c>
      <c r="M195" s="146"/>
      <c r="N195" s="147"/>
    </row>
    <row r="196" spans="2:15" x14ac:dyDescent="0.25">
      <c r="B196" s="145" t="s">
        <v>95</v>
      </c>
      <c r="C196" s="146">
        <v>4175</v>
      </c>
      <c r="D196" s="147">
        <v>-0.90026278069756327</v>
      </c>
      <c r="E196" s="146">
        <v>33539</v>
      </c>
      <c r="F196" s="147">
        <f t="shared" si="20"/>
        <v>7.0332934131736522</v>
      </c>
      <c r="G196" s="146">
        <v>36172</v>
      </c>
      <c r="H196" s="147">
        <f t="shared" si="20"/>
        <v>7.8505620322609548E-2</v>
      </c>
      <c r="I196" s="146">
        <v>39946</v>
      </c>
      <c r="J196" s="147">
        <f t="shared" si="20"/>
        <v>0.10433484463120646</v>
      </c>
      <c r="K196" s="146">
        <v>40752</v>
      </c>
      <c r="L196" s="147">
        <f t="shared" si="20"/>
        <v>2.0177239273018621E-2</v>
      </c>
      <c r="M196" s="146"/>
      <c r="N196" s="147"/>
    </row>
    <row r="197" spans="2:15" ht="15.75" x14ac:dyDescent="0.25">
      <c r="B197" s="148" t="s">
        <v>32</v>
      </c>
      <c r="C197" s="149">
        <v>131712</v>
      </c>
      <c r="D197" s="150">
        <v>-0.62753764581124072</v>
      </c>
      <c r="E197" s="149">
        <v>184201</v>
      </c>
      <c r="F197" s="150">
        <f t="shared" si="20"/>
        <v>0.39851342322643335</v>
      </c>
      <c r="G197" s="149">
        <v>318686</v>
      </c>
      <c r="H197" s="150">
        <f t="shared" si="20"/>
        <v>0.73009918512928818</v>
      </c>
      <c r="I197" s="149">
        <v>374932</v>
      </c>
      <c r="J197" s="150">
        <f t="shared" si="20"/>
        <v>0.17649347633720969</v>
      </c>
      <c r="K197" s="149">
        <v>372782</v>
      </c>
      <c r="L197" s="150">
        <f t="shared" si="20"/>
        <v>-5.7343731663341835E-3</v>
      </c>
      <c r="M197" s="149">
        <v>274202</v>
      </c>
      <c r="N197" s="150">
        <v>-9.0332447558479356E-2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C200" s="151"/>
      <c r="K200" s="151"/>
      <c r="N200" s="103"/>
    </row>
    <row r="202" spans="2:15" ht="48.75" customHeight="1" thickBot="1" x14ac:dyDescent="0.3">
      <c r="B202" s="12" t="s">
        <v>285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$C$7</f>
        <v>2020</v>
      </c>
      <c r="D205" s="139"/>
      <c r="E205" s="140">
        <f>$E$7</f>
        <v>2021</v>
      </c>
      <c r="F205" s="139"/>
      <c r="G205" s="140">
        <f>$G$7</f>
        <v>2022</v>
      </c>
      <c r="H205" s="139"/>
      <c r="I205" s="140">
        <f>$I$7</f>
        <v>2023</v>
      </c>
      <c r="J205" s="139"/>
      <c r="K205" s="140">
        <f>$K$7</f>
        <v>2024</v>
      </c>
      <c r="L205" s="139"/>
      <c r="M205" s="140">
        <f>$M$7</f>
        <v>2025</v>
      </c>
      <c r="N205" s="141"/>
    </row>
    <row r="206" spans="2:15" ht="16.5" thickTop="1" thickBot="1" x14ac:dyDescent="0.3">
      <c r="B206" s="109"/>
      <c r="C206" s="142" t="s">
        <v>71</v>
      </c>
      <c r="D206" s="143" t="str">
        <f>CONCATENATE("var. ",RIGHT(C205,2),"/",RIGHT(C205-1,2))</f>
        <v>var. 20/19</v>
      </c>
      <c r="E206" s="144" t="s">
        <v>71</v>
      </c>
      <c r="F206" s="143" t="s">
        <v>251</v>
      </c>
      <c r="G206" s="144" t="s">
        <v>71</v>
      </c>
      <c r="H206" s="143" t="s">
        <v>251</v>
      </c>
      <c r="I206" s="144" t="s">
        <v>71</v>
      </c>
      <c r="J206" s="143" t="s">
        <v>251</v>
      </c>
      <c r="K206" s="144" t="s">
        <v>71</v>
      </c>
      <c r="L206" s="143" t="s">
        <v>251</v>
      </c>
      <c r="M206" s="144" t="s">
        <v>71</v>
      </c>
      <c r="N206" s="143" t="s">
        <v>277</v>
      </c>
    </row>
    <row r="207" spans="2:15" x14ac:dyDescent="0.25">
      <c r="B207" s="145" t="s">
        <v>73</v>
      </c>
      <c r="C207" s="146">
        <v>36543</v>
      </c>
      <c r="D207" s="147">
        <v>5.7898850707813532E-2</v>
      </c>
      <c r="E207" s="146">
        <v>962</v>
      </c>
      <c r="F207" s="147">
        <f t="shared" ref="F207:L219" si="22">IFERROR(E207/C207-1,"-")</f>
        <v>-0.97367484880825328</v>
      </c>
      <c r="G207" s="146">
        <v>33158</v>
      </c>
      <c r="H207" s="147">
        <f t="shared" si="22"/>
        <v>33.467775467775468</v>
      </c>
      <c r="I207" s="146">
        <v>37744</v>
      </c>
      <c r="J207" s="147">
        <f t="shared" si="22"/>
        <v>0.13830749743651616</v>
      </c>
      <c r="K207" s="146">
        <v>41040</v>
      </c>
      <c r="L207" s="147">
        <f t="shared" si="22"/>
        <v>8.7325137770241534E-2</v>
      </c>
      <c r="M207" s="146">
        <v>35525</v>
      </c>
      <c r="N207" s="147">
        <f t="shared" ref="N207:N216" si="23">IFERROR(M207/K207-1,"-")</f>
        <v>-0.13438109161793377</v>
      </c>
    </row>
    <row r="208" spans="2:15" x14ac:dyDescent="0.25">
      <c r="B208" s="145" t="s">
        <v>75</v>
      </c>
      <c r="C208" s="146">
        <v>36529</v>
      </c>
      <c r="D208" s="147">
        <v>1.9679544439481944E-2</v>
      </c>
      <c r="E208" s="146">
        <v>736</v>
      </c>
      <c r="F208" s="147">
        <f t="shared" si="22"/>
        <v>-0.97985162473651077</v>
      </c>
      <c r="G208" s="146">
        <v>31142</v>
      </c>
      <c r="H208" s="147">
        <f t="shared" si="22"/>
        <v>41.3125</v>
      </c>
      <c r="I208" s="146">
        <v>38159</v>
      </c>
      <c r="J208" s="147">
        <f t="shared" si="22"/>
        <v>0.22532271530409087</v>
      </c>
      <c r="K208" s="146">
        <v>40584</v>
      </c>
      <c r="L208" s="147">
        <f t="shared" si="22"/>
        <v>6.3549883382688188E-2</v>
      </c>
      <c r="M208" s="146">
        <v>39705</v>
      </c>
      <c r="N208" s="147">
        <f t="shared" si="23"/>
        <v>-2.1658781785925507E-2</v>
      </c>
    </row>
    <row r="209" spans="2:15" x14ac:dyDescent="0.25">
      <c r="B209" s="145" t="s">
        <v>77</v>
      </c>
      <c r="C209" s="146">
        <v>14903</v>
      </c>
      <c r="D209" s="147">
        <v>-0.56374227920728315</v>
      </c>
      <c r="E209" s="146">
        <v>704</v>
      </c>
      <c r="F209" s="147">
        <f t="shared" si="22"/>
        <v>-0.95276118902234452</v>
      </c>
      <c r="G209" s="146">
        <v>37658</v>
      </c>
      <c r="H209" s="147">
        <f t="shared" si="22"/>
        <v>52.491477272727273</v>
      </c>
      <c r="I209" s="146">
        <v>34053</v>
      </c>
      <c r="J209" s="147">
        <f t="shared" si="22"/>
        <v>-9.5729990971373913E-2</v>
      </c>
      <c r="K209" s="146">
        <v>33027</v>
      </c>
      <c r="L209" s="147">
        <f t="shared" si="22"/>
        <v>-3.0129504008457375E-2</v>
      </c>
      <c r="M209" s="146">
        <v>35886</v>
      </c>
      <c r="N209" s="147">
        <f t="shared" si="23"/>
        <v>8.6565537287673688E-2</v>
      </c>
    </row>
    <row r="210" spans="2:15" x14ac:dyDescent="0.25">
      <c r="B210" s="145" t="s">
        <v>79</v>
      </c>
      <c r="C210" s="146">
        <v>0</v>
      </c>
      <c r="D210" s="147">
        <v>-1</v>
      </c>
      <c r="E210" s="146">
        <v>573</v>
      </c>
      <c r="F210" s="147" t="str">
        <f t="shared" si="22"/>
        <v>-</v>
      </c>
      <c r="G210" s="146">
        <v>39062</v>
      </c>
      <c r="H210" s="147">
        <f t="shared" si="22"/>
        <v>67.171029668411862</v>
      </c>
      <c r="I210" s="146">
        <v>39077</v>
      </c>
      <c r="J210" s="147">
        <f t="shared" si="22"/>
        <v>3.8400491526302538E-4</v>
      </c>
      <c r="K210" s="146">
        <v>40882</v>
      </c>
      <c r="L210" s="147">
        <f t="shared" si="22"/>
        <v>4.619085395501199E-2</v>
      </c>
      <c r="M210" s="146">
        <v>34317</v>
      </c>
      <c r="N210" s="147">
        <f t="shared" si="23"/>
        <v>-0.16058412015067758</v>
      </c>
    </row>
    <row r="211" spans="2:15" x14ac:dyDescent="0.25">
      <c r="B211" s="145" t="s">
        <v>81</v>
      </c>
      <c r="C211" s="146">
        <v>0</v>
      </c>
      <c r="D211" s="147">
        <v>-1</v>
      </c>
      <c r="E211" s="146">
        <v>2269</v>
      </c>
      <c r="F211" s="147" t="str">
        <f t="shared" si="22"/>
        <v>-</v>
      </c>
      <c r="G211" s="146">
        <v>47122</v>
      </c>
      <c r="H211" s="147">
        <f t="shared" si="22"/>
        <v>19.767739092111061</v>
      </c>
      <c r="I211" s="146">
        <v>38759</v>
      </c>
      <c r="J211" s="147">
        <f t="shared" si="22"/>
        <v>-0.17747548915580835</v>
      </c>
      <c r="K211" s="146">
        <v>41406</v>
      </c>
      <c r="L211" s="147">
        <f t="shared" si="22"/>
        <v>6.8293815629918209E-2</v>
      </c>
      <c r="M211" s="146">
        <v>32381</v>
      </c>
      <c r="N211" s="147">
        <f t="shared" si="23"/>
        <v>-0.21796358015746509</v>
      </c>
    </row>
    <row r="212" spans="2:15" x14ac:dyDescent="0.25">
      <c r="B212" s="145" t="s">
        <v>83</v>
      </c>
      <c r="C212" s="146">
        <v>0</v>
      </c>
      <c r="D212" s="147">
        <v>-1</v>
      </c>
      <c r="E212" s="146">
        <v>16579</v>
      </c>
      <c r="F212" s="147" t="str">
        <f t="shared" si="22"/>
        <v>-</v>
      </c>
      <c r="G212" s="146">
        <v>34341</v>
      </c>
      <c r="H212" s="147">
        <f t="shared" si="22"/>
        <v>1.0713553290307014</v>
      </c>
      <c r="I212" s="146">
        <v>38151</v>
      </c>
      <c r="J212" s="147">
        <f t="shared" si="22"/>
        <v>0.1109460994146938</v>
      </c>
      <c r="K212" s="146">
        <v>35459</v>
      </c>
      <c r="L212" s="147">
        <f t="shared" si="22"/>
        <v>-7.0561715289245375E-2</v>
      </c>
      <c r="M212" s="146">
        <v>31460</v>
      </c>
      <c r="N212" s="147">
        <f t="shared" si="23"/>
        <v>-0.11277813813136295</v>
      </c>
    </row>
    <row r="213" spans="2:15" x14ac:dyDescent="0.25">
      <c r="B213" s="145" t="s">
        <v>85</v>
      </c>
      <c r="C213" s="146">
        <v>0</v>
      </c>
      <c r="D213" s="147">
        <v>-1</v>
      </c>
      <c r="E213" s="146">
        <v>24677</v>
      </c>
      <c r="F213" s="147" t="str">
        <f t="shared" si="22"/>
        <v>-</v>
      </c>
      <c r="G213" s="146">
        <v>47180</v>
      </c>
      <c r="H213" s="147">
        <f t="shared" si="22"/>
        <v>0.91190177087976654</v>
      </c>
      <c r="I213" s="146">
        <v>46479</v>
      </c>
      <c r="J213" s="147">
        <f t="shared" si="22"/>
        <v>-1.4857990674014387E-2</v>
      </c>
      <c r="K213" s="146">
        <v>44935</v>
      </c>
      <c r="L213" s="147">
        <f t="shared" si="22"/>
        <v>-3.3219303341293971E-2</v>
      </c>
      <c r="M213" s="146">
        <v>45115</v>
      </c>
      <c r="N213" s="147">
        <f t="shared" si="23"/>
        <v>4.0057861355291546E-3</v>
      </c>
    </row>
    <row r="214" spans="2:15" x14ac:dyDescent="0.25">
      <c r="B214" s="145" t="s">
        <v>87</v>
      </c>
      <c r="C214" s="146">
        <v>14171</v>
      </c>
      <c r="D214" s="147">
        <v>-0.74963339870320311</v>
      </c>
      <c r="E214" s="146">
        <v>32393</v>
      </c>
      <c r="F214" s="147">
        <f t="shared" si="22"/>
        <v>1.2858654999647166</v>
      </c>
      <c r="G214" s="146">
        <v>56250</v>
      </c>
      <c r="H214" s="147">
        <f t="shared" si="22"/>
        <v>0.73648627789954624</v>
      </c>
      <c r="I214" s="146">
        <v>60423</v>
      </c>
      <c r="J214" s="147">
        <f t="shared" si="22"/>
        <v>7.4186666666666623E-2</v>
      </c>
      <c r="K214" s="146">
        <v>53292</v>
      </c>
      <c r="L214" s="147">
        <f t="shared" si="22"/>
        <v>-0.11801797328831731</v>
      </c>
      <c r="M214" s="146">
        <v>51944</v>
      </c>
      <c r="N214" s="147">
        <f t="shared" si="23"/>
        <v>-2.5294603317571163E-2</v>
      </c>
    </row>
    <row r="215" spans="2:15" x14ac:dyDescent="0.25">
      <c r="B215" s="145" t="s">
        <v>89</v>
      </c>
      <c r="C215" s="146">
        <v>592</v>
      </c>
      <c r="D215" s="147">
        <v>-0.98391479187044883</v>
      </c>
      <c r="E215" s="146">
        <v>40044</v>
      </c>
      <c r="F215" s="147">
        <f t="shared" si="22"/>
        <v>66.641891891891888</v>
      </c>
      <c r="G215" s="146">
        <v>48135</v>
      </c>
      <c r="H215" s="147">
        <f t="shared" si="22"/>
        <v>0.20205274198381784</v>
      </c>
      <c r="I215" s="146">
        <v>45100</v>
      </c>
      <c r="J215" s="147">
        <f t="shared" si="22"/>
        <v>-6.3051833385270539E-2</v>
      </c>
      <c r="K215" s="146">
        <v>42045</v>
      </c>
      <c r="L215" s="147">
        <f t="shared" si="22"/>
        <v>-6.7738359201773846E-2</v>
      </c>
      <c r="M215" s="146">
        <v>43076</v>
      </c>
      <c r="N215" s="147">
        <f t="shared" si="23"/>
        <v>2.4521346176715531E-2</v>
      </c>
    </row>
    <row r="216" spans="2:15" x14ac:dyDescent="0.25">
      <c r="B216" s="145" t="s">
        <v>91</v>
      </c>
      <c r="C216" s="146">
        <v>1075</v>
      </c>
      <c r="D216" s="147">
        <v>-0.97094280462752725</v>
      </c>
      <c r="E216" s="146">
        <v>49996</v>
      </c>
      <c r="F216" s="147">
        <f t="shared" si="22"/>
        <v>45.507906976744188</v>
      </c>
      <c r="G216" s="146">
        <v>37257</v>
      </c>
      <c r="H216" s="147">
        <f t="shared" si="22"/>
        <v>-0.25480038403072247</v>
      </c>
      <c r="I216" s="146">
        <v>47048</v>
      </c>
      <c r="J216" s="147">
        <f t="shared" si="22"/>
        <v>0.2627962530531176</v>
      </c>
      <c r="K216" s="146">
        <v>49338</v>
      </c>
      <c r="L216" s="147">
        <f t="shared" si="22"/>
        <v>4.8673694949838531E-2</v>
      </c>
      <c r="M216" s="146">
        <v>42491</v>
      </c>
      <c r="N216" s="147">
        <f t="shared" si="23"/>
        <v>-0.13877741294742385</v>
      </c>
    </row>
    <row r="217" spans="2:15" x14ac:dyDescent="0.25">
      <c r="B217" s="145" t="s">
        <v>93</v>
      </c>
      <c r="C217" s="146">
        <v>3587</v>
      </c>
      <c r="D217" s="147">
        <v>-0.87237146415228606</v>
      </c>
      <c r="E217" s="146">
        <v>36800</v>
      </c>
      <c r="F217" s="147">
        <f t="shared" si="22"/>
        <v>9.2592695846110953</v>
      </c>
      <c r="G217" s="146">
        <v>31131</v>
      </c>
      <c r="H217" s="147">
        <f t="shared" si="22"/>
        <v>-0.15404891304347823</v>
      </c>
      <c r="I217" s="146">
        <v>36228</v>
      </c>
      <c r="J217" s="147">
        <f t="shared" si="22"/>
        <v>0.16372747422183664</v>
      </c>
      <c r="K217" s="146">
        <v>38626</v>
      </c>
      <c r="L217" s="147">
        <f t="shared" si="22"/>
        <v>6.6191895771226639E-2</v>
      </c>
      <c r="M217" s="146"/>
      <c r="N217" s="147"/>
    </row>
    <row r="218" spans="2:15" x14ac:dyDescent="0.25">
      <c r="B218" s="145" t="s">
        <v>95</v>
      </c>
      <c r="C218" s="146">
        <v>4288</v>
      </c>
      <c r="D218" s="147">
        <v>-0.86672468452787965</v>
      </c>
      <c r="E218" s="146">
        <v>34190</v>
      </c>
      <c r="F218" s="147">
        <f t="shared" si="22"/>
        <v>6.9734141791044779</v>
      </c>
      <c r="G218" s="146">
        <v>34614</v>
      </c>
      <c r="H218" s="147">
        <f t="shared" si="22"/>
        <v>1.2401286926001731E-2</v>
      </c>
      <c r="I218" s="146">
        <v>39875</v>
      </c>
      <c r="J218" s="147">
        <f t="shared" si="22"/>
        <v>0.15199052406540714</v>
      </c>
      <c r="K218" s="146">
        <v>39037</v>
      </c>
      <c r="L218" s="147">
        <f t="shared" si="22"/>
        <v>-2.1015673981191196E-2</v>
      </c>
      <c r="M218" s="146"/>
      <c r="N218" s="147"/>
    </row>
    <row r="219" spans="2:15" ht="15.75" x14ac:dyDescent="0.25">
      <c r="B219" s="148" t="s">
        <v>32</v>
      </c>
      <c r="C219" s="149">
        <v>124287</v>
      </c>
      <c r="D219" s="150">
        <v>-0.72470961911596632</v>
      </c>
      <c r="E219" s="149">
        <v>239923</v>
      </c>
      <c r="F219" s="150">
        <f t="shared" si="22"/>
        <v>0.93039497292556739</v>
      </c>
      <c r="G219" s="149">
        <v>477050</v>
      </c>
      <c r="H219" s="150">
        <f t="shared" si="22"/>
        <v>0.98834626109210033</v>
      </c>
      <c r="I219" s="149">
        <v>501096</v>
      </c>
      <c r="J219" s="150">
        <f t="shared" si="22"/>
        <v>5.0405617859763163E-2</v>
      </c>
      <c r="K219" s="149">
        <v>499671</v>
      </c>
      <c r="L219" s="150">
        <f t="shared" si="22"/>
        <v>-2.8437664639111571E-3</v>
      </c>
      <c r="M219" s="149">
        <v>391900</v>
      </c>
      <c r="N219" s="150">
        <v>-7.1344619059354297E-2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C222" s="151"/>
      <c r="K222" s="151"/>
      <c r="N222" s="103"/>
    </row>
    <row r="224" spans="2:15" ht="48.75" customHeight="1" thickBot="1" x14ac:dyDescent="0.3">
      <c r="B224" s="12" t="s">
        <v>286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149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150</v>
      </c>
    </row>
    <row r="226" spans="2:15" ht="22.5" thickTop="1" thickBot="1" x14ac:dyDescent="0.3">
      <c r="B226" s="152" t="str">
        <f>C226</f>
        <v>Dinamarca</v>
      </c>
      <c r="C226" s="135" t="s">
        <v>130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$C$7</f>
        <v>2020</v>
      </c>
      <c r="D227" s="139"/>
      <c r="E227" s="140">
        <f>$E$7</f>
        <v>2021</v>
      </c>
      <c r="F227" s="139"/>
      <c r="G227" s="140">
        <f>$G$7</f>
        <v>2022</v>
      </c>
      <c r="H227" s="139"/>
      <c r="I227" s="140">
        <f>$I$7</f>
        <v>2023</v>
      </c>
      <c r="J227" s="139"/>
      <c r="K227" s="140">
        <f>$K$7</f>
        <v>2024</v>
      </c>
      <c r="L227" s="139"/>
      <c r="M227" s="140">
        <f>$M$7</f>
        <v>2025</v>
      </c>
      <c r="N227" s="141"/>
    </row>
    <row r="228" spans="2:15" ht="16.5" thickTop="1" thickBot="1" x14ac:dyDescent="0.3">
      <c r="B228" s="109"/>
      <c r="C228" s="142" t="s">
        <v>71</v>
      </c>
      <c r="D228" s="143" t="str">
        <f>CONCATENATE("var. ",RIGHT(C227,2),"/",RIGHT(C227-1,2))</f>
        <v>var. 20/19</v>
      </c>
      <c r="E228" s="144" t="s">
        <v>71</v>
      </c>
      <c r="F228" s="143" t="s">
        <v>251</v>
      </c>
      <c r="G228" s="144" t="s">
        <v>71</v>
      </c>
      <c r="H228" s="143" t="s">
        <v>251</v>
      </c>
      <c r="I228" s="144" t="s">
        <v>71</v>
      </c>
      <c r="J228" s="143" t="s">
        <v>251</v>
      </c>
      <c r="K228" s="144" t="s">
        <v>71</v>
      </c>
      <c r="L228" s="143" t="s">
        <v>251</v>
      </c>
      <c r="M228" s="144" t="s">
        <v>71</v>
      </c>
      <c r="N228" s="143" t="s">
        <v>277</v>
      </c>
    </row>
    <row r="229" spans="2:15" x14ac:dyDescent="0.25">
      <c r="B229" s="145" t="s">
        <v>73</v>
      </c>
      <c r="C229" s="146">
        <v>33066</v>
      </c>
      <c r="D229" s="147">
        <v>-9.9092717216576309E-2</v>
      </c>
      <c r="E229" s="146">
        <v>308</v>
      </c>
      <c r="F229" s="147">
        <f t="shared" ref="F229:L241" si="24">IFERROR(E229/C229-1,"-")</f>
        <v>-0.99068529607451761</v>
      </c>
      <c r="G229" s="146">
        <v>27584</v>
      </c>
      <c r="H229" s="147">
        <f t="shared" si="24"/>
        <v>88.558441558441558</v>
      </c>
      <c r="I229" s="146">
        <v>28081</v>
      </c>
      <c r="J229" s="147">
        <f t="shared" si="24"/>
        <v>1.8017691415313175E-2</v>
      </c>
      <c r="K229" s="146">
        <v>29190</v>
      </c>
      <c r="L229" s="147">
        <f t="shared" si="24"/>
        <v>3.949289555215274E-2</v>
      </c>
      <c r="M229" s="146">
        <v>32181</v>
      </c>
      <c r="N229" s="147">
        <f t="shared" ref="N229:N238" si="25">IFERROR(M229/K229-1,"-")</f>
        <v>0.10246659815005144</v>
      </c>
    </row>
    <row r="230" spans="2:15" x14ac:dyDescent="0.25">
      <c r="B230" s="145" t="s">
        <v>75</v>
      </c>
      <c r="C230" s="146">
        <v>34156</v>
      </c>
      <c r="D230" s="147">
        <v>-4.3329692182729751E-2</v>
      </c>
      <c r="E230" s="146">
        <v>207</v>
      </c>
      <c r="F230" s="147">
        <f t="shared" si="24"/>
        <v>-0.99393957137838151</v>
      </c>
      <c r="G230" s="146">
        <v>28945</v>
      </c>
      <c r="H230" s="147">
        <f t="shared" si="24"/>
        <v>138.83091787439614</v>
      </c>
      <c r="I230" s="146">
        <v>34359</v>
      </c>
      <c r="J230" s="147">
        <f t="shared" si="24"/>
        <v>0.18704439454137156</v>
      </c>
      <c r="K230" s="146">
        <v>31973</v>
      </c>
      <c r="L230" s="147">
        <f t="shared" si="24"/>
        <v>-6.9443231758782309E-2</v>
      </c>
      <c r="M230" s="146">
        <v>30102</v>
      </c>
      <c r="N230" s="147">
        <f t="shared" si="25"/>
        <v>-5.8518124667688354E-2</v>
      </c>
    </row>
    <row r="231" spans="2:15" x14ac:dyDescent="0.25">
      <c r="B231" s="145" t="s">
        <v>77</v>
      </c>
      <c r="C231" s="146">
        <v>18520</v>
      </c>
      <c r="D231" s="147">
        <v>-0.54898570489248222</v>
      </c>
      <c r="E231" s="146">
        <v>295</v>
      </c>
      <c r="F231" s="147">
        <f t="shared" si="24"/>
        <v>-0.98407127429805619</v>
      </c>
      <c r="G231" s="146">
        <v>27402</v>
      </c>
      <c r="H231" s="147">
        <f t="shared" si="24"/>
        <v>91.888135593220341</v>
      </c>
      <c r="I231" s="146">
        <v>32644</v>
      </c>
      <c r="J231" s="147">
        <f t="shared" si="24"/>
        <v>0.19129990511641481</v>
      </c>
      <c r="K231" s="146">
        <v>30472</v>
      </c>
      <c r="L231" s="147">
        <f t="shared" si="24"/>
        <v>-6.6535963729935088E-2</v>
      </c>
      <c r="M231" s="146">
        <v>31474</v>
      </c>
      <c r="N231" s="147">
        <f t="shared" si="25"/>
        <v>3.2882646363874946E-2</v>
      </c>
    </row>
    <row r="232" spans="2:15" x14ac:dyDescent="0.25">
      <c r="B232" s="145" t="s">
        <v>79</v>
      </c>
      <c r="C232" s="146">
        <v>0</v>
      </c>
      <c r="D232" s="147">
        <v>-1</v>
      </c>
      <c r="E232" s="146">
        <v>107</v>
      </c>
      <c r="F232" s="147" t="str">
        <f t="shared" si="24"/>
        <v>-</v>
      </c>
      <c r="G232" s="146">
        <v>14540</v>
      </c>
      <c r="H232" s="147">
        <f t="shared" si="24"/>
        <v>134.88785046728972</v>
      </c>
      <c r="I232" s="146">
        <v>16479</v>
      </c>
      <c r="J232" s="147">
        <f t="shared" si="24"/>
        <v>0.13335625859697386</v>
      </c>
      <c r="K232" s="146">
        <v>12896</v>
      </c>
      <c r="L232" s="147">
        <f t="shared" si="24"/>
        <v>-0.21742824200497601</v>
      </c>
      <c r="M232" s="146">
        <v>18959</v>
      </c>
      <c r="N232" s="147">
        <f t="shared" si="25"/>
        <v>0.47014578163771703</v>
      </c>
    </row>
    <row r="233" spans="2:15" x14ac:dyDescent="0.25">
      <c r="B233" s="145" t="s">
        <v>81</v>
      </c>
      <c r="C233" s="146">
        <v>0</v>
      </c>
      <c r="D233" s="147">
        <v>-1</v>
      </c>
      <c r="E233" s="146">
        <v>33</v>
      </c>
      <c r="F233" s="147" t="str">
        <f t="shared" si="24"/>
        <v>-</v>
      </c>
      <c r="G233" s="146">
        <v>3257</v>
      </c>
      <c r="H233" s="147">
        <f t="shared" si="24"/>
        <v>97.696969696969703</v>
      </c>
      <c r="I233" s="146">
        <v>3226</v>
      </c>
      <c r="J233" s="147">
        <f t="shared" si="24"/>
        <v>-9.517961314092771E-3</v>
      </c>
      <c r="K233" s="146">
        <v>4569</v>
      </c>
      <c r="L233" s="147">
        <f t="shared" si="24"/>
        <v>0.4163050216986981</v>
      </c>
      <c r="M233" s="146">
        <v>4021</v>
      </c>
      <c r="N233" s="147">
        <f t="shared" si="25"/>
        <v>-0.11993871744364193</v>
      </c>
    </row>
    <row r="234" spans="2:15" x14ac:dyDescent="0.25">
      <c r="B234" s="145" t="s">
        <v>83</v>
      </c>
      <c r="C234" s="146">
        <v>0</v>
      </c>
      <c r="D234" s="147">
        <v>-1</v>
      </c>
      <c r="E234" s="146">
        <v>420</v>
      </c>
      <c r="F234" s="147" t="str">
        <f t="shared" si="24"/>
        <v>-</v>
      </c>
      <c r="G234" s="146">
        <v>2257</v>
      </c>
      <c r="H234" s="147">
        <f t="shared" si="24"/>
        <v>4.3738095238095234</v>
      </c>
      <c r="I234" s="146">
        <v>4389</v>
      </c>
      <c r="J234" s="147">
        <f t="shared" si="24"/>
        <v>0.94461674789543637</v>
      </c>
      <c r="K234" s="146">
        <v>3883</v>
      </c>
      <c r="L234" s="147">
        <f t="shared" si="24"/>
        <v>-0.11528822055137844</v>
      </c>
      <c r="M234" s="146">
        <v>3158</v>
      </c>
      <c r="N234" s="147">
        <f t="shared" si="25"/>
        <v>-0.18671130569147565</v>
      </c>
    </row>
    <row r="235" spans="2:15" x14ac:dyDescent="0.25">
      <c r="B235" s="145" t="s">
        <v>85</v>
      </c>
      <c r="C235" s="146">
        <v>0</v>
      </c>
      <c r="D235" s="147">
        <v>-1</v>
      </c>
      <c r="E235" s="146">
        <v>6238</v>
      </c>
      <c r="F235" s="147" t="str">
        <f t="shared" si="24"/>
        <v>-</v>
      </c>
      <c r="G235" s="146">
        <v>7344</v>
      </c>
      <c r="H235" s="147">
        <f t="shared" si="24"/>
        <v>0.17730041680025654</v>
      </c>
      <c r="I235" s="146">
        <v>3899</v>
      </c>
      <c r="J235" s="147">
        <f t="shared" si="24"/>
        <v>-0.46909041394335516</v>
      </c>
      <c r="K235" s="146">
        <v>4602</v>
      </c>
      <c r="L235" s="147">
        <f t="shared" si="24"/>
        <v>0.1803026417030007</v>
      </c>
      <c r="M235" s="146">
        <v>4771</v>
      </c>
      <c r="N235" s="147">
        <f t="shared" si="25"/>
        <v>3.672316384180796E-2</v>
      </c>
    </row>
    <row r="236" spans="2:15" x14ac:dyDescent="0.25">
      <c r="B236" s="145" t="s">
        <v>87</v>
      </c>
      <c r="C236" s="146">
        <v>98</v>
      </c>
      <c r="D236" s="147">
        <v>-0.97674418604651159</v>
      </c>
      <c r="E236" s="146">
        <v>5358</v>
      </c>
      <c r="F236" s="147">
        <f t="shared" si="24"/>
        <v>53.673469387755105</v>
      </c>
      <c r="G236" s="146">
        <v>6474</v>
      </c>
      <c r="H236" s="147">
        <f t="shared" si="24"/>
        <v>0.20828667413213875</v>
      </c>
      <c r="I236" s="146">
        <v>3011</v>
      </c>
      <c r="J236" s="147">
        <f t="shared" si="24"/>
        <v>-0.53490886623416745</v>
      </c>
      <c r="K236" s="146">
        <v>3794</v>
      </c>
      <c r="L236" s="147">
        <f t="shared" si="24"/>
        <v>0.26004649618067077</v>
      </c>
      <c r="M236" s="146">
        <v>3288</v>
      </c>
      <c r="N236" s="147">
        <f t="shared" si="25"/>
        <v>-0.13336847654190831</v>
      </c>
    </row>
    <row r="237" spans="2:15" x14ac:dyDescent="0.25">
      <c r="B237" s="145" t="s">
        <v>89</v>
      </c>
      <c r="C237" s="146">
        <v>22</v>
      </c>
      <c r="D237" s="147">
        <v>-0.99596478356566398</v>
      </c>
      <c r="E237" s="146">
        <v>4435</v>
      </c>
      <c r="F237" s="147">
        <f t="shared" si="24"/>
        <v>200.59090909090909</v>
      </c>
      <c r="G237" s="146">
        <v>4878</v>
      </c>
      <c r="H237" s="147">
        <f t="shared" si="24"/>
        <v>9.9887260428410451E-2</v>
      </c>
      <c r="I237" s="146">
        <v>3511</v>
      </c>
      <c r="J237" s="147">
        <f t="shared" si="24"/>
        <v>-0.28023780237802376</v>
      </c>
      <c r="K237" s="146">
        <v>4211</v>
      </c>
      <c r="L237" s="147">
        <f t="shared" si="24"/>
        <v>0.19937339789233843</v>
      </c>
      <c r="M237" s="146">
        <v>3500</v>
      </c>
      <c r="N237" s="147">
        <f t="shared" si="25"/>
        <v>-0.16884350510567558</v>
      </c>
    </row>
    <row r="238" spans="2:15" x14ac:dyDescent="0.25">
      <c r="B238" s="145" t="s">
        <v>91</v>
      </c>
      <c r="C238" s="146">
        <v>144</v>
      </c>
      <c r="D238" s="147">
        <v>-0.98942343004039657</v>
      </c>
      <c r="E238" s="146">
        <v>16294</v>
      </c>
      <c r="F238" s="147">
        <f t="shared" si="24"/>
        <v>112.15277777777777</v>
      </c>
      <c r="G238" s="146">
        <v>14250</v>
      </c>
      <c r="H238" s="147">
        <f t="shared" si="24"/>
        <v>-0.12544494906100401</v>
      </c>
      <c r="I238" s="146">
        <v>13071</v>
      </c>
      <c r="J238" s="147">
        <f t="shared" si="24"/>
        <v>-8.2736842105263109E-2</v>
      </c>
      <c r="K238" s="146">
        <v>11574</v>
      </c>
      <c r="L238" s="147">
        <f t="shared" si="24"/>
        <v>-0.11452834519164568</v>
      </c>
      <c r="M238" s="146">
        <v>12468</v>
      </c>
      <c r="N238" s="147">
        <f t="shared" si="25"/>
        <v>7.7242094349403878E-2</v>
      </c>
    </row>
    <row r="239" spans="2:15" x14ac:dyDescent="0.25">
      <c r="B239" s="145" t="s">
        <v>93</v>
      </c>
      <c r="C239" s="146">
        <v>219</v>
      </c>
      <c r="D239" s="147">
        <v>-0.9912087029826181</v>
      </c>
      <c r="E239" s="146">
        <v>25333</v>
      </c>
      <c r="F239" s="147">
        <f t="shared" si="24"/>
        <v>114.67579908675799</v>
      </c>
      <c r="G239" s="146">
        <v>25858</v>
      </c>
      <c r="H239" s="147">
        <f t="shared" si="24"/>
        <v>2.0723956894169726E-2</v>
      </c>
      <c r="I239" s="146">
        <v>23720</v>
      </c>
      <c r="J239" s="147">
        <f t="shared" si="24"/>
        <v>-8.2682342021811461E-2</v>
      </c>
      <c r="K239" s="146">
        <v>24371</v>
      </c>
      <c r="L239" s="147">
        <f t="shared" si="24"/>
        <v>2.7445193929173772E-2</v>
      </c>
      <c r="M239" s="146"/>
      <c r="N239" s="147"/>
    </row>
    <row r="240" spans="2:15" x14ac:dyDescent="0.25">
      <c r="B240" s="145" t="s">
        <v>95</v>
      </c>
      <c r="C240" s="146">
        <v>305</v>
      </c>
      <c r="D240" s="147">
        <v>-0.99059744743818978</v>
      </c>
      <c r="E240" s="146">
        <v>22805</v>
      </c>
      <c r="F240" s="147">
        <f t="shared" si="24"/>
        <v>73.770491803278688</v>
      </c>
      <c r="G240" s="146">
        <v>22903</v>
      </c>
      <c r="H240" s="147">
        <f t="shared" si="24"/>
        <v>4.2973032229773889E-3</v>
      </c>
      <c r="I240" s="146">
        <v>21949</v>
      </c>
      <c r="J240" s="147">
        <f t="shared" si="24"/>
        <v>-4.1653931799327637E-2</v>
      </c>
      <c r="K240" s="146">
        <v>25573</v>
      </c>
      <c r="L240" s="147">
        <f t="shared" si="24"/>
        <v>0.16511002779169903</v>
      </c>
      <c r="M240" s="146"/>
      <c r="N240" s="147"/>
    </row>
    <row r="241" spans="2:15" ht="15.75" x14ac:dyDescent="0.25">
      <c r="B241" s="148" t="s">
        <v>32</v>
      </c>
      <c r="C241" s="149">
        <v>86739</v>
      </c>
      <c r="D241" s="150">
        <v>-0.61904113559902674</v>
      </c>
      <c r="E241" s="149">
        <v>81833</v>
      </c>
      <c r="F241" s="150">
        <f t="shared" si="24"/>
        <v>-5.6560486055868719E-2</v>
      </c>
      <c r="G241" s="149">
        <v>185692</v>
      </c>
      <c r="H241" s="150">
        <f t="shared" si="24"/>
        <v>1.2691579191768603</v>
      </c>
      <c r="I241" s="149">
        <v>188339</v>
      </c>
      <c r="J241" s="150">
        <f t="shared" si="24"/>
        <v>1.4254787497576693E-2</v>
      </c>
      <c r="K241" s="149">
        <v>187108</v>
      </c>
      <c r="L241" s="150">
        <f t="shared" si="24"/>
        <v>-6.5360865248301758E-3</v>
      </c>
      <c r="M241" s="149">
        <v>143922</v>
      </c>
      <c r="N241" s="150">
        <v>4.9269487620658525E-2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N244" s="103"/>
    </row>
    <row r="250" spans="2:15" ht="48.75" customHeight="1" thickBot="1" x14ac:dyDescent="0.3">
      <c r="B250" s="12" t="s">
        <v>287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" t="s">
        <v>149</v>
      </c>
    </row>
    <row r="251" spans="2:15" ht="10.5" customHeight="1" thickBot="1" x14ac:dyDescent="0.3">
      <c r="B251" s="132"/>
      <c r="C251" s="133"/>
      <c r="D251" s="132"/>
      <c r="E251" s="132"/>
      <c r="F251" s="132"/>
      <c r="G251" s="132"/>
      <c r="H251" s="132"/>
      <c r="I251" s="132"/>
      <c r="J251" s="132"/>
      <c r="K251" s="132"/>
      <c r="L251" s="132"/>
      <c r="M251" s="4"/>
      <c r="N251" s="4"/>
      <c r="O251" s="1" t="s">
        <v>150</v>
      </c>
    </row>
    <row r="252" spans="2:15" ht="22.5" thickTop="1" thickBot="1" x14ac:dyDescent="0.3">
      <c r="B252" s="152" t="str">
        <f>C252</f>
        <v>Suecia</v>
      </c>
      <c r="C252" s="135" t="s">
        <v>133</v>
      </c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</row>
    <row r="253" spans="2:15" ht="22.5" thickTop="1" thickBot="1" x14ac:dyDescent="0.3">
      <c r="B253" s="137"/>
      <c r="C253" s="138">
        <f>$C$7</f>
        <v>2020</v>
      </c>
      <c r="D253" s="139"/>
      <c r="E253" s="140">
        <f>$E$7</f>
        <v>2021</v>
      </c>
      <c r="F253" s="139"/>
      <c r="G253" s="140">
        <f>$G$7</f>
        <v>2022</v>
      </c>
      <c r="H253" s="139"/>
      <c r="I253" s="140">
        <f>$I$7</f>
        <v>2023</v>
      </c>
      <c r="J253" s="139"/>
      <c r="K253" s="140">
        <f>$K$7</f>
        <v>2024</v>
      </c>
      <c r="L253" s="139"/>
      <c r="M253" s="140">
        <f>$M$7</f>
        <v>2025</v>
      </c>
      <c r="N253" s="141"/>
    </row>
    <row r="254" spans="2:15" ht="16.5" thickTop="1" thickBot="1" x14ac:dyDescent="0.3">
      <c r="B254" s="109"/>
      <c r="C254" s="142" t="s">
        <v>71</v>
      </c>
      <c r="D254" s="143" t="str">
        <f>CONCATENATE("var. ",RIGHT(C253,2),"/",RIGHT(C253-1,2))</f>
        <v>var. 20/19</v>
      </c>
      <c r="E254" s="144" t="s">
        <v>71</v>
      </c>
      <c r="F254" s="143" t="s">
        <v>251</v>
      </c>
      <c r="G254" s="144" t="s">
        <v>71</v>
      </c>
      <c r="H254" s="143" t="s">
        <v>251</v>
      </c>
      <c r="I254" s="144" t="s">
        <v>71</v>
      </c>
      <c r="J254" s="143" t="s">
        <v>251</v>
      </c>
      <c r="K254" s="144" t="s">
        <v>71</v>
      </c>
      <c r="L254" s="143" t="s">
        <v>251</v>
      </c>
      <c r="M254" s="144" t="s">
        <v>71</v>
      </c>
      <c r="N254" s="143" t="s">
        <v>277</v>
      </c>
    </row>
    <row r="255" spans="2:15" x14ac:dyDescent="0.25">
      <c r="B255" s="145" t="s">
        <v>73</v>
      </c>
      <c r="C255" s="146">
        <v>62996</v>
      </c>
      <c r="D255" s="147">
        <v>1.7081597726759101E-2</v>
      </c>
      <c r="E255" s="146">
        <v>4585</v>
      </c>
      <c r="F255" s="147">
        <f t="shared" ref="F255:L267" si="26">IFERROR(E255/C255-1,"-")</f>
        <v>-0.92721760111753126</v>
      </c>
      <c r="G255" s="146">
        <v>32167</v>
      </c>
      <c r="H255" s="147">
        <f t="shared" si="26"/>
        <v>6.0157033805888771</v>
      </c>
      <c r="I255" s="146">
        <v>36246</v>
      </c>
      <c r="J255" s="147">
        <f t="shared" si="26"/>
        <v>0.12680697609351199</v>
      </c>
      <c r="K255" s="146">
        <v>42817</v>
      </c>
      <c r="L255" s="147">
        <f t="shared" si="26"/>
        <v>0.1812889698173592</v>
      </c>
      <c r="M255" s="146">
        <v>40225</v>
      </c>
      <c r="N255" s="147">
        <f t="shared" ref="N255:N264" si="27">IFERROR(M255/K255-1,"-")</f>
        <v>-6.0536702711539769E-2</v>
      </c>
    </row>
    <row r="256" spans="2:15" x14ac:dyDescent="0.25">
      <c r="B256" s="145" t="s">
        <v>75</v>
      </c>
      <c r="C256" s="146">
        <v>54402</v>
      </c>
      <c r="D256" s="147">
        <v>8.303369537012939E-3</v>
      </c>
      <c r="E256" s="146">
        <v>2795</v>
      </c>
      <c r="F256" s="147">
        <f t="shared" si="26"/>
        <v>-0.94862321238189773</v>
      </c>
      <c r="G256" s="146">
        <v>21001</v>
      </c>
      <c r="H256" s="147">
        <f t="shared" si="26"/>
        <v>6.5137745974955275</v>
      </c>
      <c r="I256" s="146">
        <v>33395</v>
      </c>
      <c r="J256" s="147">
        <f t="shared" si="26"/>
        <v>0.59016237322032294</v>
      </c>
      <c r="K256" s="146">
        <v>37402</v>
      </c>
      <c r="L256" s="147">
        <f t="shared" si="26"/>
        <v>0.11998802215900595</v>
      </c>
      <c r="M256" s="146">
        <v>32015</v>
      </c>
      <c r="N256" s="147">
        <f t="shared" si="27"/>
        <v>-0.14402973103042616</v>
      </c>
    </row>
    <row r="257" spans="2:14" x14ac:dyDescent="0.25">
      <c r="B257" s="145" t="s">
        <v>77</v>
      </c>
      <c r="C257" s="146">
        <v>21399</v>
      </c>
      <c r="D257" s="147">
        <v>-0.67212135141346818</v>
      </c>
      <c r="E257" s="146">
        <v>5401</v>
      </c>
      <c r="F257" s="147">
        <f t="shared" si="26"/>
        <v>-0.7476050282723492</v>
      </c>
      <c r="G257" s="146">
        <v>28576</v>
      </c>
      <c r="H257" s="147">
        <f t="shared" si="26"/>
        <v>4.2908720607294946</v>
      </c>
      <c r="I257" s="146">
        <v>32444</v>
      </c>
      <c r="J257" s="147">
        <f t="shared" si="26"/>
        <v>0.13535834266517366</v>
      </c>
      <c r="K257" s="146">
        <v>37795</v>
      </c>
      <c r="L257" s="147">
        <f t="shared" si="26"/>
        <v>0.16493034151152752</v>
      </c>
      <c r="M257" s="146">
        <v>28398</v>
      </c>
      <c r="N257" s="147">
        <f t="shared" si="27"/>
        <v>-0.2486307712660405</v>
      </c>
    </row>
    <row r="258" spans="2:14" x14ac:dyDescent="0.25">
      <c r="B258" s="145" t="s">
        <v>79</v>
      </c>
      <c r="C258" s="146">
        <v>0</v>
      </c>
      <c r="D258" s="147">
        <v>-1</v>
      </c>
      <c r="E258" s="146">
        <v>1101</v>
      </c>
      <c r="F258" s="147" t="str">
        <f t="shared" si="26"/>
        <v>-</v>
      </c>
      <c r="G258" s="146">
        <v>14762</v>
      </c>
      <c r="H258" s="147">
        <f t="shared" si="26"/>
        <v>12.407811080835604</v>
      </c>
      <c r="I258" s="146">
        <v>16826</v>
      </c>
      <c r="J258" s="147">
        <f t="shared" si="26"/>
        <v>0.13981845278417548</v>
      </c>
      <c r="K258" s="146">
        <v>16401</v>
      </c>
      <c r="L258" s="147">
        <f t="shared" si="26"/>
        <v>-2.5258528467847374E-2</v>
      </c>
      <c r="M258" s="146">
        <v>14573</v>
      </c>
      <c r="N258" s="147">
        <f t="shared" si="27"/>
        <v>-0.11145661849887201</v>
      </c>
    </row>
    <row r="259" spans="2:14" x14ac:dyDescent="0.25">
      <c r="B259" s="145" t="s">
        <v>81</v>
      </c>
      <c r="C259" s="146">
        <v>0</v>
      </c>
      <c r="D259" s="147">
        <v>-1</v>
      </c>
      <c r="E259" s="146">
        <v>194</v>
      </c>
      <c r="F259" s="147" t="str">
        <f t="shared" si="26"/>
        <v>-</v>
      </c>
      <c r="G259" s="146">
        <v>724</v>
      </c>
      <c r="H259" s="147">
        <f t="shared" si="26"/>
        <v>2.731958762886598</v>
      </c>
      <c r="I259" s="146">
        <v>2087</v>
      </c>
      <c r="J259" s="147">
        <f t="shared" si="26"/>
        <v>1.882596685082873</v>
      </c>
      <c r="K259" s="146">
        <v>973</v>
      </c>
      <c r="L259" s="147">
        <f t="shared" si="26"/>
        <v>-0.53378054623862004</v>
      </c>
      <c r="M259" s="146">
        <v>912</v>
      </c>
      <c r="N259" s="147">
        <f t="shared" si="27"/>
        <v>-6.2692702980472803E-2</v>
      </c>
    </row>
    <row r="260" spans="2:14" x14ac:dyDescent="0.25">
      <c r="B260" s="145" t="s">
        <v>83</v>
      </c>
      <c r="C260" s="146">
        <v>0</v>
      </c>
      <c r="D260" s="147">
        <v>-1</v>
      </c>
      <c r="E260" s="146">
        <v>78</v>
      </c>
      <c r="F260" s="147" t="str">
        <f t="shared" si="26"/>
        <v>-</v>
      </c>
      <c r="G260" s="146">
        <v>1267</v>
      </c>
      <c r="H260" s="147">
        <f t="shared" si="26"/>
        <v>15.243589743589745</v>
      </c>
      <c r="I260" s="146">
        <v>2269</v>
      </c>
      <c r="J260" s="147">
        <f t="shared" si="26"/>
        <v>0.79084451460142069</v>
      </c>
      <c r="K260" s="146">
        <v>1043</v>
      </c>
      <c r="L260" s="147">
        <f t="shared" si="26"/>
        <v>-0.54032613486117231</v>
      </c>
      <c r="M260" s="146">
        <v>962</v>
      </c>
      <c r="N260" s="147">
        <f t="shared" si="27"/>
        <v>-7.766059443911788E-2</v>
      </c>
    </row>
    <row r="261" spans="2:14" x14ac:dyDescent="0.25">
      <c r="B261" s="145" t="s">
        <v>85</v>
      </c>
      <c r="C261" s="146">
        <v>0</v>
      </c>
      <c r="D261" s="147">
        <v>-1</v>
      </c>
      <c r="E261" s="146">
        <v>473</v>
      </c>
      <c r="F261" s="147" t="str">
        <f t="shared" si="26"/>
        <v>-</v>
      </c>
      <c r="G261" s="146">
        <v>1278</v>
      </c>
      <c r="H261" s="147">
        <f t="shared" si="26"/>
        <v>1.7019027484143763</v>
      </c>
      <c r="I261" s="146">
        <v>2935</v>
      </c>
      <c r="J261" s="147">
        <f t="shared" si="26"/>
        <v>1.2965571205007826</v>
      </c>
      <c r="K261" s="146">
        <v>781</v>
      </c>
      <c r="L261" s="147">
        <f t="shared" si="26"/>
        <v>-0.73390119250425889</v>
      </c>
      <c r="M261" s="146">
        <v>911</v>
      </c>
      <c r="N261" s="147">
        <f t="shared" si="27"/>
        <v>0.16645326504481428</v>
      </c>
    </row>
    <row r="262" spans="2:14" x14ac:dyDescent="0.25">
      <c r="B262" s="145" t="s">
        <v>87</v>
      </c>
      <c r="C262" s="146">
        <v>121</v>
      </c>
      <c r="D262" s="147">
        <v>-0.95277127244340365</v>
      </c>
      <c r="E262" s="146">
        <v>620</v>
      </c>
      <c r="F262" s="147">
        <f t="shared" si="26"/>
        <v>4.1239669421487601</v>
      </c>
      <c r="G262" s="146">
        <v>989</v>
      </c>
      <c r="H262" s="147">
        <f t="shared" si="26"/>
        <v>0.59516129032258069</v>
      </c>
      <c r="I262" s="146">
        <v>2710</v>
      </c>
      <c r="J262" s="147">
        <f t="shared" si="26"/>
        <v>1.7401415571284127</v>
      </c>
      <c r="K262" s="146">
        <v>381</v>
      </c>
      <c r="L262" s="147">
        <f t="shared" si="26"/>
        <v>-0.85940959409594098</v>
      </c>
      <c r="M262" s="146">
        <v>578</v>
      </c>
      <c r="N262" s="147">
        <f t="shared" si="27"/>
        <v>0.51706036745406814</v>
      </c>
    </row>
    <row r="263" spans="2:14" x14ac:dyDescent="0.25">
      <c r="B263" s="145" t="s">
        <v>89</v>
      </c>
      <c r="C263" s="146">
        <v>200</v>
      </c>
      <c r="D263" s="147">
        <v>-0.94196169471851421</v>
      </c>
      <c r="E263" s="146">
        <v>834</v>
      </c>
      <c r="F263" s="147">
        <f t="shared" si="26"/>
        <v>3.17</v>
      </c>
      <c r="G263" s="146">
        <v>881</v>
      </c>
      <c r="H263" s="147">
        <f t="shared" si="26"/>
        <v>5.6354916067146377E-2</v>
      </c>
      <c r="I263" s="146">
        <v>2697</v>
      </c>
      <c r="J263" s="147">
        <f t="shared" si="26"/>
        <v>2.0612939841089672</v>
      </c>
      <c r="K263" s="146">
        <v>805</v>
      </c>
      <c r="L263" s="147">
        <f t="shared" si="26"/>
        <v>-0.7015202076381164</v>
      </c>
      <c r="M263" s="146">
        <v>984</v>
      </c>
      <c r="N263" s="147">
        <f t="shared" si="27"/>
        <v>0.22236024844720492</v>
      </c>
    </row>
    <row r="264" spans="2:14" x14ac:dyDescent="0.25">
      <c r="B264" s="145" t="s">
        <v>91</v>
      </c>
      <c r="C264" s="146">
        <v>2086</v>
      </c>
      <c r="D264" s="147">
        <v>-0.91433968462549275</v>
      </c>
      <c r="E264" s="146">
        <v>7257</v>
      </c>
      <c r="F264" s="147">
        <f t="shared" si="26"/>
        <v>2.4789069990412274</v>
      </c>
      <c r="G264" s="146">
        <v>12144</v>
      </c>
      <c r="H264" s="147">
        <f t="shared" si="26"/>
        <v>0.673418768085986</v>
      </c>
      <c r="I264" s="146">
        <v>13940</v>
      </c>
      <c r="J264" s="147">
        <f t="shared" si="26"/>
        <v>0.14789196310935449</v>
      </c>
      <c r="K264" s="146">
        <v>12474</v>
      </c>
      <c r="L264" s="147">
        <f t="shared" si="26"/>
        <v>-0.10516499282639891</v>
      </c>
      <c r="M264" s="146">
        <v>11925</v>
      </c>
      <c r="N264" s="147">
        <f t="shared" si="27"/>
        <v>-4.4011544011544057E-2</v>
      </c>
    </row>
    <row r="265" spans="2:14" x14ac:dyDescent="0.25">
      <c r="B265" s="145" t="s">
        <v>93</v>
      </c>
      <c r="C265" s="146">
        <v>4827</v>
      </c>
      <c r="D265" s="147">
        <v>-0.91460868949900931</v>
      </c>
      <c r="E265" s="146">
        <v>33433</v>
      </c>
      <c r="F265" s="147">
        <f t="shared" si="26"/>
        <v>5.9262481872798842</v>
      </c>
      <c r="G265" s="146">
        <v>39258</v>
      </c>
      <c r="H265" s="147">
        <f t="shared" si="26"/>
        <v>0.17422905512517572</v>
      </c>
      <c r="I265" s="146">
        <v>40654</v>
      </c>
      <c r="J265" s="147">
        <f t="shared" si="26"/>
        <v>3.5559631157980442E-2</v>
      </c>
      <c r="K265" s="146">
        <v>32066</v>
      </c>
      <c r="L265" s="147">
        <f t="shared" si="26"/>
        <v>-0.21124612584247549</v>
      </c>
      <c r="M265" s="146"/>
      <c r="N265" s="147"/>
    </row>
    <row r="266" spans="2:14" x14ac:dyDescent="0.25">
      <c r="B266" s="145" t="s">
        <v>95</v>
      </c>
      <c r="C266" s="146">
        <v>3934</v>
      </c>
      <c r="D266" s="147">
        <v>-0.93409170869004343</v>
      </c>
      <c r="E266" s="146">
        <v>31477</v>
      </c>
      <c r="F266" s="147">
        <f t="shared" si="26"/>
        <v>7.0012709710218601</v>
      </c>
      <c r="G266" s="146">
        <v>35181</v>
      </c>
      <c r="H266" s="147">
        <f t="shared" si="26"/>
        <v>0.11767322171744454</v>
      </c>
      <c r="I266" s="146">
        <v>38319</v>
      </c>
      <c r="J266" s="147">
        <f t="shared" si="26"/>
        <v>8.9195872772235063E-2</v>
      </c>
      <c r="K266" s="146">
        <v>34431</v>
      </c>
      <c r="L266" s="147">
        <f t="shared" si="26"/>
        <v>-0.10146402567916701</v>
      </c>
      <c r="M266" s="146"/>
      <c r="N266" s="147"/>
    </row>
    <row r="267" spans="2:14" ht="15.75" x14ac:dyDescent="0.25">
      <c r="B267" s="148" t="s">
        <v>32</v>
      </c>
      <c r="C267" s="149">
        <v>150036</v>
      </c>
      <c r="D267" s="150">
        <v>-0.59081351300491725</v>
      </c>
      <c r="E267" s="149">
        <v>88248</v>
      </c>
      <c r="F267" s="150">
        <f t="shared" si="26"/>
        <v>-0.41182116292089899</v>
      </c>
      <c r="G267" s="149">
        <v>188228</v>
      </c>
      <c r="H267" s="150">
        <f t="shared" si="26"/>
        <v>1.1329435227993834</v>
      </c>
      <c r="I267" s="149">
        <v>224522</v>
      </c>
      <c r="J267" s="150">
        <f t="shared" si="26"/>
        <v>0.19281934674968659</v>
      </c>
      <c r="K267" s="149">
        <v>217369</v>
      </c>
      <c r="L267" s="150">
        <f t="shared" si="26"/>
        <v>-3.1858793347645187E-2</v>
      </c>
      <c r="M267" s="149">
        <v>131483</v>
      </c>
      <c r="N267" s="150">
        <v>-0.12851291160719025</v>
      </c>
    </row>
    <row r="268" spans="2:14" ht="6" customHeight="1" x14ac:dyDescent="0.25"/>
    <row r="269" spans="2:14" x14ac:dyDescent="0.25">
      <c r="B269" s="131" t="s">
        <v>57</v>
      </c>
      <c r="C269" s="131"/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</row>
    <row r="270" spans="2:14" x14ac:dyDescent="0.25">
      <c r="C270" s="151"/>
      <c r="K270" s="151"/>
      <c r="N270" s="103"/>
    </row>
  </sheetData>
  <mergeCells count="96">
    <mergeCell ref="B250:N250"/>
    <mergeCell ref="C252:N252"/>
    <mergeCell ref="C253:D253"/>
    <mergeCell ref="E253:F253"/>
    <mergeCell ref="G253:H253"/>
    <mergeCell ref="I253:J253"/>
    <mergeCell ref="K253:L253"/>
    <mergeCell ref="M253:N253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720F-F170-48BD-87DF-DF19DCD3D975}">
  <sheetPr>
    <tabColor rgb="FFF29140"/>
  </sheetPr>
  <dimension ref="A4:O113"/>
  <sheetViews>
    <sheetView showGridLines="0" topLeftCell="E1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12" t="s">
        <v>275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40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",RIGHT(E7,2),"/",RIGHT(C7,2))</f>
        <v>var 21/20</v>
      </c>
      <c r="G8" s="144" t="s">
        <v>71</v>
      </c>
      <c r="H8" s="143" t="str">
        <f>CONCATENATE("var ",RIGHT(G7,2),"/",RIGHT(E7,2))</f>
        <v>var 22/21</v>
      </c>
      <c r="I8" s="144" t="s">
        <v>71</v>
      </c>
      <c r="J8" s="143" t="str">
        <f>CONCATENATE("var ",RIGHT(I7,2),"/",RIGHT(G7,2))</f>
        <v>var 23/22</v>
      </c>
      <c r="K8" s="144" t="s">
        <v>71</v>
      </c>
      <c r="L8" s="143" t="str">
        <f>CONCATENATE("var ",RIGHT(K7,2),"/",RIGHT(I7,2))</f>
        <v>var 24/23</v>
      </c>
      <c r="M8" s="144" t="s">
        <v>71</v>
      </c>
      <c r="N8" s="143" t="str">
        <f>CONCATENATE("var ",RIGHT(M7,2),"/",RIGHT(K7,2))</f>
        <v>var 25/24</v>
      </c>
    </row>
    <row r="9" spans="1:15" x14ac:dyDescent="0.25">
      <c r="A9" s="1" t="s">
        <v>72</v>
      </c>
      <c r="B9" s="145" t="s">
        <v>73</v>
      </c>
      <c r="C9" s="146">
        <v>893934</v>
      </c>
      <c r="D9" s="147">
        <v>2.0976097801655547E-2</v>
      </c>
      <c r="E9" s="146">
        <v>51667</v>
      </c>
      <c r="F9" s="147">
        <f t="shared" ref="F9:L21" si="0">IFERROR(E9/C9-1,"-")</f>
        <v>-0.94220266820593024</v>
      </c>
      <c r="G9" s="146">
        <v>576461</v>
      </c>
      <c r="H9" s="147">
        <f t="shared" si="0"/>
        <v>10.157237695240676</v>
      </c>
      <c r="I9" s="146">
        <v>810733</v>
      </c>
      <c r="J9" s="147">
        <f t="shared" si="0"/>
        <v>0.40639696354133248</v>
      </c>
      <c r="K9" s="146">
        <v>836960</v>
      </c>
      <c r="L9" s="147">
        <f t="shared" si="0"/>
        <v>3.2349737829840297E-2</v>
      </c>
      <c r="M9" s="146">
        <v>876312</v>
      </c>
      <c r="N9" s="147">
        <f t="shared" ref="N9:N18" si="1">IFERROR(M9/K9-1,"-")</f>
        <v>4.701777862741352E-2</v>
      </c>
    </row>
    <row r="10" spans="1:15" x14ac:dyDescent="0.25">
      <c r="A10" s="1" t="s">
        <v>74</v>
      </c>
      <c r="B10" s="145" t="s">
        <v>75</v>
      </c>
      <c r="C10" s="146">
        <v>832182</v>
      </c>
      <c r="D10" s="147">
        <v>3.5273715272421402E-2</v>
      </c>
      <c r="E10" s="146">
        <v>53867</v>
      </c>
      <c r="F10" s="147">
        <f t="shared" si="0"/>
        <v>-0.93527016926585771</v>
      </c>
      <c r="G10" s="146">
        <v>608977</v>
      </c>
      <c r="H10" s="147">
        <f t="shared" si="0"/>
        <v>10.305196131212059</v>
      </c>
      <c r="I10" s="146">
        <v>773844</v>
      </c>
      <c r="J10" s="147">
        <f t="shared" si="0"/>
        <v>0.27072779431735516</v>
      </c>
      <c r="K10" s="146">
        <v>824761</v>
      </c>
      <c r="L10" s="147">
        <f t="shared" si="0"/>
        <v>6.5797499237572499E-2</v>
      </c>
      <c r="M10" s="146">
        <v>812017</v>
      </c>
      <c r="N10" s="147">
        <f t="shared" si="1"/>
        <v>-1.5451749052149633E-2</v>
      </c>
    </row>
    <row r="11" spans="1:15" x14ac:dyDescent="0.25">
      <c r="A11" s="1" t="s">
        <v>76</v>
      </c>
      <c r="B11" s="145" t="s">
        <v>77</v>
      </c>
      <c r="C11" s="146">
        <v>381721</v>
      </c>
      <c r="D11" s="147">
        <v>-0.55779099968258161</v>
      </c>
      <c r="E11" s="146">
        <v>73467</v>
      </c>
      <c r="F11" s="147">
        <f t="shared" si="0"/>
        <v>-0.80753744226804391</v>
      </c>
      <c r="G11" s="146">
        <v>747881</v>
      </c>
      <c r="H11" s="147">
        <f t="shared" si="0"/>
        <v>9.1798222331114658</v>
      </c>
      <c r="I11" s="146">
        <v>818402</v>
      </c>
      <c r="J11" s="147">
        <f t="shared" si="0"/>
        <v>9.4294413148615863E-2</v>
      </c>
      <c r="K11" s="146">
        <v>866668</v>
      </c>
      <c r="L11" s="147">
        <f t="shared" si="0"/>
        <v>5.8975906705995396E-2</v>
      </c>
      <c r="M11" s="146">
        <v>828674</v>
      </c>
      <c r="N11" s="147">
        <f t="shared" si="1"/>
        <v>-4.3839163324364105E-2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71140</v>
      </c>
      <c r="F12" s="147" t="str">
        <f t="shared" si="0"/>
        <v>-</v>
      </c>
      <c r="G12" s="146">
        <v>725227</v>
      </c>
      <c r="H12" s="147">
        <f t="shared" si="0"/>
        <v>9.1943632274388527</v>
      </c>
      <c r="I12" s="146">
        <v>745949</v>
      </c>
      <c r="J12" s="147">
        <f t="shared" si="0"/>
        <v>2.8573122622296276E-2</v>
      </c>
      <c r="K12" s="146">
        <v>789795</v>
      </c>
      <c r="L12" s="147">
        <f t="shared" si="0"/>
        <v>5.8778817318610344E-2</v>
      </c>
      <c r="M12" s="146">
        <v>754621</v>
      </c>
      <c r="N12" s="147">
        <f t="shared" si="1"/>
        <v>-4.4535607341145478E-2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71284</v>
      </c>
      <c r="F13" s="147" t="str">
        <f t="shared" si="0"/>
        <v>-</v>
      </c>
      <c r="G13" s="146">
        <v>653261</v>
      </c>
      <c r="H13" s="147">
        <f t="shared" si="0"/>
        <v>8.1642023455473876</v>
      </c>
      <c r="I13" s="146">
        <v>671021</v>
      </c>
      <c r="J13" s="147">
        <f t="shared" si="0"/>
        <v>2.7186683423623847E-2</v>
      </c>
      <c r="K13" s="146">
        <v>746827</v>
      </c>
      <c r="L13" s="147">
        <f t="shared" si="0"/>
        <v>0.11297112907047624</v>
      </c>
      <c r="M13" s="146">
        <v>741128</v>
      </c>
      <c r="N13" s="147">
        <f t="shared" si="1"/>
        <v>-7.6309506753237111E-3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113899</v>
      </c>
      <c r="F14" s="147" t="str">
        <f t="shared" si="0"/>
        <v>-</v>
      </c>
      <c r="G14" s="146">
        <v>672943</v>
      </c>
      <c r="H14" s="147">
        <f t="shared" si="0"/>
        <v>4.9082432681586319</v>
      </c>
      <c r="I14" s="146">
        <v>758024</v>
      </c>
      <c r="J14" s="147">
        <f t="shared" si="0"/>
        <v>0.12643121334199181</v>
      </c>
      <c r="K14" s="146">
        <v>787690</v>
      </c>
      <c r="L14" s="147">
        <f t="shared" si="0"/>
        <v>3.9135964032801063E-2</v>
      </c>
      <c r="M14" s="146">
        <v>808867</v>
      </c>
      <c r="N14" s="147">
        <f t="shared" si="1"/>
        <v>2.6884942045728666E-2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254312</v>
      </c>
      <c r="F15" s="147" t="str">
        <f t="shared" si="0"/>
        <v>-</v>
      </c>
      <c r="G15" s="146">
        <v>858220</v>
      </c>
      <c r="H15" s="147">
        <f t="shared" si="0"/>
        <v>2.3746736292428197</v>
      </c>
      <c r="I15" s="146">
        <v>871300</v>
      </c>
      <c r="J15" s="147">
        <f t="shared" si="0"/>
        <v>1.5240847335182162E-2</v>
      </c>
      <c r="K15" s="146">
        <v>895588</v>
      </c>
      <c r="L15" s="147">
        <f t="shared" si="0"/>
        <v>2.7875588201538015E-2</v>
      </c>
      <c r="M15" s="146">
        <v>931484</v>
      </c>
      <c r="N15" s="147">
        <f t="shared" si="1"/>
        <v>4.0080930070523602E-2</v>
      </c>
    </row>
    <row r="16" spans="1:15" x14ac:dyDescent="0.25">
      <c r="A16" s="1" t="s">
        <v>86</v>
      </c>
      <c r="B16" s="145" t="s">
        <v>87</v>
      </c>
      <c r="C16" s="146">
        <v>191201</v>
      </c>
      <c r="D16" s="147">
        <v>-0.80228508439032353</v>
      </c>
      <c r="E16" s="146">
        <v>386772</v>
      </c>
      <c r="F16" s="147">
        <f t="shared" si="0"/>
        <v>1.0228555289982793</v>
      </c>
      <c r="G16" s="146">
        <v>895466</v>
      </c>
      <c r="H16" s="147">
        <f t="shared" si="0"/>
        <v>1.3152296443382663</v>
      </c>
      <c r="I16" s="146">
        <v>947197</v>
      </c>
      <c r="J16" s="147">
        <f t="shared" si="0"/>
        <v>5.7769920912686734E-2</v>
      </c>
      <c r="K16" s="146">
        <v>936279</v>
      </c>
      <c r="L16" s="147">
        <f t="shared" si="0"/>
        <v>-1.1526641237250557E-2</v>
      </c>
      <c r="M16" s="146">
        <v>908634</v>
      </c>
      <c r="N16" s="147">
        <f t="shared" si="1"/>
        <v>-2.9526455255324491E-2</v>
      </c>
    </row>
    <row r="17" spans="1:15" x14ac:dyDescent="0.25">
      <c r="A17" s="1" t="s">
        <v>88</v>
      </c>
      <c r="B17" s="145" t="s">
        <v>89</v>
      </c>
      <c r="C17" s="146">
        <v>105790</v>
      </c>
      <c r="D17" s="147">
        <v>-0.86726440969738949</v>
      </c>
      <c r="E17" s="146">
        <v>422869</v>
      </c>
      <c r="F17" s="147">
        <f t="shared" si="0"/>
        <v>2.99724926741658</v>
      </c>
      <c r="G17" s="146">
        <v>748642</v>
      </c>
      <c r="H17" s="147">
        <f t="shared" si="0"/>
        <v>0.77038751953914808</v>
      </c>
      <c r="I17" s="146">
        <v>799868</v>
      </c>
      <c r="J17" s="147">
        <f t="shared" si="0"/>
        <v>6.8425228613943734E-2</v>
      </c>
      <c r="K17" s="146">
        <v>807680</v>
      </c>
      <c r="L17" s="147">
        <f t="shared" si="0"/>
        <v>9.7666114908960822E-3</v>
      </c>
      <c r="M17" s="146">
        <v>815302</v>
      </c>
      <c r="N17" s="147">
        <f t="shared" si="1"/>
        <v>9.4369057052297034E-3</v>
      </c>
    </row>
    <row r="18" spans="1:15" x14ac:dyDescent="0.25">
      <c r="A18" s="1" t="s">
        <v>90</v>
      </c>
      <c r="B18" s="145" t="s">
        <v>91</v>
      </c>
      <c r="C18" s="146">
        <v>101639</v>
      </c>
      <c r="D18" s="147">
        <v>-0.8772455089820359</v>
      </c>
      <c r="E18" s="146">
        <v>627412</v>
      </c>
      <c r="F18" s="147">
        <f t="shared" si="0"/>
        <v>5.1729454244925668</v>
      </c>
      <c r="G18" s="146">
        <v>801936</v>
      </c>
      <c r="H18" s="147">
        <f t="shared" si="0"/>
        <v>0.27816490599478483</v>
      </c>
      <c r="I18" s="146">
        <v>863416</v>
      </c>
      <c r="J18" s="147">
        <f t="shared" si="0"/>
        <v>7.6664471977813786E-2</v>
      </c>
      <c r="K18" s="146">
        <v>870321</v>
      </c>
      <c r="L18" s="147">
        <f t="shared" si="0"/>
        <v>7.997303733078942E-3</v>
      </c>
      <c r="M18" s="146">
        <v>899430</v>
      </c>
      <c r="N18" s="147">
        <f t="shared" si="1"/>
        <v>3.3446280165594144E-2</v>
      </c>
    </row>
    <row r="19" spans="1:15" x14ac:dyDescent="0.25">
      <c r="A19" s="1" t="s">
        <v>92</v>
      </c>
      <c r="B19" s="145" t="s">
        <v>93</v>
      </c>
      <c r="C19" s="146">
        <v>110775</v>
      </c>
      <c r="D19" s="147">
        <v>-0.86625818719628145</v>
      </c>
      <c r="E19" s="146">
        <v>660916</v>
      </c>
      <c r="F19" s="147">
        <f t="shared" si="0"/>
        <v>4.9662920334010385</v>
      </c>
      <c r="G19" s="146">
        <v>785918</v>
      </c>
      <c r="H19" s="147">
        <f t="shared" si="0"/>
        <v>0.18913447397248673</v>
      </c>
      <c r="I19" s="146">
        <v>847777</v>
      </c>
      <c r="J19" s="147">
        <f t="shared" si="0"/>
        <v>7.8709229207118314E-2</v>
      </c>
      <c r="K19" s="146">
        <v>817457</v>
      </c>
      <c r="L19" s="147">
        <f t="shared" si="0"/>
        <v>-3.5764121933008375E-2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118240</v>
      </c>
      <c r="D20" s="147">
        <v>-0.86305431499360674</v>
      </c>
      <c r="E20" s="146">
        <v>579557</v>
      </c>
      <c r="F20" s="147">
        <f t="shared" si="0"/>
        <v>3.9015307848443843</v>
      </c>
      <c r="G20" s="146">
        <v>790311</v>
      </c>
      <c r="H20" s="147">
        <f t="shared" si="0"/>
        <v>0.36364671637129731</v>
      </c>
      <c r="I20" s="146">
        <v>831777</v>
      </c>
      <c r="J20" s="147">
        <f t="shared" si="0"/>
        <v>5.2467952489589464E-2</v>
      </c>
      <c r="K20" s="146">
        <v>834955</v>
      </c>
      <c r="L20" s="147">
        <f t="shared" si="0"/>
        <v>3.8207356058175268E-3</v>
      </c>
      <c r="M20" s="146"/>
      <c r="N20" s="147"/>
    </row>
    <row r="21" spans="1:15" ht="15.75" x14ac:dyDescent="0.25">
      <c r="A21" s="1"/>
      <c r="B21" s="148" t="s">
        <v>32</v>
      </c>
      <c r="C21" s="149">
        <v>2858440</v>
      </c>
      <c r="D21" s="150">
        <v>-0.71680604408130044</v>
      </c>
      <c r="E21" s="149">
        <v>3367162</v>
      </c>
      <c r="F21" s="150">
        <f t="shared" si="0"/>
        <v>0.17797190075705638</v>
      </c>
      <c r="G21" s="149">
        <v>8865243</v>
      </c>
      <c r="H21" s="150">
        <f t="shared" si="0"/>
        <v>1.6328531267577859</v>
      </c>
      <c r="I21" s="149">
        <v>9739308</v>
      </c>
      <c r="J21" s="150">
        <f t="shared" si="0"/>
        <v>9.8594590131370285E-2</v>
      </c>
      <c r="K21" s="149">
        <v>10014981</v>
      </c>
      <c r="L21" s="150">
        <f t="shared" si="0"/>
        <v>2.8305193757092395E-2</v>
      </c>
      <c r="M21" s="149">
        <v>8376469</v>
      </c>
      <c r="N21" s="150">
        <v>1.6621686469791008E-3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K24" s="151"/>
      <c r="N24" s="103"/>
    </row>
    <row r="26" spans="1:15" ht="48.75" customHeight="1" thickBot="1" x14ac:dyDescent="0.3">
      <c r="B26" s="12" t="s">
        <v>288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139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",RIGHT(E29,2),"/",RIGHT(C29,2))</f>
        <v>var 21/20</v>
      </c>
      <c r="G30" s="144" t="s">
        <v>71</v>
      </c>
      <c r="H30" s="143" t="str">
        <f>CONCATENATE("var ",RIGHT(G29,2),"/",RIGHT(E29,2))</f>
        <v>var 22/21</v>
      </c>
      <c r="I30" s="144" t="s">
        <v>71</v>
      </c>
      <c r="J30" s="143" t="str">
        <f>CONCATENATE("var ",RIGHT(I29,2),"/",RIGHT(G29,2))</f>
        <v>var 23/22</v>
      </c>
      <c r="K30" s="144" t="s">
        <v>71</v>
      </c>
      <c r="L30" s="143" t="str">
        <f>CONCATENATE("var ",RIGHT(K29,2),"/",RIGHT(I29,2))</f>
        <v>var 24/23</v>
      </c>
      <c r="M30" s="144" t="s">
        <v>71</v>
      </c>
      <c r="N30" s="143" t="str">
        <f>CONCATENATE("var ",RIGHT(M29,2),"/",RIGHT(K29,2))</f>
        <v>var 25/24</v>
      </c>
    </row>
    <row r="31" spans="1:15" x14ac:dyDescent="0.25">
      <c r="B31" s="145" t="s">
        <v>73</v>
      </c>
      <c r="C31" s="146">
        <v>501178</v>
      </c>
      <c r="D31" s="147">
        <v>0.10112710095572885</v>
      </c>
      <c r="E31" s="146">
        <v>14580</v>
      </c>
      <c r="F31" s="147">
        <f t="shared" ref="F31:J43" si="2">IFERROR(E31/C31-1,"-")</f>
        <v>-0.97090853948098277</v>
      </c>
      <c r="G31" s="146">
        <v>303205</v>
      </c>
      <c r="H31" s="147">
        <f t="shared" si="2"/>
        <v>19.795953360768177</v>
      </c>
      <c r="I31" s="146">
        <v>488351</v>
      </c>
      <c r="J31" s="147">
        <f t="shared" si="2"/>
        <v>0.6106297719364786</v>
      </c>
      <c r="K31" s="146">
        <v>464379</v>
      </c>
      <c r="L31" s="147">
        <f t="shared" ref="L31:L43" si="3">IFERROR(K31/I31-1,"-")</f>
        <v>-4.9087643928240166E-2</v>
      </c>
      <c r="M31" s="146">
        <v>516029</v>
      </c>
      <c r="N31" s="147">
        <f t="shared" ref="N31:N40" si="4">IFERROR(M31/K31-1,"-")</f>
        <v>0.11122380641674146</v>
      </c>
    </row>
    <row r="32" spans="1:15" x14ac:dyDescent="0.25">
      <c r="B32" s="145" t="s">
        <v>75</v>
      </c>
      <c r="C32" s="146">
        <v>463416</v>
      </c>
      <c r="D32" s="147">
        <v>0.11876510365239801</v>
      </c>
      <c r="E32" s="146">
        <v>16940</v>
      </c>
      <c r="F32" s="147">
        <f t="shared" si="2"/>
        <v>-0.9634453708978542</v>
      </c>
      <c r="G32" s="146">
        <v>330152</v>
      </c>
      <c r="H32" s="147">
        <f t="shared" si="2"/>
        <v>18.489492325855963</v>
      </c>
      <c r="I32" s="146">
        <v>443471</v>
      </c>
      <c r="J32" s="147">
        <f t="shared" si="2"/>
        <v>0.34323281397659255</v>
      </c>
      <c r="K32" s="146">
        <v>463066</v>
      </c>
      <c r="L32" s="147">
        <f t="shared" si="3"/>
        <v>4.4185527351281229E-2</v>
      </c>
      <c r="M32" s="146">
        <v>474785</v>
      </c>
      <c r="N32" s="147">
        <f t="shared" si="4"/>
        <v>2.5307407583368136E-2</v>
      </c>
    </row>
    <row r="33" spans="2:15" x14ac:dyDescent="0.25">
      <c r="B33" s="145" t="s">
        <v>77</v>
      </c>
      <c r="C33" s="146">
        <v>215134</v>
      </c>
      <c r="D33" s="147">
        <v>-0.51879231710399465</v>
      </c>
      <c r="E33" s="146">
        <v>21891</v>
      </c>
      <c r="F33" s="147">
        <f t="shared" si="2"/>
        <v>-0.89824481485957586</v>
      </c>
      <c r="G33" s="146">
        <v>426904</v>
      </c>
      <c r="H33" s="147">
        <f t="shared" si="2"/>
        <v>18.501347585765838</v>
      </c>
      <c r="I33" s="146">
        <v>469427</v>
      </c>
      <c r="J33" s="147">
        <f t="shared" si="2"/>
        <v>9.9607874369881833E-2</v>
      </c>
      <c r="K33" s="146">
        <v>495607</v>
      </c>
      <c r="L33" s="147">
        <f t="shared" si="3"/>
        <v>5.5770119741727742E-2</v>
      </c>
      <c r="M33" s="146">
        <v>477683</v>
      </c>
      <c r="N33" s="147">
        <f t="shared" si="4"/>
        <v>-3.6165752299705201E-2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21218</v>
      </c>
      <c r="F34" s="147" t="str">
        <f t="shared" si="2"/>
        <v>-</v>
      </c>
      <c r="G34" s="146">
        <v>425285</v>
      </c>
      <c r="H34" s="147">
        <f t="shared" si="2"/>
        <v>19.043595060797436</v>
      </c>
      <c r="I34" s="146">
        <v>444527</v>
      </c>
      <c r="J34" s="147">
        <f t="shared" si="2"/>
        <v>4.5244953384201203E-2</v>
      </c>
      <c r="K34" s="146">
        <v>447408</v>
      </c>
      <c r="L34" s="147">
        <f t="shared" si="3"/>
        <v>6.4810461456783486E-3</v>
      </c>
      <c r="M34" s="146">
        <v>414511</v>
      </c>
      <c r="N34" s="147">
        <f t="shared" si="4"/>
        <v>-7.3527965525873484E-2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21400</v>
      </c>
      <c r="F35" s="147" t="str">
        <f t="shared" si="2"/>
        <v>-</v>
      </c>
      <c r="G35" s="146">
        <v>388948</v>
      </c>
      <c r="H35" s="147">
        <f t="shared" si="2"/>
        <v>17.175140186915886</v>
      </c>
      <c r="I35" s="146">
        <v>422412</v>
      </c>
      <c r="J35" s="147">
        <f t="shared" si="2"/>
        <v>8.6037208058660886E-2</v>
      </c>
      <c r="K35" s="146">
        <v>435777</v>
      </c>
      <c r="L35" s="147">
        <f t="shared" si="3"/>
        <v>3.1639726144143676E-2</v>
      </c>
      <c r="M35" s="146">
        <v>441733</v>
      </c>
      <c r="N35" s="147">
        <f t="shared" si="4"/>
        <v>1.3667540967054359E-2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44736</v>
      </c>
      <c r="F36" s="147" t="str">
        <f t="shared" si="2"/>
        <v>-</v>
      </c>
      <c r="G36" s="146">
        <v>408804</v>
      </c>
      <c r="H36" s="147">
        <f t="shared" si="2"/>
        <v>8.1381437768240339</v>
      </c>
      <c r="I36" s="146">
        <v>454213</v>
      </c>
      <c r="J36" s="147">
        <f t="shared" si="2"/>
        <v>0.11107768025753173</v>
      </c>
      <c r="K36" s="146">
        <v>465333</v>
      </c>
      <c r="L36" s="147">
        <f t="shared" si="3"/>
        <v>2.4481906066096792E-2</v>
      </c>
      <c r="M36" s="146">
        <v>483562</v>
      </c>
      <c r="N36" s="147">
        <f t="shared" si="4"/>
        <v>3.9174096829582172E-2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113386</v>
      </c>
      <c r="F37" s="147" t="str">
        <f t="shared" si="2"/>
        <v>-</v>
      </c>
      <c r="G37" s="146">
        <v>491736</v>
      </c>
      <c r="H37" s="147">
        <f t="shared" si="2"/>
        <v>3.3368317076182246</v>
      </c>
      <c r="I37" s="146">
        <v>510638</v>
      </c>
      <c r="J37" s="147">
        <f t="shared" si="2"/>
        <v>3.8439325166349514E-2</v>
      </c>
      <c r="K37" s="146">
        <v>531003</v>
      </c>
      <c r="L37" s="147">
        <f t="shared" si="3"/>
        <v>3.9881481597531021E-2</v>
      </c>
      <c r="M37" s="146">
        <v>544194</v>
      </c>
      <c r="N37" s="147">
        <f t="shared" si="4"/>
        <v>2.4841667561200209E-2</v>
      </c>
    </row>
    <row r="38" spans="2:15" x14ac:dyDescent="0.25">
      <c r="B38" s="145" t="s">
        <v>87</v>
      </c>
      <c r="C38" s="146">
        <v>96004</v>
      </c>
      <c r="D38" s="147">
        <v>-0.80321242333803422</v>
      </c>
      <c r="E38" s="146">
        <v>197818</v>
      </c>
      <c r="F38" s="147">
        <f t="shared" si="2"/>
        <v>1.0605183117370109</v>
      </c>
      <c r="G38" s="146">
        <v>530698</v>
      </c>
      <c r="H38" s="147">
        <f t="shared" si="2"/>
        <v>1.6827588995945768</v>
      </c>
      <c r="I38" s="146">
        <v>569851</v>
      </c>
      <c r="J38" s="147">
        <f t="shared" si="2"/>
        <v>7.3776422748907944E-2</v>
      </c>
      <c r="K38" s="146">
        <v>553021</v>
      </c>
      <c r="L38" s="147">
        <f t="shared" si="3"/>
        <v>-2.9534036090135829E-2</v>
      </c>
      <c r="M38" s="146">
        <v>547385</v>
      </c>
      <c r="N38" s="147">
        <f t="shared" si="4"/>
        <v>-1.0191294724793409E-2</v>
      </c>
    </row>
    <row r="39" spans="2:15" x14ac:dyDescent="0.25">
      <c r="B39" s="145" t="s">
        <v>89</v>
      </c>
      <c r="C39" s="146">
        <v>60570</v>
      </c>
      <c r="D39" s="147">
        <v>-0.86497933561897289</v>
      </c>
      <c r="E39" s="146">
        <v>241203</v>
      </c>
      <c r="F39" s="147">
        <f t="shared" si="2"/>
        <v>2.9822189202575533</v>
      </c>
      <c r="G39" s="146">
        <v>466212</v>
      </c>
      <c r="H39" s="147">
        <f t="shared" si="2"/>
        <v>0.93286153157299045</v>
      </c>
      <c r="I39" s="146">
        <v>491257</v>
      </c>
      <c r="J39" s="147">
        <f t="shared" si="2"/>
        <v>5.3720195962351891E-2</v>
      </c>
      <c r="K39" s="146">
        <v>500247</v>
      </c>
      <c r="L39" s="147">
        <f t="shared" si="3"/>
        <v>1.829999368965729E-2</v>
      </c>
      <c r="M39" s="146">
        <v>486120</v>
      </c>
      <c r="N39" s="147">
        <f t="shared" si="4"/>
        <v>-2.8240049415588664E-2</v>
      </c>
    </row>
    <row r="40" spans="2:15" x14ac:dyDescent="0.25">
      <c r="B40" s="145" t="s">
        <v>91</v>
      </c>
      <c r="C40" s="146">
        <v>51321</v>
      </c>
      <c r="D40" s="147">
        <v>-0.89245817957792961</v>
      </c>
      <c r="E40" s="146">
        <v>379310</v>
      </c>
      <c r="F40" s="147">
        <f t="shared" si="2"/>
        <v>6.3909315874593249</v>
      </c>
      <c r="G40" s="146">
        <v>492206</v>
      </c>
      <c r="H40" s="147">
        <f t="shared" si="2"/>
        <v>0.29763517966834518</v>
      </c>
      <c r="I40" s="146">
        <v>505474</v>
      </c>
      <c r="J40" s="147">
        <f t="shared" si="2"/>
        <v>2.6956193138645279E-2</v>
      </c>
      <c r="K40" s="146">
        <v>527606</v>
      </c>
      <c r="L40" s="147">
        <f t="shared" si="3"/>
        <v>4.3784645698888625E-2</v>
      </c>
      <c r="M40" s="146">
        <v>545299</v>
      </c>
      <c r="N40" s="147">
        <f t="shared" si="4"/>
        <v>3.3534493542529908E-2</v>
      </c>
    </row>
    <row r="41" spans="2:15" x14ac:dyDescent="0.25">
      <c r="B41" s="145" t="s">
        <v>93</v>
      </c>
      <c r="C41" s="146">
        <v>52157</v>
      </c>
      <c r="D41" s="147">
        <v>-0.88898419806903128</v>
      </c>
      <c r="E41" s="146">
        <v>382750</v>
      </c>
      <c r="F41" s="147">
        <f t="shared" si="2"/>
        <v>6.3384205379910652</v>
      </c>
      <c r="G41" s="146">
        <v>471403</v>
      </c>
      <c r="H41" s="147">
        <f t="shared" si="2"/>
        <v>0.23162116263879806</v>
      </c>
      <c r="I41" s="146">
        <v>495470</v>
      </c>
      <c r="J41" s="147">
        <f t="shared" si="2"/>
        <v>5.105398141293116E-2</v>
      </c>
      <c r="K41" s="146">
        <v>484662</v>
      </c>
      <c r="L41" s="147">
        <f t="shared" si="3"/>
        <v>-2.1813631501402697E-2</v>
      </c>
      <c r="M41" s="146"/>
      <c r="N41" s="147"/>
    </row>
    <row r="42" spans="2:15" x14ac:dyDescent="0.25">
      <c r="B42" s="145" t="s">
        <v>95</v>
      </c>
      <c r="C42" s="146">
        <v>56375</v>
      </c>
      <c r="D42" s="147">
        <v>-0.88385915179583108</v>
      </c>
      <c r="E42" s="146">
        <v>322714</v>
      </c>
      <c r="F42" s="147">
        <f t="shared" si="2"/>
        <v>4.7244168514412417</v>
      </c>
      <c r="G42" s="146">
        <v>481522</v>
      </c>
      <c r="H42" s="147">
        <f t="shared" si="2"/>
        <v>0.49210136529558679</v>
      </c>
      <c r="I42" s="146">
        <v>480103</v>
      </c>
      <c r="J42" s="147">
        <f t="shared" si="2"/>
        <v>-2.9469058526920833E-3</v>
      </c>
      <c r="K42" s="146">
        <v>488662</v>
      </c>
      <c r="L42" s="147">
        <f t="shared" si="3"/>
        <v>1.7827424531819291E-2</v>
      </c>
      <c r="M42" s="146"/>
      <c r="N42" s="147"/>
    </row>
    <row r="43" spans="2:15" ht="15.75" x14ac:dyDescent="0.25">
      <c r="B43" s="148" t="s">
        <v>32</v>
      </c>
      <c r="C43" s="149">
        <v>1557028</v>
      </c>
      <c r="D43" s="150">
        <v>-0.715436376044158</v>
      </c>
      <c r="E43" s="149">
        <v>1777946</v>
      </c>
      <c r="F43" s="150">
        <f t="shared" si="2"/>
        <v>0.14188441055652179</v>
      </c>
      <c r="G43" s="149">
        <v>5217075</v>
      </c>
      <c r="H43" s="150">
        <f t="shared" si="2"/>
        <v>1.9343270268050885</v>
      </c>
      <c r="I43" s="149">
        <v>5775194</v>
      </c>
      <c r="J43" s="150">
        <f t="shared" si="2"/>
        <v>0.10697929395302919</v>
      </c>
      <c r="K43" s="149">
        <v>5856771</v>
      </c>
      <c r="L43" s="150">
        <f t="shared" si="3"/>
        <v>1.4125412929851366E-2</v>
      </c>
      <c r="M43" s="149">
        <v>4931301</v>
      </c>
      <c r="N43" s="150">
        <v>9.7992258337193938E-3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8" spans="2:15" ht="48.75" customHeight="1" thickBot="1" x14ac:dyDescent="0.3">
      <c r="B48" s="12" t="s">
        <v>289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151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",RIGHT(E51,2),"/",RIGHT(C51,2))</f>
        <v>var 21/20</v>
      </c>
      <c r="G52" s="144" t="s">
        <v>71</v>
      </c>
      <c r="H52" s="143" t="str">
        <f>CONCATENATE("var ",RIGHT(G51,2),"/",RIGHT(E51,2))</f>
        <v>var 22/21</v>
      </c>
      <c r="I52" s="144" t="s">
        <v>71</v>
      </c>
      <c r="J52" s="143" t="str">
        <f>CONCATENATE("var ",RIGHT(I51,2),"/",RIGHT(G51,2))</f>
        <v>var 23/22</v>
      </c>
      <c r="K52" s="144" t="s">
        <v>71</v>
      </c>
      <c r="L52" s="143" t="str">
        <f>CONCATENATE("var ",RIGHT(K51,2),"/",RIGHT(I51,2))</f>
        <v>var 24/23</v>
      </c>
      <c r="M52" s="144" t="s">
        <v>71</v>
      </c>
      <c r="N52" s="143" t="str">
        <f>CONCATENATE("var ",RIGHT(M51,2),"/",RIGHT(K51,2))</f>
        <v>var 25/24</v>
      </c>
    </row>
    <row r="53" spans="1:15" x14ac:dyDescent="0.25">
      <c r="A53" s="1"/>
      <c r="B53" s="145" t="s">
        <v>73</v>
      </c>
      <c r="C53" s="146">
        <v>370908</v>
      </c>
      <c r="D53" s="147">
        <v>9.8527726194389986E-2</v>
      </c>
      <c r="E53" s="146">
        <v>11298</v>
      </c>
      <c r="F53" s="147">
        <f t="shared" ref="F53:J65" si="5">IFERROR(E53/C53-1,"-")</f>
        <v>-0.96953961629298913</v>
      </c>
      <c r="G53" s="146">
        <v>234995</v>
      </c>
      <c r="H53" s="147">
        <f t="shared" si="5"/>
        <v>19.799699061780846</v>
      </c>
      <c r="I53" s="146">
        <v>371455</v>
      </c>
      <c r="J53" s="147">
        <f t="shared" si="5"/>
        <v>0.58069320623843068</v>
      </c>
      <c r="K53" s="146">
        <v>375590</v>
      </c>
      <c r="L53" s="147">
        <f t="shared" ref="L53:L65" si="6">IFERROR(K53/I53-1,"-")</f>
        <v>1.1131900230175962E-2</v>
      </c>
      <c r="M53" s="146">
        <v>392816</v>
      </c>
      <c r="N53" s="147">
        <f t="shared" ref="N53:N62" si="7">IFERROR(M53/K53-1,"-")</f>
        <v>4.5863840890332463E-2</v>
      </c>
    </row>
    <row r="54" spans="1:15" x14ac:dyDescent="0.25">
      <c r="A54" s="1">
        <v>2</v>
      </c>
      <c r="B54" s="145" t="s">
        <v>75</v>
      </c>
      <c r="C54" s="146">
        <v>336790</v>
      </c>
      <c r="D54" s="147">
        <v>0.12451126714947303</v>
      </c>
      <c r="E54" s="146">
        <v>14719</v>
      </c>
      <c r="F54" s="147">
        <f t="shared" si="5"/>
        <v>-0.95629620831972451</v>
      </c>
      <c r="G54" s="146">
        <v>256339</v>
      </c>
      <c r="H54" s="147">
        <f t="shared" si="5"/>
        <v>16.415517358516205</v>
      </c>
      <c r="I54" s="146">
        <v>333022</v>
      </c>
      <c r="J54" s="147">
        <f t="shared" si="5"/>
        <v>0.29914683290486432</v>
      </c>
      <c r="K54" s="146">
        <v>353865</v>
      </c>
      <c r="L54" s="147">
        <f t="shared" si="6"/>
        <v>6.2587456684543463E-2</v>
      </c>
      <c r="M54" s="146">
        <v>362809</v>
      </c>
      <c r="N54" s="147">
        <f t="shared" si="7"/>
        <v>2.5275175561301655E-2</v>
      </c>
    </row>
    <row r="55" spans="1:15" x14ac:dyDescent="0.25">
      <c r="A55" s="1">
        <v>3</v>
      </c>
      <c r="B55" s="145" t="s">
        <v>77</v>
      </c>
      <c r="C55" s="146">
        <v>153036</v>
      </c>
      <c r="D55" s="147">
        <v>-0.53248038712515577</v>
      </c>
      <c r="E55" s="146">
        <v>19759</v>
      </c>
      <c r="F55" s="147">
        <f t="shared" si="5"/>
        <v>-0.87088658877649705</v>
      </c>
      <c r="G55" s="146">
        <v>322615</v>
      </c>
      <c r="H55" s="147">
        <f t="shared" si="5"/>
        <v>15.327496330785969</v>
      </c>
      <c r="I55" s="146">
        <v>346043</v>
      </c>
      <c r="J55" s="147">
        <f t="shared" si="5"/>
        <v>7.2619066069463667E-2</v>
      </c>
      <c r="K55" s="146">
        <v>376224</v>
      </c>
      <c r="L55" s="147">
        <f t="shared" si="6"/>
        <v>8.7217484532269074E-2</v>
      </c>
      <c r="M55" s="146">
        <v>376628</v>
      </c>
      <c r="N55" s="147">
        <f t="shared" si="7"/>
        <v>1.0738283575741914E-3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15140</v>
      </c>
      <c r="F56" s="147" t="str">
        <f t="shared" si="5"/>
        <v>-</v>
      </c>
      <c r="G56" s="146">
        <v>326468</v>
      </c>
      <c r="H56" s="147">
        <f t="shared" si="5"/>
        <v>20.563276089828271</v>
      </c>
      <c r="I56" s="146">
        <v>331335</v>
      </c>
      <c r="J56" s="147">
        <f t="shared" si="5"/>
        <v>1.4908046117843021E-2</v>
      </c>
      <c r="K56" s="146">
        <v>344040</v>
      </c>
      <c r="L56" s="147">
        <f t="shared" si="6"/>
        <v>3.8344877540857469E-2</v>
      </c>
      <c r="M56" s="146">
        <v>325436</v>
      </c>
      <c r="N56" s="147">
        <f t="shared" si="7"/>
        <v>-5.4075107545634271E-2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19434</v>
      </c>
      <c r="F57" s="147" t="str">
        <f t="shared" si="5"/>
        <v>-</v>
      </c>
      <c r="G57" s="146">
        <v>316077</v>
      </c>
      <c r="H57" s="147">
        <f t="shared" si="5"/>
        <v>15.264124729854892</v>
      </c>
      <c r="I57" s="146">
        <v>340704</v>
      </c>
      <c r="J57" s="147">
        <f t="shared" si="5"/>
        <v>7.7914558794217825E-2</v>
      </c>
      <c r="K57" s="146">
        <v>344685</v>
      </c>
      <c r="L57" s="147">
        <f t="shared" si="6"/>
        <v>1.1684629473091013E-2</v>
      </c>
      <c r="M57" s="146">
        <v>365014</v>
      </c>
      <c r="N57" s="147">
        <f t="shared" si="7"/>
        <v>5.897848760462443E-2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38047</v>
      </c>
      <c r="F58" s="147" t="str">
        <f t="shared" si="5"/>
        <v>-</v>
      </c>
      <c r="G58" s="146">
        <v>318832</v>
      </c>
      <c r="H58" s="147">
        <f t="shared" si="5"/>
        <v>7.3799511130969595</v>
      </c>
      <c r="I58" s="146">
        <v>354121</v>
      </c>
      <c r="J58" s="147">
        <f t="shared" si="5"/>
        <v>0.11068211471872336</v>
      </c>
      <c r="K58" s="146">
        <v>354898</v>
      </c>
      <c r="L58" s="147">
        <f t="shared" si="6"/>
        <v>2.1941652711925386E-3</v>
      </c>
      <c r="M58" s="146">
        <v>391870</v>
      </c>
      <c r="N58" s="147">
        <f t="shared" si="7"/>
        <v>0.10417641125055654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101654</v>
      </c>
      <c r="F59" s="147" t="str">
        <f t="shared" si="5"/>
        <v>-</v>
      </c>
      <c r="G59" s="146">
        <v>380812</v>
      </c>
      <c r="H59" s="147">
        <f t="shared" si="5"/>
        <v>2.7461585377850355</v>
      </c>
      <c r="I59" s="146">
        <v>398818</v>
      </c>
      <c r="J59" s="147">
        <f t="shared" si="5"/>
        <v>4.7283173849563598E-2</v>
      </c>
      <c r="K59" s="146">
        <v>405625</v>
      </c>
      <c r="L59" s="147">
        <f t="shared" si="6"/>
        <v>1.7067935750141761E-2</v>
      </c>
      <c r="M59" s="146">
        <v>442861</v>
      </c>
      <c r="N59" s="147">
        <f t="shared" si="7"/>
        <v>9.1799075500770488E-2</v>
      </c>
    </row>
    <row r="60" spans="1:15" x14ac:dyDescent="0.25">
      <c r="A60" s="1">
        <v>8</v>
      </c>
      <c r="B60" s="145" t="s">
        <v>87</v>
      </c>
      <c r="C60" s="146">
        <v>69690</v>
      </c>
      <c r="D60" s="147">
        <v>-0.81755875869796268</v>
      </c>
      <c r="E60" s="146">
        <v>163462</v>
      </c>
      <c r="F60" s="147">
        <f t="shared" si="5"/>
        <v>1.3455589037164586</v>
      </c>
      <c r="G60" s="146">
        <v>408951</v>
      </c>
      <c r="H60" s="147">
        <f t="shared" si="5"/>
        <v>1.5018108184165126</v>
      </c>
      <c r="I60" s="146">
        <v>415100</v>
      </c>
      <c r="J60" s="147">
        <f t="shared" si="5"/>
        <v>1.5036031211563161E-2</v>
      </c>
      <c r="K60" s="146">
        <v>423978</v>
      </c>
      <c r="L60" s="147">
        <f t="shared" si="6"/>
        <v>2.1387617441580353E-2</v>
      </c>
      <c r="M60" s="146">
        <v>453389</v>
      </c>
      <c r="N60" s="147">
        <f t="shared" si="7"/>
        <v>6.9369165381222508E-2</v>
      </c>
    </row>
    <row r="61" spans="1:15" x14ac:dyDescent="0.25">
      <c r="A61" s="1">
        <v>9</v>
      </c>
      <c r="B61" s="145" t="s">
        <v>89</v>
      </c>
      <c r="C61" s="146">
        <v>47226</v>
      </c>
      <c r="D61" s="147">
        <v>-0.86598903531174454</v>
      </c>
      <c r="E61" s="146">
        <v>196992</v>
      </c>
      <c r="F61" s="147">
        <f t="shared" si="5"/>
        <v>3.1712615931901915</v>
      </c>
      <c r="G61" s="146">
        <v>364342</v>
      </c>
      <c r="H61" s="147">
        <f t="shared" si="5"/>
        <v>0.84952688434048085</v>
      </c>
      <c r="I61" s="146">
        <v>384126</v>
      </c>
      <c r="J61" s="147">
        <f t="shared" si="5"/>
        <v>5.4300629628206476E-2</v>
      </c>
      <c r="K61" s="146">
        <v>385672</v>
      </c>
      <c r="L61" s="147">
        <f t="shared" si="6"/>
        <v>4.0247210550705681E-3</v>
      </c>
      <c r="M61" s="146">
        <v>389377</v>
      </c>
      <c r="N61" s="147">
        <f t="shared" si="7"/>
        <v>9.6066087245119114E-3</v>
      </c>
    </row>
    <row r="62" spans="1:15" x14ac:dyDescent="0.25">
      <c r="A62" s="1">
        <v>10</v>
      </c>
      <c r="B62" s="145" t="s">
        <v>91</v>
      </c>
      <c r="C62" s="146">
        <v>43327</v>
      </c>
      <c r="D62" s="147">
        <v>-0.88349574607681802</v>
      </c>
      <c r="E62" s="146">
        <v>303261</v>
      </c>
      <c r="F62" s="147">
        <f t="shared" si="5"/>
        <v>5.9993537517021718</v>
      </c>
      <c r="G62" s="146">
        <v>388751</v>
      </c>
      <c r="H62" s="147">
        <f t="shared" si="5"/>
        <v>0.28190238771223464</v>
      </c>
      <c r="I62" s="146">
        <v>392254</v>
      </c>
      <c r="J62" s="147">
        <f t="shared" si="5"/>
        <v>9.0109092966963455E-3</v>
      </c>
      <c r="K62" s="146">
        <v>410112</v>
      </c>
      <c r="L62" s="147">
        <f t="shared" si="6"/>
        <v>4.5526623055469173E-2</v>
      </c>
      <c r="M62" s="146">
        <v>442644</v>
      </c>
      <c r="N62" s="147">
        <f t="shared" si="7"/>
        <v>7.9324672284644127E-2</v>
      </c>
    </row>
    <row r="63" spans="1:15" x14ac:dyDescent="0.25">
      <c r="A63" s="1">
        <v>11</v>
      </c>
      <c r="B63" s="145" t="s">
        <v>93</v>
      </c>
      <c r="C63" s="146">
        <v>39419</v>
      </c>
      <c r="D63" s="147">
        <v>-0.88741481638038877</v>
      </c>
      <c r="E63" s="146">
        <v>295608</v>
      </c>
      <c r="F63" s="147">
        <f t="shared" si="5"/>
        <v>6.4991247875390039</v>
      </c>
      <c r="G63" s="146">
        <v>371295</v>
      </c>
      <c r="H63" s="147">
        <f t="shared" si="5"/>
        <v>0.25603840220832996</v>
      </c>
      <c r="I63" s="146">
        <v>361460</v>
      </c>
      <c r="J63" s="147">
        <f t="shared" si="5"/>
        <v>-2.6488371779851638E-2</v>
      </c>
      <c r="K63" s="146">
        <v>367251</v>
      </c>
      <c r="L63" s="147">
        <f t="shared" si="6"/>
        <v>1.6021136501964239E-2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43129</v>
      </c>
      <c r="D64" s="147">
        <v>-0.87992137493631206</v>
      </c>
      <c r="E64" s="146">
        <v>256762</v>
      </c>
      <c r="F64" s="147">
        <f t="shared" si="5"/>
        <v>4.9533492545618953</v>
      </c>
      <c r="G64" s="146">
        <v>375961</v>
      </c>
      <c r="H64" s="147">
        <f t="shared" si="5"/>
        <v>0.46423925658781284</v>
      </c>
      <c r="I64" s="146">
        <v>362997</v>
      </c>
      <c r="J64" s="147">
        <f t="shared" si="5"/>
        <v>-3.448230002580055E-2</v>
      </c>
      <c r="K64" s="146">
        <v>369112</v>
      </c>
      <c r="L64" s="147">
        <f t="shared" si="6"/>
        <v>1.684586924960807E-2</v>
      </c>
      <c r="M64" s="146"/>
      <c r="N64" s="147"/>
    </row>
    <row r="65" spans="1:15" ht="15.75" x14ac:dyDescent="0.25">
      <c r="B65" s="148" t="s">
        <v>32</v>
      </c>
      <c r="C65" s="149">
        <v>1144929</v>
      </c>
      <c r="D65" s="150">
        <v>-0.72279761760646921</v>
      </c>
      <c r="E65" s="149">
        <v>1436136</v>
      </c>
      <c r="F65" s="150">
        <f t="shared" si="5"/>
        <v>0.25434502925508928</v>
      </c>
      <c r="G65" s="149">
        <v>4065438</v>
      </c>
      <c r="H65" s="150">
        <f t="shared" si="5"/>
        <v>1.8308168585704974</v>
      </c>
      <c r="I65" s="149">
        <v>4391435</v>
      </c>
      <c r="J65" s="150">
        <f t="shared" si="5"/>
        <v>8.0187423839694461E-2</v>
      </c>
      <c r="K65" s="149">
        <v>4511052</v>
      </c>
      <c r="L65" s="150">
        <f t="shared" si="6"/>
        <v>2.7238704432605676E-2</v>
      </c>
      <c r="M65" s="149">
        <v>3942844</v>
      </c>
      <c r="N65" s="150">
        <v>4.4548040911449815E-2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290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",RIGHT(E73,2),"/",RIGHT(C73,2))</f>
        <v>var 21/20</v>
      </c>
      <c r="G74" s="144" t="s">
        <v>71</v>
      </c>
      <c r="H74" s="143" t="str">
        <f>CONCATENATE("var ",RIGHT(G73,2),"/",RIGHT(E73,2))</f>
        <v>var 22/21</v>
      </c>
      <c r="I74" s="144" t="s">
        <v>71</v>
      </c>
      <c r="J74" s="143" t="str">
        <f>CONCATENATE("var ",RIGHT(I73,2),"/",RIGHT(G73,2))</f>
        <v>var 23/22</v>
      </c>
      <c r="K74" s="144" t="s">
        <v>71</v>
      </c>
      <c r="L74" s="143" t="str">
        <f>CONCATENATE("var ",RIGHT(K73,2),"/",RIGHT(I73,2))</f>
        <v>var 24/23</v>
      </c>
      <c r="M74" s="144" t="s">
        <v>71</v>
      </c>
      <c r="N74" s="143" t="str">
        <f>CONCATENATE("var ",RIGHT(M73,2),"/",RIGHT(K73,2))</f>
        <v>var 25/24</v>
      </c>
    </row>
    <row r="75" spans="1:15" x14ac:dyDescent="0.25">
      <c r="A75" s="1">
        <v>1</v>
      </c>
      <c r="B75" s="145" t="s">
        <v>73</v>
      </c>
      <c r="C75" s="146">
        <v>130270</v>
      </c>
      <c r="D75" s="147">
        <v>0.10859593733245965</v>
      </c>
      <c r="E75" s="146">
        <v>3282</v>
      </c>
      <c r="F75" s="147">
        <f t="shared" ref="F75:J87" si="8">IFERROR(E75/C75-1,"-")</f>
        <v>-0.97480617179703688</v>
      </c>
      <c r="G75" s="146">
        <v>68210</v>
      </c>
      <c r="H75" s="147">
        <f t="shared" si="8"/>
        <v>19.783059110298598</v>
      </c>
      <c r="I75" s="146">
        <v>116896</v>
      </c>
      <c r="J75" s="147">
        <f t="shared" si="8"/>
        <v>0.71376630992523094</v>
      </c>
      <c r="K75" s="146">
        <v>88789</v>
      </c>
      <c r="L75" s="147">
        <f t="shared" ref="L75:L87" si="9">IFERROR(K75/I75-1,"-")</f>
        <v>-0.24044449767314535</v>
      </c>
      <c r="M75" s="146">
        <v>123213</v>
      </c>
      <c r="N75" s="147">
        <f t="shared" ref="N75:N84" si="10">IFERROR(M75/K75-1,"-")</f>
        <v>0.38770568426269025</v>
      </c>
    </row>
    <row r="76" spans="1:15" x14ac:dyDescent="0.25">
      <c r="A76" s="1">
        <v>2</v>
      </c>
      <c r="B76" s="145" t="s">
        <v>75</v>
      </c>
      <c r="C76" s="146">
        <v>126626</v>
      </c>
      <c r="D76" s="147">
        <v>0.103763881382821</v>
      </c>
      <c r="E76" s="146">
        <v>2221</v>
      </c>
      <c r="F76" s="147">
        <f t="shared" si="8"/>
        <v>-0.98246015826133659</v>
      </c>
      <c r="G76" s="146">
        <v>73813</v>
      </c>
      <c r="H76" s="147">
        <f t="shared" si="8"/>
        <v>32.234128770823951</v>
      </c>
      <c r="I76" s="146">
        <v>110449</v>
      </c>
      <c r="J76" s="147">
        <f t="shared" si="8"/>
        <v>0.49633533388427509</v>
      </c>
      <c r="K76" s="146">
        <v>109201</v>
      </c>
      <c r="L76" s="147">
        <f t="shared" si="9"/>
        <v>-1.1299332723700539E-2</v>
      </c>
      <c r="M76" s="146">
        <v>111976</v>
      </c>
      <c r="N76" s="147">
        <f t="shared" si="10"/>
        <v>2.54118552027911E-2</v>
      </c>
    </row>
    <row r="77" spans="1:15" x14ac:dyDescent="0.25">
      <c r="A77" s="1">
        <v>3</v>
      </c>
      <c r="B77" s="145" t="s">
        <v>77</v>
      </c>
      <c r="C77" s="146">
        <v>62098</v>
      </c>
      <c r="D77" s="147">
        <v>-0.48137136175721384</v>
      </c>
      <c r="E77" s="146">
        <v>2132</v>
      </c>
      <c r="F77" s="147">
        <f t="shared" si="8"/>
        <v>-0.96566717124545076</v>
      </c>
      <c r="G77" s="146">
        <v>104289</v>
      </c>
      <c r="H77" s="147">
        <f t="shared" si="8"/>
        <v>47.916041275797376</v>
      </c>
      <c r="I77" s="146">
        <v>123384</v>
      </c>
      <c r="J77" s="147">
        <f t="shared" si="8"/>
        <v>0.18309697091735466</v>
      </c>
      <c r="K77" s="146">
        <v>119383</v>
      </c>
      <c r="L77" s="147">
        <f t="shared" si="9"/>
        <v>-3.2427219088374537E-2</v>
      </c>
      <c r="M77" s="146">
        <v>101055</v>
      </c>
      <c r="N77" s="147">
        <f t="shared" si="10"/>
        <v>-0.1535226958612198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6078</v>
      </c>
      <c r="F78" s="147" t="str">
        <f t="shared" si="8"/>
        <v>-</v>
      </c>
      <c r="G78" s="146">
        <v>98817</v>
      </c>
      <c r="H78" s="147">
        <f t="shared" si="8"/>
        <v>15.258144126357355</v>
      </c>
      <c r="I78" s="146">
        <v>113192</v>
      </c>
      <c r="J78" s="147">
        <f t="shared" si="8"/>
        <v>0.14547092099537529</v>
      </c>
      <c r="K78" s="146">
        <v>103368</v>
      </c>
      <c r="L78" s="147">
        <f t="shared" si="9"/>
        <v>-8.679058590713129E-2</v>
      </c>
      <c r="M78" s="146">
        <v>89075</v>
      </c>
      <c r="N78" s="147">
        <f t="shared" si="10"/>
        <v>-0.13827296648866183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1966</v>
      </c>
      <c r="F79" s="147" t="str">
        <f t="shared" si="8"/>
        <v>-</v>
      </c>
      <c r="G79" s="146">
        <v>72871</v>
      </c>
      <c r="H79" s="147">
        <f t="shared" si="8"/>
        <v>36.06561546286877</v>
      </c>
      <c r="I79" s="146">
        <v>81708</v>
      </c>
      <c r="J79" s="147">
        <f t="shared" si="8"/>
        <v>0.12126909195701985</v>
      </c>
      <c r="K79" s="146">
        <v>91092</v>
      </c>
      <c r="L79" s="147">
        <f t="shared" si="9"/>
        <v>0.11484799530033785</v>
      </c>
      <c r="M79" s="146">
        <v>76719</v>
      </c>
      <c r="N79" s="147">
        <f t="shared" si="10"/>
        <v>-0.1577855355025688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6689</v>
      </c>
      <c r="F80" s="147" t="str">
        <f t="shared" si="8"/>
        <v>-</v>
      </c>
      <c r="G80" s="146">
        <v>89972</v>
      </c>
      <c r="H80" s="147">
        <f t="shared" si="8"/>
        <v>12.450740020929885</v>
      </c>
      <c r="I80" s="146">
        <v>100092</v>
      </c>
      <c r="J80" s="147">
        <f t="shared" si="8"/>
        <v>0.11247943804739258</v>
      </c>
      <c r="K80" s="146">
        <v>110435</v>
      </c>
      <c r="L80" s="147">
        <f t="shared" si="9"/>
        <v>0.10333493186268639</v>
      </c>
      <c r="M80" s="146">
        <v>91692</v>
      </c>
      <c r="N80" s="147">
        <f t="shared" si="10"/>
        <v>-0.16971974464617201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11732</v>
      </c>
      <c r="F81" s="147" t="str">
        <f t="shared" si="8"/>
        <v>-</v>
      </c>
      <c r="G81" s="146">
        <v>110924</v>
      </c>
      <c r="H81" s="147">
        <f t="shared" si="8"/>
        <v>8.4548244118649851</v>
      </c>
      <c r="I81" s="146">
        <v>111820</v>
      </c>
      <c r="J81" s="147">
        <f t="shared" si="8"/>
        <v>8.077602682918128E-3</v>
      </c>
      <c r="K81" s="146">
        <v>125378</v>
      </c>
      <c r="L81" s="147">
        <f t="shared" si="9"/>
        <v>0.12124843498479709</v>
      </c>
      <c r="M81" s="146">
        <v>101333</v>
      </c>
      <c r="N81" s="147">
        <f t="shared" si="10"/>
        <v>-0.1917800571073075</v>
      </c>
    </row>
    <row r="82" spans="1:15" x14ac:dyDescent="0.25">
      <c r="A82" s="1">
        <v>8</v>
      </c>
      <c r="B82" s="145" t="s">
        <v>87</v>
      </c>
      <c r="C82" s="146">
        <v>26314</v>
      </c>
      <c r="D82" s="147">
        <v>-0.75144989137621609</v>
      </c>
      <c r="E82" s="146">
        <v>34356</v>
      </c>
      <c r="F82" s="147">
        <f t="shared" si="8"/>
        <v>0.30561678194117192</v>
      </c>
      <c r="G82" s="146">
        <v>121747</v>
      </c>
      <c r="H82" s="147">
        <f t="shared" si="8"/>
        <v>2.5436896029805567</v>
      </c>
      <c r="I82" s="146">
        <v>154751</v>
      </c>
      <c r="J82" s="147">
        <f t="shared" si="8"/>
        <v>0.27108676189146341</v>
      </c>
      <c r="K82" s="146">
        <v>129043</v>
      </c>
      <c r="L82" s="147">
        <f t="shared" si="9"/>
        <v>-0.16612493618781143</v>
      </c>
      <c r="M82" s="146">
        <v>93996</v>
      </c>
      <c r="N82" s="147">
        <f t="shared" si="10"/>
        <v>-0.27159163999597036</v>
      </c>
    </row>
    <row r="83" spans="1:15" x14ac:dyDescent="0.25">
      <c r="A83" s="1">
        <v>9</v>
      </c>
      <c r="B83" s="145" t="s">
        <v>89</v>
      </c>
      <c r="C83" s="146">
        <v>13344</v>
      </c>
      <c r="D83" s="147">
        <v>-0.86128032933446996</v>
      </c>
      <c r="E83" s="146">
        <v>44211</v>
      </c>
      <c r="F83" s="147">
        <f t="shared" si="8"/>
        <v>2.3131744604316546</v>
      </c>
      <c r="G83" s="146">
        <v>101870</v>
      </c>
      <c r="H83" s="147">
        <f t="shared" si="8"/>
        <v>1.3041776933342382</v>
      </c>
      <c r="I83" s="146">
        <v>107131</v>
      </c>
      <c r="J83" s="147">
        <f t="shared" si="8"/>
        <v>5.1644252478649344E-2</v>
      </c>
      <c r="K83" s="146">
        <v>114575</v>
      </c>
      <c r="L83" s="147">
        <f t="shared" si="9"/>
        <v>6.9485023009212998E-2</v>
      </c>
      <c r="M83" s="146">
        <v>96743</v>
      </c>
      <c r="N83" s="147">
        <f t="shared" si="10"/>
        <v>-0.15563604625790972</v>
      </c>
    </row>
    <row r="84" spans="1:15" x14ac:dyDescent="0.25">
      <c r="A84" s="1">
        <v>10</v>
      </c>
      <c r="B84" s="145" t="s">
        <v>91</v>
      </c>
      <c r="C84" s="146">
        <v>7994</v>
      </c>
      <c r="D84" s="147">
        <v>-0.92410303151138828</v>
      </c>
      <c r="E84" s="146">
        <v>76049</v>
      </c>
      <c r="F84" s="147">
        <f t="shared" si="8"/>
        <v>8.513259944958719</v>
      </c>
      <c r="G84" s="146">
        <v>103455</v>
      </c>
      <c r="H84" s="147">
        <f t="shared" si="8"/>
        <v>0.36037291746111055</v>
      </c>
      <c r="I84" s="146">
        <v>113220</v>
      </c>
      <c r="J84" s="147">
        <f t="shared" si="8"/>
        <v>9.4388864723792931E-2</v>
      </c>
      <c r="K84" s="146">
        <v>117494</v>
      </c>
      <c r="L84" s="147">
        <f t="shared" si="9"/>
        <v>3.7749514220102531E-2</v>
      </c>
      <c r="M84" s="146">
        <v>102655</v>
      </c>
      <c r="N84" s="147">
        <f t="shared" si="10"/>
        <v>-0.1262958108499157</v>
      </c>
    </row>
    <row r="85" spans="1:15" x14ac:dyDescent="0.25">
      <c r="A85" s="1">
        <v>11</v>
      </c>
      <c r="B85" s="145" t="s">
        <v>93</v>
      </c>
      <c r="C85" s="146">
        <v>12738</v>
      </c>
      <c r="D85" s="147">
        <v>-0.89357506892806415</v>
      </c>
      <c r="E85" s="146">
        <v>87142</v>
      </c>
      <c r="F85" s="147">
        <f t="shared" si="8"/>
        <v>5.8411053540587217</v>
      </c>
      <c r="G85" s="146">
        <v>100108</v>
      </c>
      <c r="H85" s="147">
        <f t="shared" si="8"/>
        <v>0.14879162745863073</v>
      </c>
      <c r="I85" s="146">
        <v>134010</v>
      </c>
      <c r="J85" s="147">
        <f t="shared" si="8"/>
        <v>0.33865425340632127</v>
      </c>
      <c r="K85" s="146">
        <v>117411</v>
      </c>
      <c r="L85" s="147">
        <f t="shared" si="9"/>
        <v>-0.12386389075442128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13246</v>
      </c>
      <c r="D86" s="147">
        <v>-0.895063733373472</v>
      </c>
      <c r="E86" s="146">
        <v>65952</v>
      </c>
      <c r="F86" s="147">
        <f t="shared" si="8"/>
        <v>3.9790125320851581</v>
      </c>
      <c r="G86" s="146">
        <v>105561</v>
      </c>
      <c r="H86" s="147">
        <f t="shared" si="8"/>
        <v>0.60057314410480345</v>
      </c>
      <c r="I86" s="146">
        <v>117106</v>
      </c>
      <c r="J86" s="147">
        <f t="shared" si="8"/>
        <v>0.10936804312198634</v>
      </c>
      <c r="K86" s="146">
        <v>119550</v>
      </c>
      <c r="L86" s="147">
        <f t="shared" si="9"/>
        <v>2.0869981042815899E-2</v>
      </c>
      <c r="M86" s="146"/>
      <c r="N86" s="147"/>
    </row>
    <row r="87" spans="1:15" ht="15.75" x14ac:dyDescent="0.25">
      <c r="B87" s="148" t="s">
        <v>32</v>
      </c>
      <c r="C87" s="149">
        <v>412099</v>
      </c>
      <c r="D87" s="150">
        <v>-0.69276928788802783</v>
      </c>
      <c r="E87" s="149">
        <v>341810</v>
      </c>
      <c r="F87" s="150">
        <f t="shared" si="8"/>
        <v>-0.17056338404121341</v>
      </c>
      <c r="G87" s="149">
        <v>1151637</v>
      </c>
      <c r="H87" s="150">
        <f t="shared" si="8"/>
        <v>2.3692314443696789</v>
      </c>
      <c r="I87" s="149">
        <v>1383759</v>
      </c>
      <c r="J87" s="150">
        <f t="shared" si="8"/>
        <v>0.20155830352793469</v>
      </c>
      <c r="K87" s="149">
        <v>1345719</v>
      </c>
      <c r="L87" s="150">
        <f t="shared" si="9"/>
        <v>-2.7490336106214985E-2</v>
      </c>
      <c r="M87" s="149">
        <v>988457</v>
      </c>
      <c r="N87" s="150">
        <v>-0.10850068274591929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291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117</v>
      </c>
    </row>
    <row r="94" spans="1:15" ht="22.5" thickTop="1" thickBot="1" x14ac:dyDescent="0.3">
      <c r="B94" s="152" t="s">
        <v>98</v>
      </c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",RIGHT(E95,2),"/",RIGHT(C95,2))</f>
        <v>var 21/20</v>
      </c>
      <c r="G96" s="144" t="s">
        <v>71</v>
      </c>
      <c r="H96" s="143" t="str">
        <f>CONCATENATE("var ",RIGHT(G95,2),"/",RIGHT(E95,2))</f>
        <v>var 22/21</v>
      </c>
      <c r="I96" s="144" t="s">
        <v>71</v>
      </c>
      <c r="J96" s="143" t="str">
        <f>CONCATENATE("var ",RIGHT(I95,2),"/",RIGHT(G95,2))</f>
        <v>var 23/22</v>
      </c>
      <c r="K96" s="144" t="s">
        <v>71</v>
      </c>
      <c r="L96" s="143" t="str">
        <f>CONCATENATE("var ",RIGHT(K95,2),"/",RIGHT(I95,2))</f>
        <v>var 24/23</v>
      </c>
      <c r="M96" s="144" t="s">
        <v>71</v>
      </c>
      <c r="N96" s="143" t="str">
        <f>CONCATENATE("var ",RIGHT(M95,2),"/",RIGHT(K95,2))</f>
        <v>var 25/24</v>
      </c>
    </row>
    <row r="97" spans="2:14" x14ac:dyDescent="0.25">
      <c r="B97" s="145" t="s">
        <v>73</v>
      </c>
      <c r="C97" s="146">
        <v>392756</v>
      </c>
      <c r="D97" s="147">
        <v>-6.579642165654187E-2</v>
      </c>
      <c r="E97" s="146">
        <v>37087</v>
      </c>
      <c r="F97" s="147">
        <f t="shared" ref="F97:J109" si="11">IFERROR(E97/C97-1,"-")</f>
        <v>-0.90557241646212916</v>
      </c>
      <c r="G97" s="146">
        <v>273256</v>
      </c>
      <c r="H97" s="147">
        <f t="shared" si="11"/>
        <v>6.3679726049559147</v>
      </c>
      <c r="I97" s="146">
        <v>322382</v>
      </c>
      <c r="J97" s="147">
        <f t="shared" si="11"/>
        <v>0.17978013291565409</v>
      </c>
      <c r="K97" s="146">
        <v>372581</v>
      </c>
      <c r="L97" s="147">
        <f t="shared" ref="L97:L109" si="12">IFERROR(K97/I97-1,"-")</f>
        <v>0.15571278793481036</v>
      </c>
      <c r="M97" s="146">
        <v>360283</v>
      </c>
      <c r="N97" s="147">
        <f t="shared" ref="N97:N106" si="13">IFERROR(M97/K97-1,"-")</f>
        <v>-3.3007587611821321E-2</v>
      </c>
    </row>
    <row r="98" spans="2:14" x14ac:dyDescent="0.25">
      <c r="B98" s="145" t="s">
        <v>75</v>
      </c>
      <c r="C98" s="146">
        <v>368766</v>
      </c>
      <c r="D98" s="147">
        <v>-5.3492365383578822E-2</v>
      </c>
      <c r="E98" s="146">
        <v>36927</v>
      </c>
      <c r="F98" s="147">
        <f t="shared" si="11"/>
        <v>-0.89986332796407476</v>
      </c>
      <c r="G98" s="146">
        <v>278825</v>
      </c>
      <c r="H98" s="147">
        <f t="shared" si="11"/>
        <v>6.5507081539253118</v>
      </c>
      <c r="I98" s="146">
        <v>330373</v>
      </c>
      <c r="J98" s="147">
        <f t="shared" si="11"/>
        <v>0.1848758181655159</v>
      </c>
      <c r="K98" s="146">
        <v>361695</v>
      </c>
      <c r="L98" s="147">
        <f t="shared" si="12"/>
        <v>9.4807989757032196E-2</v>
      </c>
      <c r="M98" s="146">
        <v>337232</v>
      </c>
      <c r="N98" s="147">
        <f t="shared" si="13"/>
        <v>-6.7634332794205054E-2</v>
      </c>
    </row>
    <row r="99" spans="2:14" x14ac:dyDescent="0.25">
      <c r="B99" s="145" t="s">
        <v>77</v>
      </c>
      <c r="C99" s="146">
        <v>166587</v>
      </c>
      <c r="D99" s="147">
        <v>-0.59968808798898454</v>
      </c>
      <c r="E99" s="146">
        <v>51576</v>
      </c>
      <c r="F99" s="147">
        <f t="shared" si="11"/>
        <v>-0.69039600929244171</v>
      </c>
      <c r="G99" s="146">
        <v>320977</v>
      </c>
      <c r="H99" s="147">
        <f t="shared" si="11"/>
        <v>5.2233790910501012</v>
      </c>
      <c r="I99" s="146">
        <v>348975</v>
      </c>
      <c r="J99" s="147">
        <f t="shared" si="11"/>
        <v>8.7227433741358329E-2</v>
      </c>
      <c r="K99" s="146">
        <v>371061</v>
      </c>
      <c r="L99" s="147">
        <f t="shared" si="12"/>
        <v>6.3288201160541568E-2</v>
      </c>
      <c r="M99" s="146">
        <v>350991</v>
      </c>
      <c r="N99" s="147">
        <f t="shared" si="13"/>
        <v>-5.4088141841907356E-2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49922</v>
      </c>
      <c r="F100" s="147" t="str">
        <f t="shared" si="11"/>
        <v>-</v>
      </c>
      <c r="G100" s="146">
        <v>299942</v>
      </c>
      <c r="H100" s="147">
        <f t="shared" si="11"/>
        <v>5.0082128119866995</v>
      </c>
      <c r="I100" s="146">
        <v>301422</v>
      </c>
      <c r="J100" s="147">
        <f t="shared" si="11"/>
        <v>4.9342872955437933E-3</v>
      </c>
      <c r="K100" s="146">
        <v>342387</v>
      </c>
      <c r="L100" s="147">
        <f t="shared" si="12"/>
        <v>0.13590580647729755</v>
      </c>
      <c r="M100" s="146">
        <v>340110</v>
      </c>
      <c r="N100" s="147">
        <f t="shared" si="13"/>
        <v>-6.6503693189285951E-3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49884</v>
      </c>
      <c r="F101" s="147" t="str">
        <f t="shared" si="11"/>
        <v>-</v>
      </c>
      <c r="G101" s="146">
        <v>264313</v>
      </c>
      <c r="H101" s="147">
        <f t="shared" si="11"/>
        <v>4.2985526421297413</v>
      </c>
      <c r="I101" s="146">
        <v>248609</v>
      </c>
      <c r="J101" s="147">
        <f t="shared" si="11"/>
        <v>-5.9414406404527997E-2</v>
      </c>
      <c r="K101" s="146">
        <v>311050</v>
      </c>
      <c r="L101" s="147">
        <f t="shared" si="12"/>
        <v>0.25116146237666381</v>
      </c>
      <c r="M101" s="146">
        <v>299395</v>
      </c>
      <c r="N101" s="147">
        <f t="shared" si="13"/>
        <v>-3.7469860151101098E-2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69163</v>
      </c>
      <c r="F102" s="147" t="str">
        <f t="shared" si="11"/>
        <v>-</v>
      </c>
      <c r="G102" s="146">
        <v>264139</v>
      </c>
      <c r="H102" s="147">
        <f t="shared" si="11"/>
        <v>2.819079565663722</v>
      </c>
      <c r="I102" s="146">
        <v>303811</v>
      </c>
      <c r="J102" s="147">
        <f t="shared" si="11"/>
        <v>0.15019364804137214</v>
      </c>
      <c r="K102" s="146">
        <v>322357</v>
      </c>
      <c r="L102" s="147">
        <f t="shared" si="12"/>
        <v>6.104453097484952E-2</v>
      </c>
      <c r="M102" s="146">
        <v>325305</v>
      </c>
      <c r="N102" s="147">
        <f t="shared" si="13"/>
        <v>9.1451403257878372E-3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140926</v>
      </c>
      <c r="F103" s="147" t="str">
        <f t="shared" si="11"/>
        <v>-</v>
      </c>
      <c r="G103" s="146">
        <v>366484</v>
      </c>
      <c r="H103" s="147">
        <f t="shared" si="11"/>
        <v>1.6005421284929677</v>
      </c>
      <c r="I103" s="146">
        <v>360662</v>
      </c>
      <c r="J103" s="147">
        <f t="shared" si="11"/>
        <v>-1.5886095982362125E-2</v>
      </c>
      <c r="K103" s="146">
        <v>364585</v>
      </c>
      <c r="L103" s="147">
        <f t="shared" si="12"/>
        <v>1.0877220222812456E-2</v>
      </c>
      <c r="M103" s="146">
        <v>387290</v>
      </c>
      <c r="N103" s="147">
        <f t="shared" si="13"/>
        <v>6.2276286736974829E-2</v>
      </c>
    </row>
    <row r="104" spans="2:14" x14ac:dyDescent="0.25">
      <c r="B104" s="145" t="s">
        <v>87</v>
      </c>
      <c r="C104" s="146">
        <v>95197</v>
      </c>
      <c r="D104" s="147">
        <v>-0.80134099057174701</v>
      </c>
      <c r="E104" s="146">
        <v>188954</v>
      </c>
      <c r="F104" s="147">
        <f t="shared" si="11"/>
        <v>0.98487347290355798</v>
      </c>
      <c r="G104" s="146">
        <v>364768</v>
      </c>
      <c r="H104" s="147">
        <f t="shared" si="11"/>
        <v>0.9304592652179895</v>
      </c>
      <c r="I104" s="146">
        <v>377346</v>
      </c>
      <c r="J104" s="147">
        <f t="shared" si="11"/>
        <v>3.4482191420299957E-2</v>
      </c>
      <c r="K104" s="146">
        <v>383258</v>
      </c>
      <c r="L104" s="147">
        <f t="shared" si="12"/>
        <v>1.5667318588245216E-2</v>
      </c>
      <c r="M104" s="146">
        <v>361249</v>
      </c>
      <c r="N104" s="147">
        <f t="shared" si="13"/>
        <v>-5.7426068079466042E-2</v>
      </c>
    </row>
    <row r="105" spans="2:14" x14ac:dyDescent="0.25">
      <c r="B105" s="145" t="s">
        <v>89</v>
      </c>
      <c r="C105" s="146">
        <v>45220</v>
      </c>
      <c r="D105" s="147">
        <v>-0.87020665901262917</v>
      </c>
      <c r="E105" s="146">
        <v>181666</v>
      </c>
      <c r="F105" s="147">
        <f t="shared" si="11"/>
        <v>3.0173816895179124</v>
      </c>
      <c r="G105" s="146">
        <v>282430</v>
      </c>
      <c r="H105" s="147">
        <f t="shared" si="11"/>
        <v>0.55466625565598404</v>
      </c>
      <c r="I105" s="146">
        <v>308611</v>
      </c>
      <c r="J105" s="147">
        <f t="shared" si="11"/>
        <v>9.2699075877208603E-2</v>
      </c>
      <c r="K105" s="146">
        <v>307433</v>
      </c>
      <c r="L105" s="147">
        <f t="shared" si="12"/>
        <v>-3.8171030844655895E-3</v>
      </c>
      <c r="M105" s="146">
        <v>329182</v>
      </c>
      <c r="N105" s="147">
        <f t="shared" si="13"/>
        <v>7.0743869395933467E-2</v>
      </c>
    </row>
    <row r="106" spans="2:14" x14ac:dyDescent="0.25">
      <c r="B106" s="145" t="s">
        <v>91</v>
      </c>
      <c r="C106" s="146">
        <v>50318</v>
      </c>
      <c r="D106" s="147">
        <v>-0.8565486491032509</v>
      </c>
      <c r="E106" s="146">
        <v>248102</v>
      </c>
      <c r="F106" s="147">
        <f t="shared" si="11"/>
        <v>3.9306808696689055</v>
      </c>
      <c r="G106" s="146">
        <v>309730</v>
      </c>
      <c r="H106" s="147">
        <f t="shared" si="11"/>
        <v>0.24839783637374957</v>
      </c>
      <c r="I106" s="146">
        <v>357942</v>
      </c>
      <c r="J106" s="147">
        <f t="shared" si="11"/>
        <v>0.1556581538759565</v>
      </c>
      <c r="K106" s="146">
        <v>342715</v>
      </c>
      <c r="L106" s="147">
        <f t="shared" si="12"/>
        <v>-4.2540411575059611E-2</v>
      </c>
      <c r="M106" s="146">
        <v>354131</v>
      </c>
      <c r="N106" s="147">
        <f t="shared" si="13"/>
        <v>3.3310476635104891E-2</v>
      </c>
    </row>
    <row r="107" spans="2:14" x14ac:dyDescent="0.25">
      <c r="B107" s="145" t="s">
        <v>93</v>
      </c>
      <c r="C107" s="146">
        <v>58618</v>
      </c>
      <c r="D107" s="147">
        <v>-0.8364722325286853</v>
      </c>
      <c r="E107" s="146">
        <v>278166</v>
      </c>
      <c r="F107" s="147">
        <f t="shared" si="11"/>
        <v>3.7454024361117746</v>
      </c>
      <c r="G107" s="146">
        <v>314515</v>
      </c>
      <c r="H107" s="147">
        <f t="shared" si="11"/>
        <v>0.13067377033857475</v>
      </c>
      <c r="I107" s="146">
        <v>352307</v>
      </c>
      <c r="J107" s="147">
        <f t="shared" si="11"/>
        <v>0.1201596108293721</v>
      </c>
      <c r="K107" s="146">
        <v>332795</v>
      </c>
      <c r="L107" s="147">
        <f t="shared" si="12"/>
        <v>-5.5383514945771761E-2</v>
      </c>
      <c r="M107" s="146"/>
      <c r="N107" s="147"/>
    </row>
    <row r="108" spans="2:14" x14ac:dyDescent="0.25">
      <c r="B108" s="145" t="s">
        <v>95</v>
      </c>
      <c r="C108" s="146">
        <v>61865</v>
      </c>
      <c r="D108" s="147">
        <v>-0.8363385766363497</v>
      </c>
      <c r="E108" s="146">
        <v>256843</v>
      </c>
      <c r="F108" s="147">
        <f t="shared" si="11"/>
        <v>3.1516689565990461</v>
      </c>
      <c r="G108" s="146">
        <v>308789</v>
      </c>
      <c r="H108" s="147">
        <f t="shared" si="11"/>
        <v>0.2022480659391146</v>
      </c>
      <c r="I108" s="146">
        <v>351674</v>
      </c>
      <c r="J108" s="147">
        <f t="shared" si="11"/>
        <v>0.13888124253130774</v>
      </c>
      <c r="K108" s="146">
        <v>346293</v>
      </c>
      <c r="L108" s="147">
        <f t="shared" si="12"/>
        <v>-1.5301102725819971E-2</v>
      </c>
      <c r="M108" s="146"/>
      <c r="N108" s="147"/>
    </row>
    <row r="109" spans="2:14" ht="15.75" x14ac:dyDescent="0.25">
      <c r="B109" s="148" t="s">
        <v>32</v>
      </c>
      <c r="C109" s="149">
        <v>1301412</v>
      </c>
      <c r="D109" s="150">
        <v>-0.71842750981567716</v>
      </c>
      <c r="E109" s="149">
        <v>1589216</v>
      </c>
      <c r="F109" s="150">
        <f t="shared" si="11"/>
        <v>0.22114749210857121</v>
      </c>
      <c r="G109" s="149">
        <v>3648168</v>
      </c>
      <c r="H109" s="150">
        <f t="shared" si="11"/>
        <v>1.2955771902623683</v>
      </c>
      <c r="I109" s="149">
        <v>3964114</v>
      </c>
      <c r="J109" s="150">
        <f t="shared" si="11"/>
        <v>8.6604016043120735E-2</v>
      </c>
      <c r="K109" s="149">
        <v>4158210</v>
      </c>
      <c r="L109" s="150">
        <f t="shared" si="12"/>
        <v>4.8963274012805869E-2</v>
      </c>
      <c r="M109" s="149">
        <v>3445168</v>
      </c>
      <c r="N109" s="150">
        <v>-9.7593588267385067E-3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3" spans="3:3" x14ac:dyDescent="0.25">
      <c r="C113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5282B-D17A-4AC5-B178-C2D940316975}">
  <sheetPr>
    <tabColor rgb="FFF29140"/>
    <pageSetUpPr fitToPage="1"/>
  </sheetPr>
  <dimension ref="A1:N162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ht="6" customHeight="1" x14ac:dyDescent="0.25"/>
    <row r="6" spans="1:12" s="177" customFormat="1" ht="72" customHeight="1" x14ac:dyDescent="0.25">
      <c r="B6" s="178"/>
      <c r="C6" s="205" t="s">
        <v>263</v>
      </c>
      <c r="D6" s="205" t="s">
        <v>228</v>
      </c>
      <c r="E6" s="205" t="s">
        <v>229</v>
      </c>
      <c r="F6" s="205" t="s">
        <v>230</v>
      </c>
      <c r="G6" s="205" t="s">
        <v>231</v>
      </c>
      <c r="H6" s="205" t="s">
        <v>232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70</v>
      </c>
      <c r="C8" s="209">
        <v>385368</v>
      </c>
      <c r="D8" s="209">
        <v>2294198</v>
      </c>
      <c r="E8" s="209">
        <v>2809781</v>
      </c>
      <c r="F8" s="209">
        <v>3055908</v>
      </c>
      <c r="G8" s="209">
        <v>3165719</v>
      </c>
      <c r="H8" s="209">
        <v>3096132</v>
      </c>
      <c r="I8" s="210">
        <f>IFERROR(H8/G8-1,"-")</f>
        <v>-2.1981420334527435E-2</v>
      </c>
      <c r="J8" s="209">
        <f>H8-G8</f>
        <v>-69587</v>
      </c>
      <c r="K8" s="210">
        <f>H8/H$8</f>
        <v>1</v>
      </c>
      <c r="L8" s="103"/>
    </row>
    <row r="9" spans="1:12" x14ac:dyDescent="0.25">
      <c r="A9" s="1" t="s">
        <v>98</v>
      </c>
      <c r="B9" s="190" t="s">
        <v>99</v>
      </c>
      <c r="C9" s="191">
        <v>154044</v>
      </c>
      <c r="D9" s="191">
        <v>293268</v>
      </c>
      <c r="E9" s="191">
        <v>329359</v>
      </c>
      <c r="F9" s="191">
        <v>314595</v>
      </c>
      <c r="G9" s="191">
        <v>324649</v>
      </c>
      <c r="H9" s="191">
        <v>325625</v>
      </c>
      <c r="I9" s="192">
        <f>IFERROR(H9/G9-1,"-")</f>
        <v>3.0063237527298003E-3</v>
      </c>
      <c r="J9" s="191">
        <f t="shared" ref="J9:J19" si="0">H9-G9</f>
        <v>976</v>
      </c>
      <c r="K9" s="192">
        <f>H9/H$8</f>
        <v>0.10517154953341783</v>
      </c>
      <c r="L9" s="103"/>
    </row>
    <row r="10" spans="1:12" x14ac:dyDescent="0.25">
      <c r="A10" s="193" t="s">
        <v>105</v>
      </c>
      <c r="B10" s="194" t="s">
        <v>105</v>
      </c>
      <c r="C10" s="195">
        <v>65385</v>
      </c>
      <c r="D10" s="195">
        <v>109899</v>
      </c>
      <c r="E10" s="195">
        <v>96947</v>
      </c>
      <c r="F10" s="195">
        <v>91448</v>
      </c>
      <c r="G10" s="195">
        <v>97339</v>
      </c>
      <c r="H10" s="195">
        <v>99347</v>
      </c>
      <c r="I10" s="196">
        <f>IFERROR(H10/G10-1,"-")</f>
        <v>2.0628935986603425E-2</v>
      </c>
      <c r="J10" s="195">
        <f t="shared" si="0"/>
        <v>2008</v>
      </c>
      <c r="K10" s="196">
        <f>H10/H$8</f>
        <v>3.2087456219566865E-2</v>
      </c>
      <c r="L10" s="103"/>
    </row>
    <row r="11" spans="1:12" x14ac:dyDescent="0.25">
      <c r="A11" s="193" t="s">
        <v>102</v>
      </c>
      <c r="B11" s="194" t="s">
        <v>102</v>
      </c>
      <c r="C11" s="195">
        <v>88659</v>
      </c>
      <c r="D11" s="195">
        <v>183369</v>
      </c>
      <c r="E11" s="195">
        <v>232412</v>
      </c>
      <c r="F11" s="195">
        <v>223147</v>
      </c>
      <c r="G11" s="195">
        <v>227310</v>
      </c>
      <c r="H11" s="195">
        <v>226278</v>
      </c>
      <c r="I11" s="196">
        <f>IFERROR(H11/G11-1,"-")</f>
        <v>-4.5400554309092955E-3</v>
      </c>
      <c r="J11" s="195">
        <f t="shared" si="0"/>
        <v>-1032</v>
      </c>
      <c r="K11" s="196">
        <f>H11/H$8</f>
        <v>7.3084093313850962E-2</v>
      </c>
      <c r="L11" s="103"/>
    </row>
    <row r="12" spans="1:12" x14ac:dyDescent="0.25">
      <c r="A12" s="1"/>
      <c r="B12" s="190" t="s">
        <v>109</v>
      </c>
      <c r="C12" s="191">
        <v>231324</v>
      </c>
      <c r="D12" s="191">
        <v>2000930</v>
      </c>
      <c r="E12" s="191">
        <v>2480422</v>
      </c>
      <c r="F12" s="191">
        <v>2741313</v>
      </c>
      <c r="G12" s="191">
        <v>2841070</v>
      </c>
      <c r="H12" s="191">
        <v>2770507</v>
      </c>
      <c r="I12" s="192">
        <f>IFERROR(H12/G12-1,"-")</f>
        <v>-2.4836769245389911E-2</v>
      </c>
      <c r="J12" s="191">
        <f t="shared" si="0"/>
        <v>-70563</v>
      </c>
      <c r="K12" s="192">
        <f>H12/H$8</f>
        <v>0.89482845046658221</v>
      </c>
      <c r="L12" s="103"/>
    </row>
    <row r="13" spans="1:12" s="74" customFormat="1" x14ac:dyDescent="0.25">
      <c r="A13" s="193"/>
      <c r="B13" s="194" t="s">
        <v>112</v>
      </c>
      <c r="C13" s="195">
        <v>83174</v>
      </c>
      <c r="D13" s="195">
        <v>850312</v>
      </c>
      <c r="E13" s="195">
        <v>1232885</v>
      </c>
      <c r="F13" s="195">
        <v>1325573</v>
      </c>
      <c r="G13" s="195">
        <v>1342475</v>
      </c>
      <c r="H13" s="195">
        <v>1370625</v>
      </c>
      <c r="I13" s="196">
        <f t="shared" ref="I13:I20" si="1">IFERROR(H13/G13-1,"-")</f>
        <v>2.0968733123521766E-2</v>
      </c>
      <c r="J13" s="195">
        <f t="shared" si="0"/>
        <v>28150</v>
      </c>
      <c r="K13" s="196">
        <f t="shared" ref="K13:K20" si="2">H13/H$8</f>
        <v>0.44268945897655526</v>
      </c>
      <c r="L13" s="197"/>
    </row>
    <row r="14" spans="1:12" s="74" customFormat="1" x14ac:dyDescent="0.25">
      <c r="A14" s="193"/>
      <c r="B14" s="194" t="s">
        <v>115</v>
      </c>
      <c r="C14" s="195">
        <v>10444</v>
      </c>
      <c r="D14" s="195">
        <v>298448</v>
      </c>
      <c r="E14" s="195">
        <v>256441</v>
      </c>
      <c r="F14" s="195">
        <v>302013</v>
      </c>
      <c r="G14" s="195">
        <v>324116</v>
      </c>
      <c r="H14" s="195">
        <v>301721</v>
      </c>
      <c r="I14" s="196">
        <f t="shared" si="1"/>
        <v>-6.9095632427896181E-2</v>
      </c>
      <c r="J14" s="195">
        <f t="shared" si="0"/>
        <v>-22395</v>
      </c>
      <c r="K14" s="196">
        <f t="shared" si="2"/>
        <v>9.7450948473773086E-2</v>
      </c>
      <c r="L14" s="197"/>
    </row>
    <row r="15" spans="1:12" x14ac:dyDescent="0.25">
      <c r="A15" s="193"/>
      <c r="B15" s="194" t="s">
        <v>118</v>
      </c>
      <c r="C15" s="195">
        <v>35919</v>
      </c>
      <c r="D15" s="195">
        <v>99521</v>
      </c>
      <c r="E15" s="195">
        <v>129560</v>
      </c>
      <c r="F15" s="195">
        <v>162308</v>
      </c>
      <c r="G15" s="195">
        <v>162996</v>
      </c>
      <c r="H15" s="195">
        <v>148369</v>
      </c>
      <c r="I15" s="196">
        <f t="shared" si="1"/>
        <v>-8.9738398488306448E-2</v>
      </c>
      <c r="J15" s="195">
        <f t="shared" si="0"/>
        <v>-14627</v>
      </c>
      <c r="K15" s="196">
        <f t="shared" si="2"/>
        <v>4.7920760484372112E-2</v>
      </c>
      <c r="L15" s="103"/>
    </row>
    <row r="16" spans="1:12" x14ac:dyDescent="0.25">
      <c r="A16" s="193"/>
      <c r="B16" s="194" t="s">
        <v>125</v>
      </c>
      <c r="C16" s="195">
        <v>2609</v>
      </c>
      <c r="D16" s="195">
        <v>146692</v>
      </c>
      <c r="E16" s="195">
        <v>100406</v>
      </c>
      <c r="F16" s="195">
        <v>126881</v>
      </c>
      <c r="G16" s="195">
        <v>137384</v>
      </c>
      <c r="H16" s="195">
        <v>119058</v>
      </c>
      <c r="I16" s="196">
        <f t="shared" si="1"/>
        <v>-0.13339253479298896</v>
      </c>
      <c r="J16" s="195">
        <f t="shared" si="0"/>
        <v>-18326</v>
      </c>
      <c r="K16" s="196">
        <f t="shared" si="2"/>
        <v>3.8453786854048856E-2</v>
      </c>
      <c r="L16" s="103"/>
    </row>
    <row r="17" spans="1:12" x14ac:dyDescent="0.25">
      <c r="A17" s="193"/>
      <c r="B17" s="194" t="s">
        <v>121</v>
      </c>
      <c r="C17" s="195">
        <v>28253</v>
      </c>
      <c r="D17" s="195">
        <v>104460</v>
      </c>
      <c r="E17" s="195">
        <v>88293</v>
      </c>
      <c r="F17" s="195">
        <v>101995</v>
      </c>
      <c r="G17" s="195">
        <v>105772</v>
      </c>
      <c r="H17" s="195">
        <v>106136</v>
      </c>
      <c r="I17" s="196">
        <f t="shared" si="1"/>
        <v>3.4413644442763403E-3</v>
      </c>
      <c r="J17" s="195">
        <f t="shared" si="0"/>
        <v>364</v>
      </c>
      <c r="K17" s="196">
        <f t="shared" si="2"/>
        <v>3.4280192188188362E-2</v>
      </c>
      <c r="L17" s="103"/>
    </row>
    <row r="18" spans="1:12" x14ac:dyDescent="0.25">
      <c r="A18" s="193"/>
      <c r="B18" s="194" t="s">
        <v>130</v>
      </c>
      <c r="C18" s="195">
        <v>289</v>
      </c>
      <c r="D18" s="195">
        <v>35628</v>
      </c>
      <c r="E18" s="195">
        <v>45582</v>
      </c>
      <c r="F18" s="195">
        <v>33793</v>
      </c>
      <c r="G18" s="195">
        <v>33913</v>
      </c>
      <c r="H18" s="195">
        <v>34677</v>
      </c>
      <c r="I18" s="196">
        <f t="shared" si="1"/>
        <v>2.2528234010556369E-2</v>
      </c>
      <c r="J18" s="195">
        <f t="shared" si="0"/>
        <v>764</v>
      </c>
      <c r="K18" s="196">
        <f t="shared" si="2"/>
        <v>1.120010387154036E-2</v>
      </c>
      <c r="L18" s="103"/>
    </row>
    <row r="19" spans="1:12" x14ac:dyDescent="0.25">
      <c r="A19" s="193" t="s">
        <v>146</v>
      </c>
      <c r="B19" s="194" t="s">
        <v>133</v>
      </c>
      <c r="C19" s="195">
        <v>3908</v>
      </c>
      <c r="D19" s="195">
        <v>14191</v>
      </c>
      <c r="E19" s="195">
        <v>31890</v>
      </c>
      <c r="F19" s="195">
        <v>33236</v>
      </c>
      <c r="G19" s="195">
        <v>32445</v>
      </c>
      <c r="H19" s="195">
        <v>30912</v>
      </c>
      <c r="I19" s="196">
        <f t="shared" si="1"/>
        <v>-4.7249190938511321E-2</v>
      </c>
      <c r="J19" s="195">
        <f t="shared" si="0"/>
        <v>-1533</v>
      </c>
      <c r="K19" s="196">
        <f t="shared" si="2"/>
        <v>9.9840704466088656E-3</v>
      </c>
      <c r="L19" s="103"/>
    </row>
    <row r="20" spans="1:12" x14ac:dyDescent="0.25">
      <c r="A20" s="193" t="s">
        <v>147</v>
      </c>
      <c r="B20" s="199" t="s">
        <v>147</v>
      </c>
      <c r="C20" s="200">
        <f t="shared" ref="C20" si="3">C12-SUM(C13:C19)</f>
        <v>66728</v>
      </c>
      <c r="D20" s="200">
        <f t="shared" ref="D20:H20" si="4">D12-SUM(D13:D19)</f>
        <v>451678</v>
      </c>
      <c r="E20" s="200">
        <f t="shared" si="4"/>
        <v>595365</v>
      </c>
      <c r="F20" s="200">
        <f t="shared" si="4"/>
        <v>655514</v>
      </c>
      <c r="G20" s="200">
        <f t="shared" si="4"/>
        <v>701969</v>
      </c>
      <c r="H20" s="200">
        <f t="shared" si="4"/>
        <v>659009</v>
      </c>
      <c r="I20" s="201">
        <f t="shared" si="1"/>
        <v>-6.1199283729053588E-2</v>
      </c>
      <c r="J20" s="200">
        <f>H20-G20</f>
        <v>-42960</v>
      </c>
      <c r="K20" s="201">
        <f t="shared" si="2"/>
        <v>0.21284912917149526</v>
      </c>
      <c r="L20" s="103"/>
    </row>
    <row r="21" spans="1:12" s="177" customFormat="1" x14ac:dyDescent="0.25">
      <c r="A21" s="193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70</v>
      </c>
      <c r="C22" s="209">
        <v>137871</v>
      </c>
      <c r="D22" s="209">
        <v>953288</v>
      </c>
      <c r="E22" s="209">
        <v>1125132</v>
      </c>
      <c r="F22" s="209">
        <v>1207802</v>
      </c>
      <c r="G22" s="209">
        <v>1223794</v>
      </c>
      <c r="H22" s="209">
        <v>1174493</v>
      </c>
      <c r="I22" s="210">
        <f>IFERROR(H22/G22-1,"-")</f>
        <v>-4.0285374826155351E-2</v>
      </c>
      <c r="J22" s="209">
        <f>H22-G22</f>
        <v>-49301</v>
      </c>
      <c r="K22" s="210">
        <f>H22/H$8</f>
        <v>0.37934203063693667</v>
      </c>
      <c r="L22" s="103"/>
    </row>
    <row r="23" spans="1:12" x14ac:dyDescent="0.25">
      <c r="A23" s="193" t="s">
        <v>98</v>
      </c>
      <c r="B23" s="190" t="s">
        <v>99</v>
      </c>
      <c r="C23" s="191">
        <v>41506</v>
      </c>
      <c r="D23" s="191">
        <v>70918</v>
      </c>
      <c r="E23" s="191">
        <v>58177</v>
      </c>
      <c r="F23" s="191">
        <v>58380</v>
      </c>
      <c r="G23" s="191">
        <v>51466</v>
      </c>
      <c r="H23" s="191">
        <v>46505</v>
      </c>
      <c r="I23" s="192">
        <f>IFERROR(H23/G23-1,"-")</f>
        <v>-9.6393735670151193E-2</v>
      </c>
      <c r="J23" s="191">
        <f t="shared" ref="J23:J33" si="5">H23-G23</f>
        <v>-4961</v>
      </c>
      <c r="K23" s="192">
        <f>H23/H$8</f>
        <v>1.5020354429333116E-2</v>
      </c>
      <c r="L23" s="103"/>
    </row>
    <row r="24" spans="1:12" x14ac:dyDescent="0.25">
      <c r="A24" s="193" t="s">
        <v>105</v>
      </c>
      <c r="B24" s="194" t="s">
        <v>105</v>
      </c>
      <c r="C24" s="195">
        <v>22312</v>
      </c>
      <c r="D24" s="195">
        <v>19975</v>
      </c>
      <c r="E24" s="195">
        <v>15636</v>
      </c>
      <c r="F24" s="195">
        <v>16278</v>
      </c>
      <c r="G24" s="195">
        <v>14275</v>
      </c>
      <c r="H24" s="195">
        <v>15525</v>
      </c>
      <c r="I24" s="196">
        <f>IFERROR(H24/G24-1,"-")</f>
        <v>8.7565674255691839E-2</v>
      </c>
      <c r="J24" s="195">
        <f t="shared" si="5"/>
        <v>1250</v>
      </c>
      <c r="K24" s="196">
        <f>H24/H$8</f>
        <v>5.0143210948370414E-3</v>
      </c>
      <c r="L24" s="103"/>
    </row>
    <row r="25" spans="1:12" x14ac:dyDescent="0.25">
      <c r="A25" s="193" t="s">
        <v>102</v>
      </c>
      <c r="B25" s="194" t="s">
        <v>102</v>
      </c>
      <c r="C25" s="195">
        <v>19194</v>
      </c>
      <c r="D25" s="195">
        <v>50943</v>
      </c>
      <c r="E25" s="195">
        <v>42541</v>
      </c>
      <c r="F25" s="195">
        <v>42102</v>
      </c>
      <c r="G25" s="195">
        <v>37191</v>
      </c>
      <c r="H25" s="195">
        <v>30980</v>
      </c>
      <c r="I25" s="196">
        <f>IFERROR(H25/G25-1,"-")</f>
        <v>-0.16700276948724158</v>
      </c>
      <c r="J25" s="195">
        <f t="shared" si="5"/>
        <v>-6211</v>
      </c>
      <c r="K25" s="196">
        <f>H25/H$8</f>
        <v>1.0006033334496074E-2</v>
      </c>
      <c r="L25" s="103"/>
    </row>
    <row r="26" spans="1:12" x14ac:dyDescent="0.25">
      <c r="A26" s="193"/>
      <c r="B26" s="190" t="s">
        <v>109</v>
      </c>
      <c r="C26" s="191">
        <v>96365</v>
      </c>
      <c r="D26" s="191">
        <v>882370</v>
      </c>
      <c r="E26" s="191">
        <v>1066955</v>
      </c>
      <c r="F26" s="191">
        <v>1149422</v>
      </c>
      <c r="G26" s="191">
        <v>1172328</v>
      </c>
      <c r="H26" s="191">
        <v>1127988</v>
      </c>
      <c r="I26" s="192">
        <f>IFERROR(H26/G26-1,"-")</f>
        <v>-3.7822179458308569E-2</v>
      </c>
      <c r="J26" s="191">
        <f t="shared" si="5"/>
        <v>-44340</v>
      </c>
      <c r="K26" s="192">
        <f>H26/H$8</f>
        <v>0.36432167620760353</v>
      </c>
      <c r="L26" s="103"/>
    </row>
    <row r="27" spans="1:12" s="74" customFormat="1" x14ac:dyDescent="0.25">
      <c r="A27" s="193"/>
      <c r="B27" s="194" t="s">
        <v>112</v>
      </c>
      <c r="C27" s="195">
        <v>35708</v>
      </c>
      <c r="D27" s="195">
        <v>392755</v>
      </c>
      <c r="E27" s="195">
        <v>572438</v>
      </c>
      <c r="F27" s="195">
        <v>604663</v>
      </c>
      <c r="G27" s="195">
        <v>615103</v>
      </c>
      <c r="H27" s="195">
        <v>619551</v>
      </c>
      <c r="I27" s="196">
        <f t="shared" ref="I27:I34" si="6">IFERROR(H27/G27-1,"-")</f>
        <v>7.2313092278855073E-3</v>
      </c>
      <c r="J27" s="195">
        <f t="shared" si="5"/>
        <v>4448</v>
      </c>
      <c r="K27" s="196">
        <f t="shared" ref="K27:K34" si="7">H27/H$8</f>
        <v>0.20010484049129687</v>
      </c>
      <c r="L27" s="197"/>
    </row>
    <row r="28" spans="1:12" s="74" customFormat="1" x14ac:dyDescent="0.25">
      <c r="A28" s="193"/>
      <c r="B28" s="194" t="s">
        <v>115</v>
      </c>
      <c r="C28" s="195">
        <v>4111</v>
      </c>
      <c r="D28" s="195">
        <v>142406</v>
      </c>
      <c r="E28" s="195">
        <v>119919</v>
      </c>
      <c r="F28" s="195">
        <v>130638</v>
      </c>
      <c r="G28" s="195">
        <v>135499</v>
      </c>
      <c r="H28" s="195">
        <v>123159</v>
      </c>
      <c r="I28" s="196">
        <f t="shared" si="6"/>
        <v>-9.1070782810205197E-2</v>
      </c>
      <c r="J28" s="195">
        <f t="shared" si="5"/>
        <v>-12340</v>
      </c>
      <c r="K28" s="196">
        <f t="shared" si="7"/>
        <v>3.9778342783834797E-2</v>
      </c>
      <c r="L28" s="197"/>
    </row>
    <row r="29" spans="1:12" x14ac:dyDescent="0.25">
      <c r="A29" s="193"/>
      <c r="B29" s="194" t="s">
        <v>118</v>
      </c>
      <c r="C29" s="195">
        <v>14907</v>
      </c>
      <c r="D29" s="195">
        <v>36554</v>
      </c>
      <c r="E29" s="195">
        <v>43770</v>
      </c>
      <c r="F29" s="195">
        <v>54486</v>
      </c>
      <c r="G29" s="195">
        <v>37926</v>
      </c>
      <c r="H29" s="195">
        <v>35064</v>
      </c>
      <c r="I29" s="196">
        <f t="shared" si="6"/>
        <v>-7.5462743236829666E-2</v>
      </c>
      <c r="J29" s="195">
        <f t="shared" si="5"/>
        <v>-2862</v>
      </c>
      <c r="K29" s="196">
        <f t="shared" si="7"/>
        <v>1.1325098542310211E-2</v>
      </c>
      <c r="L29" s="103"/>
    </row>
    <row r="30" spans="1:12" x14ac:dyDescent="0.25">
      <c r="A30" s="193"/>
      <c r="B30" s="194" t="s">
        <v>125</v>
      </c>
      <c r="C30" s="195">
        <v>873</v>
      </c>
      <c r="D30" s="195">
        <v>69678</v>
      </c>
      <c r="E30" s="195">
        <v>45028</v>
      </c>
      <c r="F30" s="195">
        <v>51497</v>
      </c>
      <c r="G30" s="195">
        <v>54475</v>
      </c>
      <c r="H30" s="195">
        <v>48260</v>
      </c>
      <c r="I30" s="196">
        <f t="shared" si="6"/>
        <v>-0.11408903166590179</v>
      </c>
      <c r="J30" s="195">
        <f t="shared" si="5"/>
        <v>-6215</v>
      </c>
      <c r="K30" s="196">
        <f t="shared" si="7"/>
        <v>1.5587190727010347E-2</v>
      </c>
      <c r="L30" s="103"/>
    </row>
    <row r="31" spans="1:12" x14ac:dyDescent="0.25">
      <c r="A31" s="193"/>
      <c r="B31" s="194" t="s">
        <v>121</v>
      </c>
      <c r="C31" s="195">
        <v>15055</v>
      </c>
      <c r="D31" s="195">
        <v>56784</v>
      </c>
      <c r="E31" s="195">
        <v>49340</v>
      </c>
      <c r="F31" s="195">
        <v>53334</v>
      </c>
      <c r="G31" s="195">
        <v>56505</v>
      </c>
      <c r="H31" s="195">
        <v>56793</v>
      </c>
      <c r="I31" s="196">
        <f t="shared" si="6"/>
        <v>5.0968940801698892E-3</v>
      </c>
      <c r="J31" s="195">
        <f t="shared" si="5"/>
        <v>288</v>
      </c>
      <c r="K31" s="196">
        <f t="shared" si="7"/>
        <v>1.8343210173209671E-2</v>
      </c>
      <c r="L31" s="103"/>
    </row>
    <row r="32" spans="1:12" x14ac:dyDescent="0.25">
      <c r="A32" s="193"/>
      <c r="B32" s="194" t="s">
        <v>130</v>
      </c>
      <c r="C32" s="195">
        <v>76</v>
      </c>
      <c r="D32" s="195">
        <v>12796</v>
      </c>
      <c r="E32" s="195">
        <v>16522</v>
      </c>
      <c r="F32" s="195">
        <v>13495</v>
      </c>
      <c r="G32" s="195">
        <v>14121</v>
      </c>
      <c r="H32" s="195">
        <v>15091</v>
      </c>
      <c r="I32" s="196">
        <f t="shared" si="6"/>
        <v>6.869201897882582E-2</v>
      </c>
      <c r="J32" s="195">
        <f t="shared" si="5"/>
        <v>970</v>
      </c>
      <c r="K32" s="196">
        <f t="shared" si="7"/>
        <v>4.874146192733385E-3</v>
      </c>
      <c r="L32" s="103"/>
    </row>
    <row r="33" spans="1:12" x14ac:dyDescent="0.25">
      <c r="A33" s="193" t="s">
        <v>146</v>
      </c>
      <c r="B33" s="194" t="s">
        <v>133</v>
      </c>
      <c r="C33" s="195">
        <v>932</v>
      </c>
      <c r="D33" s="195">
        <v>3806</v>
      </c>
      <c r="E33" s="195">
        <v>12360</v>
      </c>
      <c r="F33" s="195">
        <v>12009</v>
      </c>
      <c r="G33" s="195">
        <v>13301</v>
      </c>
      <c r="H33" s="195">
        <v>12156</v>
      </c>
      <c r="I33" s="196">
        <f t="shared" si="6"/>
        <v>-8.6083753101270588E-2</v>
      </c>
      <c r="J33" s="195">
        <f t="shared" si="5"/>
        <v>-1145</v>
      </c>
      <c r="K33" s="196">
        <f t="shared" si="7"/>
        <v>3.9261891934839989E-3</v>
      </c>
      <c r="L33" s="103"/>
    </row>
    <row r="34" spans="1:12" x14ac:dyDescent="0.25">
      <c r="A34" s="193" t="s">
        <v>147</v>
      </c>
      <c r="B34" s="199" t="s">
        <v>147</v>
      </c>
      <c r="C34" s="200">
        <f t="shared" ref="C34" si="8">C26-SUM(C27:C33)</f>
        <v>24703</v>
      </c>
      <c r="D34" s="200">
        <f t="shared" ref="D34:H34" si="9">D26-SUM(D27:D33)</f>
        <v>167591</v>
      </c>
      <c r="E34" s="200">
        <f t="shared" si="9"/>
        <v>207578</v>
      </c>
      <c r="F34" s="200">
        <f t="shared" si="9"/>
        <v>229300</v>
      </c>
      <c r="G34" s="200">
        <f t="shared" si="9"/>
        <v>245398</v>
      </c>
      <c r="H34" s="200">
        <f t="shared" si="9"/>
        <v>217914</v>
      </c>
      <c r="I34" s="201">
        <f t="shared" si="6"/>
        <v>-0.11199765279260632</v>
      </c>
      <c r="J34" s="200">
        <f>H34-G34</f>
        <v>-27484</v>
      </c>
      <c r="K34" s="201">
        <f t="shared" si="7"/>
        <v>7.0382658103724266E-2</v>
      </c>
      <c r="L34" s="103"/>
    </row>
    <row r="35" spans="1:12" s="177" customFormat="1" x14ac:dyDescent="0.25">
      <c r="A35" s="193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70</v>
      </c>
      <c r="C36" s="209">
        <v>101639</v>
      </c>
      <c r="D36" s="209">
        <v>627412</v>
      </c>
      <c r="E36" s="209">
        <v>801936</v>
      </c>
      <c r="F36" s="209">
        <v>863416</v>
      </c>
      <c r="G36" s="209">
        <v>870321</v>
      </c>
      <c r="H36" s="209">
        <v>899430</v>
      </c>
      <c r="I36" s="210">
        <f>IFERROR(H36/G36-1,"-")</f>
        <v>3.3446280165594144E-2</v>
      </c>
      <c r="J36" s="209">
        <f>H36-G36</f>
        <v>29109</v>
      </c>
      <c r="K36" s="210">
        <f>H36/H$8</f>
        <v>0.2905011801822403</v>
      </c>
      <c r="L36" s="103"/>
    </row>
    <row r="37" spans="1:12" x14ac:dyDescent="0.25">
      <c r="A37" s="193" t="s">
        <v>98</v>
      </c>
      <c r="B37" s="190" t="s">
        <v>99</v>
      </c>
      <c r="C37" s="191">
        <v>28673</v>
      </c>
      <c r="D37" s="191">
        <v>36401</v>
      </c>
      <c r="E37" s="191">
        <v>38548</v>
      </c>
      <c r="F37" s="191">
        <v>44421</v>
      </c>
      <c r="G37" s="191">
        <v>43620</v>
      </c>
      <c r="H37" s="191">
        <v>48318</v>
      </c>
      <c r="I37" s="192">
        <f>IFERROR(H37/G37-1,"-")</f>
        <v>0.10770288858321875</v>
      </c>
      <c r="J37" s="191">
        <f t="shared" ref="J37:J47" si="10">H37-G37</f>
        <v>4698</v>
      </c>
      <c r="K37" s="192">
        <f>H37/H$8</f>
        <v>1.5605923778443555E-2</v>
      </c>
      <c r="L37" s="103"/>
    </row>
    <row r="38" spans="1:12" x14ac:dyDescent="0.25">
      <c r="A38" s="193" t="s">
        <v>105</v>
      </c>
      <c r="B38" s="194" t="s">
        <v>105</v>
      </c>
      <c r="C38" s="195">
        <v>12101</v>
      </c>
      <c r="D38" s="195">
        <v>11643</v>
      </c>
      <c r="E38" s="195">
        <v>9891</v>
      </c>
      <c r="F38" s="195">
        <v>20275</v>
      </c>
      <c r="G38" s="195">
        <v>16988</v>
      </c>
      <c r="H38" s="195">
        <v>17885</v>
      </c>
      <c r="I38" s="196">
        <f>IFERROR(H38/G38-1,"-")</f>
        <v>5.2801977866729466E-2</v>
      </c>
      <c r="J38" s="195">
        <f t="shared" si="10"/>
        <v>897</v>
      </c>
      <c r="K38" s="196">
        <f>H38/H$8</f>
        <v>5.7765624979813522E-3</v>
      </c>
      <c r="L38" s="103"/>
    </row>
    <row r="39" spans="1:12" x14ac:dyDescent="0.25">
      <c r="A39" s="193" t="s">
        <v>102</v>
      </c>
      <c r="B39" s="194" t="s">
        <v>102</v>
      </c>
      <c r="C39" s="195">
        <v>16572</v>
      </c>
      <c r="D39" s="195">
        <v>24758</v>
      </c>
      <c r="E39" s="195">
        <v>28657</v>
      </c>
      <c r="F39" s="195">
        <v>24146</v>
      </c>
      <c r="G39" s="195">
        <v>26632</v>
      </c>
      <c r="H39" s="195">
        <v>30433</v>
      </c>
      <c r="I39" s="196">
        <f>IFERROR(H39/G39-1,"-")</f>
        <v>0.14272303995193747</v>
      </c>
      <c r="J39" s="195">
        <f t="shared" si="10"/>
        <v>3801</v>
      </c>
      <c r="K39" s="196">
        <f>H39/H$8</f>
        <v>9.8293612804622021E-3</v>
      </c>
      <c r="L39" s="103"/>
    </row>
    <row r="40" spans="1:12" x14ac:dyDescent="0.25">
      <c r="A40" s="193"/>
      <c r="B40" s="190" t="s">
        <v>109</v>
      </c>
      <c r="C40" s="191">
        <v>72966</v>
      </c>
      <c r="D40" s="191">
        <v>591011</v>
      </c>
      <c r="E40" s="191">
        <v>763388</v>
      </c>
      <c r="F40" s="191">
        <v>818995</v>
      </c>
      <c r="G40" s="191">
        <v>826701</v>
      </c>
      <c r="H40" s="191">
        <v>851112</v>
      </c>
      <c r="I40" s="192">
        <f>IFERROR(H40/G40-1,"-")</f>
        <v>2.952820911066989E-2</v>
      </c>
      <c r="J40" s="191">
        <f t="shared" si="10"/>
        <v>24411</v>
      </c>
      <c r="K40" s="192">
        <f>H40/H$8</f>
        <v>0.27489525640379675</v>
      </c>
      <c r="L40" s="103"/>
    </row>
    <row r="41" spans="1:12" s="74" customFormat="1" x14ac:dyDescent="0.25">
      <c r="A41" s="193"/>
      <c r="B41" s="194" t="s">
        <v>112</v>
      </c>
      <c r="C41" s="195">
        <v>32753</v>
      </c>
      <c r="D41" s="195">
        <v>282050</v>
      </c>
      <c r="E41" s="195">
        <v>411383</v>
      </c>
      <c r="F41" s="195">
        <v>438839</v>
      </c>
      <c r="G41" s="195">
        <v>440688</v>
      </c>
      <c r="H41" s="195">
        <v>467410</v>
      </c>
      <c r="I41" s="196">
        <f t="shared" ref="I41:I48" si="11">IFERROR(H41/G41-1,"-")</f>
        <v>6.0637003957448421E-2</v>
      </c>
      <c r="J41" s="195">
        <f t="shared" si="10"/>
        <v>26722</v>
      </c>
      <c r="K41" s="196">
        <f t="shared" ref="K41:K48" si="12">H41/H$8</f>
        <v>0.15096578569647548</v>
      </c>
      <c r="L41" s="197"/>
    </row>
    <row r="42" spans="1:12" s="74" customFormat="1" x14ac:dyDescent="0.25">
      <c r="A42" s="193"/>
      <c r="B42" s="194" t="s">
        <v>115</v>
      </c>
      <c r="C42" s="195">
        <v>1419</v>
      </c>
      <c r="D42" s="195">
        <v>30169</v>
      </c>
      <c r="E42" s="195">
        <v>22674</v>
      </c>
      <c r="F42" s="195">
        <v>29023</v>
      </c>
      <c r="G42" s="195">
        <v>30463</v>
      </c>
      <c r="H42" s="195">
        <v>33053</v>
      </c>
      <c r="I42" s="196">
        <f t="shared" si="11"/>
        <v>8.5021173226537128E-2</v>
      </c>
      <c r="J42" s="195">
        <f t="shared" si="10"/>
        <v>2590</v>
      </c>
      <c r="K42" s="196">
        <f t="shared" si="12"/>
        <v>1.0675578431410548E-2</v>
      </c>
      <c r="L42" s="197"/>
    </row>
    <row r="43" spans="1:12" x14ac:dyDescent="0.25">
      <c r="A43" s="193"/>
      <c r="B43" s="194" t="s">
        <v>118</v>
      </c>
      <c r="C43" s="195">
        <v>7424</v>
      </c>
      <c r="D43" s="195">
        <v>14695</v>
      </c>
      <c r="E43" s="195">
        <v>19469</v>
      </c>
      <c r="F43" s="195">
        <v>23246</v>
      </c>
      <c r="G43" s="195">
        <v>21587</v>
      </c>
      <c r="H43" s="195">
        <v>21510</v>
      </c>
      <c r="I43" s="196">
        <f t="shared" si="11"/>
        <v>-3.5669615972575563E-3</v>
      </c>
      <c r="J43" s="195">
        <f t="shared" si="10"/>
        <v>-77</v>
      </c>
      <c r="K43" s="196">
        <f t="shared" si="12"/>
        <v>6.9473782125568286E-3</v>
      </c>
      <c r="L43" s="103"/>
    </row>
    <row r="44" spans="1:12" x14ac:dyDescent="0.25">
      <c r="A44" s="193"/>
      <c r="B44" s="194" t="s">
        <v>125</v>
      </c>
      <c r="C44" s="195">
        <v>1075</v>
      </c>
      <c r="D44" s="195">
        <v>49996</v>
      </c>
      <c r="E44" s="195">
        <v>37257</v>
      </c>
      <c r="F44" s="195">
        <v>47048</v>
      </c>
      <c r="G44" s="195">
        <v>49338</v>
      </c>
      <c r="H44" s="195">
        <v>42491</v>
      </c>
      <c r="I44" s="196">
        <f t="shared" si="11"/>
        <v>-0.13877741294742385</v>
      </c>
      <c r="J44" s="195">
        <f t="shared" si="10"/>
        <v>-6847</v>
      </c>
      <c r="K44" s="196">
        <f t="shared" si="12"/>
        <v>1.3723898076696989E-2</v>
      </c>
      <c r="L44" s="103"/>
    </row>
    <row r="45" spans="1:12" x14ac:dyDescent="0.25">
      <c r="A45" s="193"/>
      <c r="B45" s="194" t="s">
        <v>121</v>
      </c>
      <c r="C45" s="195">
        <v>8123</v>
      </c>
      <c r="D45" s="195">
        <v>32377</v>
      </c>
      <c r="E45" s="195">
        <v>28129</v>
      </c>
      <c r="F45" s="195">
        <v>34381</v>
      </c>
      <c r="G45" s="195">
        <v>32149</v>
      </c>
      <c r="H45" s="195">
        <v>31437</v>
      </c>
      <c r="I45" s="196">
        <f t="shared" si="11"/>
        <v>-2.2146878596534858E-2</v>
      </c>
      <c r="J45" s="195">
        <f t="shared" si="10"/>
        <v>-712</v>
      </c>
      <c r="K45" s="196">
        <f t="shared" si="12"/>
        <v>1.0153636860443934E-2</v>
      </c>
      <c r="L45" s="103"/>
    </row>
    <row r="46" spans="1:12" x14ac:dyDescent="0.25">
      <c r="A46" s="193"/>
      <c r="B46" s="194" t="s">
        <v>130</v>
      </c>
      <c r="C46" s="195">
        <v>144</v>
      </c>
      <c r="D46" s="195">
        <v>16294</v>
      </c>
      <c r="E46" s="195">
        <v>14250</v>
      </c>
      <c r="F46" s="195">
        <v>13071</v>
      </c>
      <c r="G46" s="195">
        <v>11574</v>
      </c>
      <c r="H46" s="195">
        <v>12468</v>
      </c>
      <c r="I46" s="196">
        <f t="shared" si="11"/>
        <v>7.7242094349403878E-2</v>
      </c>
      <c r="J46" s="195">
        <f t="shared" si="10"/>
        <v>894</v>
      </c>
      <c r="K46" s="196">
        <f t="shared" si="12"/>
        <v>4.0269600908488402E-3</v>
      </c>
      <c r="L46" s="103"/>
    </row>
    <row r="47" spans="1:12" x14ac:dyDescent="0.25">
      <c r="A47" s="193" t="s">
        <v>146</v>
      </c>
      <c r="B47" s="194" t="s">
        <v>133</v>
      </c>
      <c r="C47" s="195">
        <v>2086</v>
      </c>
      <c r="D47" s="195">
        <v>7257</v>
      </c>
      <c r="E47" s="195">
        <v>12144</v>
      </c>
      <c r="F47" s="195">
        <v>13940</v>
      </c>
      <c r="G47" s="195">
        <v>12474</v>
      </c>
      <c r="H47" s="195">
        <v>11925</v>
      </c>
      <c r="I47" s="196">
        <f t="shared" si="11"/>
        <v>-4.4011544011544057E-2</v>
      </c>
      <c r="J47" s="195">
        <f t="shared" si="10"/>
        <v>-549</v>
      </c>
      <c r="K47" s="196">
        <f t="shared" si="12"/>
        <v>3.8515799713965682E-3</v>
      </c>
      <c r="L47" s="103"/>
    </row>
    <row r="48" spans="1:12" x14ac:dyDescent="0.25">
      <c r="A48" s="193" t="s">
        <v>147</v>
      </c>
      <c r="B48" s="199" t="s">
        <v>147</v>
      </c>
      <c r="C48" s="200">
        <f t="shared" ref="C48" si="13">C40-SUM(C41:C47)</f>
        <v>19942</v>
      </c>
      <c r="D48" s="200">
        <f t="shared" ref="D48:H48" si="14">D40-SUM(D41:D47)</f>
        <v>158173</v>
      </c>
      <c r="E48" s="200">
        <f t="shared" si="14"/>
        <v>218082</v>
      </c>
      <c r="F48" s="200">
        <f t="shared" si="14"/>
        <v>219447</v>
      </c>
      <c r="G48" s="200">
        <f t="shared" si="14"/>
        <v>228428</v>
      </c>
      <c r="H48" s="200">
        <f t="shared" si="14"/>
        <v>230818</v>
      </c>
      <c r="I48" s="201">
        <f t="shared" si="11"/>
        <v>1.0462815416673932E-2</v>
      </c>
      <c r="J48" s="200">
        <f>H48-G48</f>
        <v>2390</v>
      </c>
      <c r="K48" s="201">
        <f t="shared" si="12"/>
        <v>7.4550439063967563E-2</v>
      </c>
      <c r="L48" s="103"/>
    </row>
    <row r="49" spans="1:12" s="177" customFormat="1" x14ac:dyDescent="0.25">
      <c r="A49" s="193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70</v>
      </c>
      <c r="C50" s="209">
        <v>1107</v>
      </c>
      <c r="D50" s="209">
        <v>14521</v>
      </c>
      <c r="E50" s="209">
        <v>14638</v>
      </c>
      <c r="F50" s="209">
        <v>17811</v>
      </c>
      <c r="G50" s="209">
        <v>17886</v>
      </c>
      <c r="H50" s="209">
        <v>17145</v>
      </c>
      <c r="I50" s="210">
        <f>IFERROR(H50/G50-1,"-")</f>
        <v>-4.1429050654142929E-2</v>
      </c>
      <c r="J50" s="209">
        <f>H50-G50</f>
        <v>-741</v>
      </c>
      <c r="K50" s="210">
        <f>H50/H$8</f>
        <v>5.5375546003852546E-3</v>
      </c>
      <c r="L50" s="103"/>
    </row>
    <row r="51" spans="1:12" x14ac:dyDescent="0.25">
      <c r="A51" s="193" t="s">
        <v>98</v>
      </c>
      <c r="B51" s="190" t="s">
        <v>99</v>
      </c>
      <c r="C51" s="191">
        <v>528</v>
      </c>
      <c r="D51" s="191">
        <v>2051</v>
      </c>
      <c r="E51" s="191">
        <v>2115</v>
      </c>
      <c r="F51" s="191">
        <v>2565</v>
      </c>
      <c r="G51" s="191">
        <v>2189</v>
      </c>
      <c r="H51" s="191">
        <v>2288</v>
      </c>
      <c r="I51" s="192">
        <f>IFERROR(H51/G51-1,"-")</f>
        <v>4.5226130653266416E-2</v>
      </c>
      <c r="J51" s="191">
        <f t="shared" ref="J51:J61" si="15">H51-G51</f>
        <v>99</v>
      </c>
      <c r="K51" s="192">
        <f>H51/H$8</f>
        <v>7.3898658067550092E-4</v>
      </c>
      <c r="L51" s="103"/>
    </row>
    <row r="52" spans="1:12" x14ac:dyDescent="0.25">
      <c r="A52" s="193" t="s">
        <v>105</v>
      </c>
      <c r="B52" s="194" t="s">
        <v>105</v>
      </c>
      <c r="C52" s="195">
        <v>422</v>
      </c>
      <c r="D52" s="195">
        <v>795</v>
      </c>
      <c r="E52" s="195">
        <v>581</v>
      </c>
      <c r="F52" s="195">
        <v>1155</v>
      </c>
      <c r="G52" s="195">
        <v>1414</v>
      </c>
      <c r="H52" s="195">
        <v>943</v>
      </c>
      <c r="I52" s="196">
        <f>IFERROR(H52/G52-1,"-")</f>
        <v>-0.33309759547383311</v>
      </c>
      <c r="J52" s="195">
        <f t="shared" si="15"/>
        <v>-471</v>
      </c>
      <c r="K52" s="196">
        <f>H52/H$8</f>
        <v>3.04573577612324E-4</v>
      </c>
      <c r="L52" s="103"/>
    </row>
    <row r="53" spans="1:12" x14ac:dyDescent="0.25">
      <c r="A53" s="193" t="s">
        <v>102</v>
      </c>
      <c r="B53" s="194" t="s">
        <v>102</v>
      </c>
      <c r="C53" s="195">
        <v>106</v>
      </c>
      <c r="D53" s="195">
        <v>1256</v>
      </c>
      <c r="E53" s="195">
        <v>1534</v>
      </c>
      <c r="F53" s="195">
        <v>1410</v>
      </c>
      <c r="G53" s="195">
        <v>775</v>
      </c>
      <c r="H53" s="195">
        <v>1345</v>
      </c>
      <c r="I53" s="196">
        <f>IFERROR(H53/G53-1,"-")</f>
        <v>0.73548387096774204</v>
      </c>
      <c r="J53" s="195">
        <f t="shared" si="15"/>
        <v>570</v>
      </c>
      <c r="K53" s="196">
        <f>H53/H$8</f>
        <v>4.3441300306317691E-4</v>
      </c>
      <c r="L53" s="103"/>
    </row>
    <row r="54" spans="1:12" x14ac:dyDescent="0.25">
      <c r="A54" s="193"/>
      <c r="B54" s="190" t="s">
        <v>109</v>
      </c>
      <c r="C54" s="191">
        <v>579</v>
      </c>
      <c r="D54" s="191">
        <v>12470</v>
      </c>
      <c r="E54" s="191">
        <v>12523</v>
      </c>
      <c r="F54" s="191">
        <v>15246</v>
      </c>
      <c r="G54" s="191">
        <v>15697</v>
      </c>
      <c r="H54" s="191">
        <v>14857</v>
      </c>
      <c r="I54" s="192">
        <f>IFERROR(H54/G54-1,"-")</f>
        <v>-5.3513410205771827E-2</v>
      </c>
      <c r="J54" s="191">
        <f t="shared" si="15"/>
        <v>-840</v>
      </c>
      <c r="K54" s="192">
        <f>H54/H$8</f>
        <v>4.7985680197097542E-3</v>
      </c>
      <c r="L54" s="103"/>
    </row>
    <row r="55" spans="1:12" s="74" customFormat="1" x14ac:dyDescent="0.25">
      <c r="A55" s="193"/>
      <c r="B55" s="194" t="s">
        <v>112</v>
      </c>
      <c r="C55" s="195">
        <v>110</v>
      </c>
      <c r="D55" s="195">
        <v>4920</v>
      </c>
      <c r="E55" s="195">
        <v>5929</v>
      </c>
      <c r="F55" s="195">
        <v>5420</v>
      </c>
      <c r="G55" s="195">
        <v>6559</v>
      </c>
      <c r="H55" s="195">
        <v>5927</v>
      </c>
      <c r="I55" s="196">
        <f t="shared" ref="I55:I62" si="16">IFERROR(H55/G55-1,"-")</f>
        <v>-9.6356151852416527E-2</v>
      </c>
      <c r="J55" s="195">
        <f t="shared" si="15"/>
        <v>-632</v>
      </c>
      <c r="K55" s="196">
        <f t="shared" ref="K55:K62" si="17">H55/H$8</f>
        <v>1.9143240662865795E-3</v>
      </c>
      <c r="L55" s="197"/>
    </row>
    <row r="56" spans="1:12" s="74" customFormat="1" x14ac:dyDescent="0.25">
      <c r="A56" s="193"/>
      <c r="B56" s="194" t="s">
        <v>115</v>
      </c>
      <c r="C56" s="195">
        <v>210</v>
      </c>
      <c r="D56" s="195">
        <v>3806</v>
      </c>
      <c r="E56" s="195">
        <v>2086</v>
      </c>
      <c r="F56" s="195">
        <v>3442</v>
      </c>
      <c r="G56" s="195">
        <v>3103</v>
      </c>
      <c r="H56" s="195">
        <v>3560</v>
      </c>
      <c r="I56" s="196">
        <f t="shared" si="16"/>
        <v>0.14727682887528193</v>
      </c>
      <c r="J56" s="195">
        <f t="shared" si="15"/>
        <v>457</v>
      </c>
      <c r="K56" s="196">
        <f t="shared" si="17"/>
        <v>1.1498217776244682E-3</v>
      </c>
      <c r="L56" s="197"/>
    </row>
    <row r="57" spans="1:12" x14ac:dyDescent="0.25">
      <c r="A57" s="193"/>
      <c r="B57" s="194" t="s">
        <v>118</v>
      </c>
      <c r="C57" s="195">
        <v>10</v>
      </c>
      <c r="D57" s="195">
        <v>582</v>
      </c>
      <c r="E57" s="195">
        <v>562</v>
      </c>
      <c r="F57" s="195">
        <v>717</v>
      </c>
      <c r="G57" s="195">
        <v>709</v>
      </c>
      <c r="H57" s="195">
        <v>646</v>
      </c>
      <c r="I57" s="196">
        <f t="shared" si="16"/>
        <v>-8.8857545839210128E-2</v>
      </c>
      <c r="J57" s="195">
        <f t="shared" si="15"/>
        <v>-63</v>
      </c>
      <c r="K57" s="196">
        <f t="shared" si="17"/>
        <v>2.0864743492848497E-4</v>
      </c>
      <c r="L57" s="103"/>
    </row>
    <row r="58" spans="1:12" x14ac:dyDescent="0.25">
      <c r="A58" s="193"/>
      <c r="B58" s="194" t="s">
        <v>125</v>
      </c>
      <c r="C58" s="195">
        <v>17</v>
      </c>
      <c r="D58" s="195">
        <v>272</v>
      </c>
      <c r="E58" s="195">
        <v>281</v>
      </c>
      <c r="F58" s="195">
        <v>435</v>
      </c>
      <c r="G58" s="195">
        <v>490</v>
      </c>
      <c r="H58" s="195">
        <v>396</v>
      </c>
      <c r="I58" s="196">
        <f t="shared" si="16"/>
        <v>-0.19183673469387752</v>
      </c>
      <c r="J58" s="195">
        <f t="shared" si="15"/>
        <v>-94</v>
      </c>
      <c r="K58" s="196">
        <f t="shared" si="17"/>
        <v>1.2790152357845209E-4</v>
      </c>
      <c r="L58" s="103"/>
    </row>
    <row r="59" spans="1:12" x14ac:dyDescent="0.25">
      <c r="A59" s="193"/>
      <c r="B59" s="194" t="s">
        <v>121</v>
      </c>
      <c r="C59" s="195">
        <v>25</v>
      </c>
      <c r="D59" s="195">
        <v>156</v>
      </c>
      <c r="E59" s="195">
        <v>46</v>
      </c>
      <c r="F59" s="195">
        <v>181</v>
      </c>
      <c r="G59" s="195">
        <v>440</v>
      </c>
      <c r="H59" s="195">
        <v>246</v>
      </c>
      <c r="I59" s="196">
        <f t="shared" si="16"/>
        <v>-0.44090909090909092</v>
      </c>
      <c r="J59" s="195">
        <f t="shared" si="15"/>
        <v>-194</v>
      </c>
      <c r="K59" s="196">
        <f t="shared" si="17"/>
        <v>7.9453976768432358E-5</v>
      </c>
      <c r="L59" s="103"/>
    </row>
    <row r="60" spans="1:12" x14ac:dyDescent="0.25">
      <c r="A60" s="193"/>
      <c r="B60" s="194" t="s">
        <v>130</v>
      </c>
      <c r="C60" s="195">
        <v>0</v>
      </c>
      <c r="D60" s="195">
        <v>20</v>
      </c>
      <c r="E60" s="195">
        <v>17</v>
      </c>
      <c r="F60" s="195">
        <v>20</v>
      </c>
      <c r="G60" s="195">
        <v>10</v>
      </c>
      <c r="H60" s="195">
        <v>51</v>
      </c>
      <c r="I60" s="196">
        <f t="shared" si="16"/>
        <v>4.0999999999999996</v>
      </c>
      <c r="J60" s="195">
        <f t="shared" si="15"/>
        <v>41</v>
      </c>
      <c r="K60" s="196">
        <f t="shared" si="17"/>
        <v>1.6472165915406706E-5</v>
      </c>
      <c r="L60" s="103"/>
    </row>
    <row r="61" spans="1:12" x14ac:dyDescent="0.25">
      <c r="A61" s="193" t="s">
        <v>146</v>
      </c>
      <c r="B61" s="194" t="s">
        <v>133</v>
      </c>
      <c r="C61" s="195">
        <v>6</v>
      </c>
      <c r="D61" s="195">
        <v>52</v>
      </c>
      <c r="E61" s="195">
        <v>13</v>
      </c>
      <c r="F61" s="195">
        <v>62</v>
      </c>
      <c r="G61" s="195">
        <v>26</v>
      </c>
      <c r="H61" s="195">
        <v>37</v>
      </c>
      <c r="I61" s="196">
        <f t="shared" si="16"/>
        <v>0.42307692307692313</v>
      </c>
      <c r="J61" s="195">
        <f t="shared" si="15"/>
        <v>11</v>
      </c>
      <c r="K61" s="196">
        <f t="shared" si="17"/>
        <v>1.1950394879804866E-5</v>
      </c>
      <c r="L61" s="103"/>
    </row>
    <row r="62" spans="1:12" x14ac:dyDescent="0.25">
      <c r="A62" s="193" t="s">
        <v>147</v>
      </c>
      <c r="B62" s="199" t="s">
        <v>147</v>
      </c>
      <c r="C62" s="200">
        <f t="shared" ref="C62" si="18">C54-SUM(C55:C61)</f>
        <v>201</v>
      </c>
      <c r="D62" s="200">
        <f t="shared" ref="D62:H62" si="19">D54-SUM(D55:D61)</f>
        <v>2662</v>
      </c>
      <c r="E62" s="200">
        <f t="shared" si="19"/>
        <v>3589</v>
      </c>
      <c r="F62" s="200">
        <f t="shared" si="19"/>
        <v>4969</v>
      </c>
      <c r="G62" s="200">
        <f t="shared" si="19"/>
        <v>4360</v>
      </c>
      <c r="H62" s="200">
        <f t="shared" si="19"/>
        <v>3994</v>
      </c>
      <c r="I62" s="201">
        <f t="shared" si="16"/>
        <v>-8.3944954128440386E-2</v>
      </c>
      <c r="J62" s="200">
        <f>H62-G62</f>
        <v>-366</v>
      </c>
      <c r="K62" s="201">
        <f t="shared" si="17"/>
        <v>1.2899966797281252E-3</v>
      </c>
      <c r="L62" s="103"/>
    </row>
    <row r="63" spans="1:12" s="177" customFormat="1" x14ac:dyDescent="0.25">
      <c r="A63" s="193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70</v>
      </c>
      <c r="C64" s="209">
        <v>15842</v>
      </c>
      <c r="D64" s="209">
        <v>74494</v>
      </c>
      <c r="E64" s="209">
        <v>96232</v>
      </c>
      <c r="F64" s="209">
        <v>103075</v>
      </c>
      <c r="G64" s="209">
        <v>146033</v>
      </c>
      <c r="H64" s="209">
        <v>99062</v>
      </c>
      <c r="I64" s="210">
        <f>IFERROR(H64/G64-1,"-")</f>
        <v>-0.32164647716611994</v>
      </c>
      <c r="J64" s="209">
        <f>H64-G64</f>
        <v>-46971</v>
      </c>
      <c r="K64" s="210">
        <f>H64/H$8</f>
        <v>3.1995405880627825E-2</v>
      </c>
      <c r="L64" s="103"/>
    </row>
    <row r="65" spans="1:12" x14ac:dyDescent="0.25">
      <c r="A65" s="193" t="s">
        <v>98</v>
      </c>
      <c r="B65" s="190" t="s">
        <v>99</v>
      </c>
      <c r="C65" s="191">
        <v>9120</v>
      </c>
      <c r="D65" s="191">
        <v>14757</v>
      </c>
      <c r="E65" s="191">
        <v>4935</v>
      </c>
      <c r="F65" s="191">
        <v>8019</v>
      </c>
      <c r="G65" s="191">
        <v>18094</v>
      </c>
      <c r="H65" s="191">
        <v>13595</v>
      </c>
      <c r="I65" s="192">
        <f>IFERROR(H65/G65-1,"-")</f>
        <v>-0.24864595998673589</v>
      </c>
      <c r="J65" s="191">
        <f t="shared" ref="J65:J75" si="20">H65-G65</f>
        <v>-4499</v>
      </c>
      <c r="K65" s="192">
        <f>H65/H$8</f>
        <v>4.3909626592147878E-3</v>
      </c>
      <c r="L65" s="103"/>
    </row>
    <row r="66" spans="1:12" x14ac:dyDescent="0.25">
      <c r="A66" s="193" t="s">
        <v>105</v>
      </c>
      <c r="B66" s="194" t="s">
        <v>105</v>
      </c>
      <c r="C66" s="195">
        <v>1918</v>
      </c>
      <c r="D66" s="195">
        <v>10508</v>
      </c>
      <c r="E66" s="195">
        <v>884</v>
      </c>
      <c r="F66" s="195">
        <v>252</v>
      </c>
      <c r="G66" s="195">
        <v>8114</v>
      </c>
      <c r="H66" s="195">
        <v>4058</v>
      </c>
      <c r="I66" s="196">
        <f>IFERROR(H66/G66-1,"-")</f>
        <v>-0.49987675622381067</v>
      </c>
      <c r="J66" s="195">
        <f t="shared" si="20"/>
        <v>-4056</v>
      </c>
      <c r="K66" s="196">
        <f>H66/H$8</f>
        <v>1.3106676330337337E-3</v>
      </c>
      <c r="L66" s="103"/>
    </row>
    <row r="67" spans="1:12" x14ac:dyDescent="0.25">
      <c r="A67" s="193" t="s">
        <v>102</v>
      </c>
      <c r="B67" s="194" t="s">
        <v>102</v>
      </c>
      <c r="C67" s="195">
        <v>7202</v>
      </c>
      <c r="D67" s="195">
        <v>4249</v>
      </c>
      <c r="E67" s="195">
        <v>4051</v>
      </c>
      <c r="F67" s="195">
        <v>7767</v>
      </c>
      <c r="G67" s="195">
        <v>9980</v>
      </c>
      <c r="H67" s="195">
        <v>9537</v>
      </c>
      <c r="I67" s="196">
        <f>IFERROR(H67/G67-1,"-")</f>
        <v>-4.438877755511017E-2</v>
      </c>
      <c r="J67" s="195">
        <f t="shared" si="20"/>
        <v>-443</v>
      </c>
      <c r="K67" s="196">
        <f>H67/H$8</f>
        <v>3.0802950261810541E-3</v>
      </c>
      <c r="L67" s="103"/>
    </row>
    <row r="68" spans="1:12" x14ac:dyDescent="0.25">
      <c r="A68" s="193"/>
      <c r="B68" s="190" t="s">
        <v>109</v>
      </c>
      <c r="C68" s="191">
        <v>6722</v>
      </c>
      <c r="D68" s="191">
        <v>59737</v>
      </c>
      <c r="E68" s="191">
        <v>91297</v>
      </c>
      <c r="F68" s="191">
        <v>95056</v>
      </c>
      <c r="G68" s="191">
        <v>127939</v>
      </c>
      <c r="H68" s="191">
        <v>85467</v>
      </c>
      <c r="I68" s="192">
        <f>IFERROR(H68/G68-1,"-")</f>
        <v>-0.33197070478900104</v>
      </c>
      <c r="J68" s="191">
        <f t="shared" si="20"/>
        <v>-42472</v>
      </c>
      <c r="K68" s="192">
        <f>H68/H$8</f>
        <v>2.760444322141304E-2</v>
      </c>
      <c r="L68" s="103"/>
    </row>
    <row r="69" spans="1:12" s="74" customFormat="1" x14ac:dyDescent="0.25">
      <c r="A69" s="193"/>
      <c r="B69" s="194" t="s">
        <v>112</v>
      </c>
      <c r="C69" s="195">
        <v>2369</v>
      </c>
      <c r="D69" s="195">
        <v>30110</v>
      </c>
      <c r="E69" s="195">
        <v>40031</v>
      </c>
      <c r="F69" s="195">
        <v>26963</v>
      </c>
      <c r="G69" s="195">
        <v>45010</v>
      </c>
      <c r="H69" s="195">
        <v>43299</v>
      </c>
      <c r="I69" s="196">
        <f t="shared" ref="I69:I76" si="21">IFERROR(H69/G69-1,"-")</f>
        <v>-3.801377471672962E-2</v>
      </c>
      <c r="J69" s="195">
        <f t="shared" si="20"/>
        <v>-1711</v>
      </c>
      <c r="K69" s="196">
        <f t="shared" ref="K69:K76" si="22">H69/H$8</f>
        <v>1.3984868862180295E-2</v>
      </c>
      <c r="L69" s="197"/>
    </row>
    <row r="70" spans="1:12" s="74" customFormat="1" x14ac:dyDescent="0.25">
      <c r="A70" s="193"/>
      <c r="B70" s="194" t="s">
        <v>115</v>
      </c>
      <c r="C70" s="195">
        <v>598</v>
      </c>
      <c r="D70" s="195">
        <v>6530</v>
      </c>
      <c r="E70" s="195">
        <v>3026</v>
      </c>
      <c r="F70" s="195">
        <v>6685</v>
      </c>
      <c r="G70" s="195">
        <v>8807</v>
      </c>
      <c r="H70" s="195">
        <v>7604</v>
      </c>
      <c r="I70" s="196">
        <f t="shared" si="21"/>
        <v>-0.13659588963324631</v>
      </c>
      <c r="J70" s="195">
        <f t="shared" si="20"/>
        <v>-1203</v>
      </c>
      <c r="K70" s="196">
        <f t="shared" si="22"/>
        <v>2.4559676396226E-3</v>
      </c>
      <c r="L70" s="197"/>
    </row>
    <row r="71" spans="1:12" x14ac:dyDescent="0.25">
      <c r="A71" s="193"/>
      <c r="B71" s="194" t="s">
        <v>118</v>
      </c>
      <c r="C71" s="195">
        <v>1310</v>
      </c>
      <c r="D71" s="195">
        <v>4900</v>
      </c>
      <c r="E71" s="195">
        <v>20423</v>
      </c>
      <c r="F71" s="195">
        <v>25712</v>
      </c>
      <c r="G71" s="195">
        <v>26260</v>
      </c>
      <c r="H71" s="195">
        <v>6356</v>
      </c>
      <c r="I71" s="196">
        <f t="shared" si="21"/>
        <v>-0.7579588728103579</v>
      </c>
      <c r="J71" s="195">
        <f t="shared" si="20"/>
        <v>-19904</v>
      </c>
      <c r="K71" s="196">
        <f t="shared" si="22"/>
        <v>2.052884050163236E-3</v>
      </c>
      <c r="L71" s="103"/>
    </row>
    <row r="72" spans="1:12" x14ac:dyDescent="0.25">
      <c r="A72" s="193"/>
      <c r="B72" s="194" t="s">
        <v>125</v>
      </c>
      <c r="C72" s="195">
        <v>52</v>
      </c>
      <c r="D72" s="195">
        <v>6753</v>
      </c>
      <c r="E72" s="195">
        <v>2125</v>
      </c>
      <c r="F72" s="195">
        <v>2652</v>
      </c>
      <c r="G72" s="195">
        <v>6807</v>
      </c>
      <c r="H72" s="195">
        <v>3590</v>
      </c>
      <c r="I72" s="196">
        <f t="shared" si="21"/>
        <v>-0.47260173350962242</v>
      </c>
      <c r="J72" s="195">
        <f t="shared" si="20"/>
        <v>-3217</v>
      </c>
      <c r="K72" s="196">
        <f t="shared" si="22"/>
        <v>1.1595112869864721E-3</v>
      </c>
      <c r="L72" s="103"/>
    </row>
    <row r="73" spans="1:12" x14ac:dyDescent="0.25">
      <c r="A73" s="193"/>
      <c r="B73" s="194" t="s">
        <v>121</v>
      </c>
      <c r="C73" s="195">
        <v>680</v>
      </c>
      <c r="D73" s="195">
        <v>1426</v>
      </c>
      <c r="E73" s="195">
        <v>1136</v>
      </c>
      <c r="F73" s="195">
        <v>1837</v>
      </c>
      <c r="G73" s="195">
        <v>2875</v>
      </c>
      <c r="H73" s="195">
        <v>1963</v>
      </c>
      <c r="I73" s="196">
        <f t="shared" si="21"/>
        <v>-0.31721739130434778</v>
      </c>
      <c r="J73" s="195">
        <f t="shared" si="20"/>
        <v>-912</v>
      </c>
      <c r="K73" s="196">
        <f t="shared" si="22"/>
        <v>6.3401689592045821E-4</v>
      </c>
      <c r="L73" s="103"/>
    </row>
    <row r="74" spans="1:12" x14ac:dyDescent="0.25">
      <c r="A74" s="193"/>
      <c r="B74" s="194" t="s">
        <v>130</v>
      </c>
      <c r="C74" s="195">
        <v>2</v>
      </c>
      <c r="D74" s="195">
        <v>616</v>
      </c>
      <c r="E74" s="195">
        <v>2187</v>
      </c>
      <c r="F74" s="195">
        <v>1351</v>
      </c>
      <c r="G74" s="195">
        <v>1750</v>
      </c>
      <c r="H74" s="195">
        <v>598</v>
      </c>
      <c r="I74" s="196">
        <f t="shared" si="21"/>
        <v>-0.65828571428571436</v>
      </c>
      <c r="J74" s="195">
        <f t="shared" si="20"/>
        <v>-1152</v>
      </c>
      <c r="K74" s="196">
        <f t="shared" si="22"/>
        <v>1.9314421994927865E-4</v>
      </c>
      <c r="L74" s="103"/>
    </row>
    <row r="75" spans="1:12" x14ac:dyDescent="0.25">
      <c r="A75" s="193" t="s">
        <v>146</v>
      </c>
      <c r="B75" s="194" t="s">
        <v>133</v>
      </c>
      <c r="C75" s="195">
        <v>254</v>
      </c>
      <c r="D75" s="195">
        <v>132</v>
      </c>
      <c r="E75" s="195">
        <v>292</v>
      </c>
      <c r="F75" s="195">
        <v>280</v>
      </c>
      <c r="G75" s="195">
        <v>920</v>
      </c>
      <c r="H75" s="195">
        <v>1345</v>
      </c>
      <c r="I75" s="196">
        <f t="shared" si="21"/>
        <v>0.46195652173913038</v>
      </c>
      <c r="J75" s="195">
        <f t="shared" si="20"/>
        <v>425</v>
      </c>
      <c r="K75" s="196">
        <f t="shared" si="22"/>
        <v>4.3441300306317691E-4</v>
      </c>
      <c r="L75" s="103"/>
    </row>
    <row r="76" spans="1:12" x14ac:dyDescent="0.25">
      <c r="A76" s="193" t="s">
        <v>147</v>
      </c>
      <c r="B76" s="199" t="s">
        <v>147</v>
      </c>
      <c r="C76" s="200">
        <f t="shared" ref="C76" si="23">C68-SUM(C69:C75)</f>
        <v>1457</v>
      </c>
      <c r="D76" s="200">
        <f t="shared" ref="D76:H76" si="24">D68-SUM(D69:D75)</f>
        <v>9270</v>
      </c>
      <c r="E76" s="200">
        <f t="shared" si="24"/>
        <v>22077</v>
      </c>
      <c r="F76" s="200">
        <f t="shared" si="24"/>
        <v>29576</v>
      </c>
      <c r="G76" s="200">
        <f t="shared" si="24"/>
        <v>35510</v>
      </c>
      <c r="H76" s="200">
        <f t="shared" si="24"/>
        <v>20712</v>
      </c>
      <c r="I76" s="201">
        <f t="shared" si="21"/>
        <v>-0.41672768234300195</v>
      </c>
      <c r="J76" s="200">
        <f>H76-G76</f>
        <v>-14798</v>
      </c>
      <c r="K76" s="201">
        <f t="shared" si="22"/>
        <v>6.6896372635275236E-3</v>
      </c>
      <c r="L76" s="103"/>
    </row>
    <row r="77" spans="1:12" s="177" customFormat="1" x14ac:dyDescent="0.25">
      <c r="A77" s="193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70</v>
      </c>
      <c r="C78" s="209">
        <v>56100</v>
      </c>
      <c r="D78" s="209">
        <v>287185</v>
      </c>
      <c r="E78" s="209">
        <v>375972</v>
      </c>
      <c r="F78" s="209">
        <v>428972</v>
      </c>
      <c r="G78" s="209">
        <v>490987</v>
      </c>
      <c r="H78" s="209">
        <v>476664</v>
      </c>
      <c r="I78" s="210">
        <f>IFERROR(H78/G78-1,"-")</f>
        <v>-2.9171851800556814E-2</v>
      </c>
      <c r="J78" s="209">
        <f>H78-G78</f>
        <v>-14323</v>
      </c>
      <c r="K78" s="210">
        <f>H78/H$8</f>
        <v>0.15395467635100829</v>
      </c>
      <c r="L78" s="103"/>
    </row>
    <row r="79" spans="1:12" x14ac:dyDescent="0.25">
      <c r="A79" s="193" t="s">
        <v>98</v>
      </c>
      <c r="B79" s="190" t="s">
        <v>99</v>
      </c>
      <c r="C79" s="191">
        <v>36133</v>
      </c>
      <c r="D79" s="191">
        <v>96677</v>
      </c>
      <c r="E79" s="191">
        <v>140180</v>
      </c>
      <c r="F79" s="191">
        <v>118073</v>
      </c>
      <c r="G79" s="191">
        <v>131586</v>
      </c>
      <c r="H79" s="191">
        <v>128510</v>
      </c>
      <c r="I79" s="192">
        <f>IFERROR(H79/G79-1,"-")</f>
        <v>-2.3376347027799338E-2</v>
      </c>
      <c r="J79" s="191">
        <f t="shared" ref="J79:J89" si="25">H79-G79</f>
        <v>-3076</v>
      </c>
      <c r="K79" s="192">
        <f>H79/H$8</f>
        <v>4.1506628270370903E-2</v>
      </c>
      <c r="L79" s="103"/>
    </row>
    <row r="80" spans="1:12" x14ac:dyDescent="0.25">
      <c r="A80" s="193" t="s">
        <v>105</v>
      </c>
      <c r="B80" s="194" t="s">
        <v>105</v>
      </c>
      <c r="C80" s="195">
        <v>9687</v>
      </c>
      <c r="D80" s="195">
        <v>24876</v>
      </c>
      <c r="E80" s="195">
        <v>26328</v>
      </c>
      <c r="F80" s="195">
        <v>14887</v>
      </c>
      <c r="G80" s="195">
        <v>21702</v>
      </c>
      <c r="H80" s="195">
        <v>20327</v>
      </c>
      <c r="I80" s="196">
        <f>IFERROR(H80/G80-1,"-")</f>
        <v>-6.3358215832642117E-2</v>
      </c>
      <c r="J80" s="195">
        <f t="shared" si="25"/>
        <v>-1375</v>
      </c>
      <c r="K80" s="196">
        <f>H80/H$8</f>
        <v>6.5652885600484736E-3</v>
      </c>
      <c r="L80" s="103"/>
    </row>
    <row r="81" spans="1:12" x14ac:dyDescent="0.25">
      <c r="A81" s="193" t="s">
        <v>102</v>
      </c>
      <c r="B81" s="194" t="s">
        <v>102</v>
      </c>
      <c r="C81" s="195">
        <v>26446</v>
      </c>
      <c r="D81" s="195">
        <v>71801</v>
      </c>
      <c r="E81" s="195">
        <v>113852</v>
      </c>
      <c r="F81" s="195">
        <v>103186</v>
      </c>
      <c r="G81" s="195">
        <v>109884</v>
      </c>
      <c r="H81" s="195">
        <v>108183</v>
      </c>
      <c r="I81" s="196">
        <f>IFERROR(H81/G81-1,"-")</f>
        <v>-1.5479960685814143E-2</v>
      </c>
      <c r="J81" s="195">
        <f t="shared" si="25"/>
        <v>-1701</v>
      </c>
      <c r="K81" s="196">
        <f>H81/H$8</f>
        <v>3.4941339710322428E-2</v>
      </c>
      <c r="L81" s="103"/>
    </row>
    <row r="82" spans="1:12" x14ac:dyDescent="0.25">
      <c r="A82" s="193"/>
      <c r="B82" s="190" t="s">
        <v>109</v>
      </c>
      <c r="C82" s="191">
        <v>19967</v>
      </c>
      <c r="D82" s="191">
        <v>190508</v>
      </c>
      <c r="E82" s="191">
        <v>235792</v>
      </c>
      <c r="F82" s="191">
        <v>310899</v>
      </c>
      <c r="G82" s="191">
        <v>359401</v>
      </c>
      <c r="H82" s="191">
        <v>348154</v>
      </c>
      <c r="I82" s="192">
        <f>IFERROR(H82/G82-1,"-")</f>
        <v>-3.129373596623275E-2</v>
      </c>
      <c r="J82" s="191">
        <f t="shared" si="25"/>
        <v>-11247</v>
      </c>
      <c r="K82" s="192">
        <f>H82/H$8</f>
        <v>0.11244804808063739</v>
      </c>
      <c r="L82" s="103"/>
    </row>
    <row r="83" spans="1:12" s="74" customFormat="1" x14ac:dyDescent="0.25">
      <c r="A83" s="193"/>
      <c r="B83" s="194" t="s">
        <v>112</v>
      </c>
      <c r="C83" s="195">
        <v>3047</v>
      </c>
      <c r="D83" s="195">
        <v>27428</v>
      </c>
      <c r="E83" s="195">
        <v>48171</v>
      </c>
      <c r="F83" s="195">
        <v>66201</v>
      </c>
      <c r="G83" s="195">
        <v>74256</v>
      </c>
      <c r="H83" s="195">
        <v>80610</v>
      </c>
      <c r="I83" s="196">
        <f t="shared" ref="I83:I90" si="26">IFERROR(H83/G83-1,"-")</f>
        <v>8.5568842921784016E-2</v>
      </c>
      <c r="J83" s="195">
        <f t="shared" si="25"/>
        <v>6354</v>
      </c>
      <c r="K83" s="196">
        <f t="shared" ref="K83:K90" si="27">H83/H$8</f>
        <v>2.6035711655704601E-2</v>
      </c>
      <c r="L83" s="197"/>
    </row>
    <row r="84" spans="1:12" s="74" customFormat="1" x14ac:dyDescent="0.25">
      <c r="A84" s="193"/>
      <c r="B84" s="194" t="s">
        <v>115</v>
      </c>
      <c r="C84" s="195">
        <v>2230</v>
      </c>
      <c r="D84" s="195">
        <v>79348</v>
      </c>
      <c r="E84" s="195">
        <v>81267</v>
      </c>
      <c r="F84" s="195">
        <v>95060</v>
      </c>
      <c r="G84" s="195">
        <v>109949</v>
      </c>
      <c r="H84" s="195">
        <v>95382</v>
      </c>
      <c r="I84" s="196">
        <f t="shared" si="26"/>
        <v>-0.1324886993060419</v>
      </c>
      <c r="J84" s="195">
        <f t="shared" si="25"/>
        <v>-14567</v>
      </c>
      <c r="K84" s="196">
        <f t="shared" si="27"/>
        <v>3.0806826065555345E-2</v>
      </c>
      <c r="L84" s="197"/>
    </row>
    <row r="85" spans="1:12" x14ac:dyDescent="0.25">
      <c r="A85" s="193"/>
      <c r="B85" s="194" t="s">
        <v>118</v>
      </c>
      <c r="C85" s="195">
        <v>4177</v>
      </c>
      <c r="D85" s="195">
        <v>14829</v>
      </c>
      <c r="E85" s="195">
        <v>15893</v>
      </c>
      <c r="F85" s="195">
        <v>29606</v>
      </c>
      <c r="G85" s="195">
        <v>36840</v>
      </c>
      <c r="H85" s="195">
        <v>37397</v>
      </c>
      <c r="I85" s="196">
        <f t="shared" si="26"/>
        <v>1.5119435396308445E-2</v>
      </c>
      <c r="J85" s="195">
        <f t="shared" si="25"/>
        <v>557</v>
      </c>
      <c r="K85" s="196">
        <f t="shared" si="27"/>
        <v>1.2078619387028719E-2</v>
      </c>
      <c r="L85" s="103"/>
    </row>
    <row r="86" spans="1:12" x14ac:dyDescent="0.25">
      <c r="A86" s="193"/>
      <c r="B86" s="194" t="s">
        <v>125</v>
      </c>
      <c r="C86" s="195">
        <v>218</v>
      </c>
      <c r="D86" s="195">
        <v>7377</v>
      </c>
      <c r="E86" s="195">
        <v>6492</v>
      </c>
      <c r="F86" s="195">
        <v>9266</v>
      </c>
      <c r="G86" s="195">
        <v>14761</v>
      </c>
      <c r="H86" s="195">
        <v>11784</v>
      </c>
      <c r="I86" s="196">
        <f t="shared" si="26"/>
        <v>-0.20168010297405325</v>
      </c>
      <c r="J86" s="195">
        <f t="shared" si="25"/>
        <v>-2977</v>
      </c>
      <c r="K86" s="196">
        <f t="shared" si="27"/>
        <v>3.80603927739515E-3</v>
      </c>
      <c r="L86" s="103"/>
    </row>
    <row r="87" spans="1:12" x14ac:dyDescent="0.25">
      <c r="A87" s="193"/>
      <c r="B87" s="194" t="s">
        <v>121</v>
      </c>
      <c r="C87" s="195">
        <v>1379</v>
      </c>
      <c r="D87" s="195">
        <v>5242</v>
      </c>
      <c r="E87" s="195">
        <v>2154</v>
      </c>
      <c r="F87" s="195">
        <v>4047</v>
      </c>
      <c r="G87" s="195">
        <v>5700</v>
      </c>
      <c r="H87" s="195">
        <v>7586</v>
      </c>
      <c r="I87" s="196">
        <f t="shared" si="26"/>
        <v>0.3308771929824561</v>
      </c>
      <c r="J87" s="195">
        <f t="shared" si="25"/>
        <v>1886</v>
      </c>
      <c r="K87" s="196">
        <f t="shared" si="27"/>
        <v>2.4501539340053978E-3</v>
      </c>
      <c r="L87" s="103"/>
    </row>
    <row r="88" spans="1:12" x14ac:dyDescent="0.25">
      <c r="A88" s="193"/>
      <c r="B88" s="194" t="s">
        <v>130</v>
      </c>
      <c r="C88" s="195">
        <v>13</v>
      </c>
      <c r="D88" s="195">
        <v>3040</v>
      </c>
      <c r="E88" s="195">
        <v>6332</v>
      </c>
      <c r="F88" s="195">
        <v>4290</v>
      </c>
      <c r="G88" s="195">
        <v>4680</v>
      </c>
      <c r="H88" s="195">
        <v>4718</v>
      </c>
      <c r="I88" s="196">
        <f t="shared" si="26"/>
        <v>8.1196581196580908E-3</v>
      </c>
      <c r="J88" s="195">
        <f t="shared" si="25"/>
        <v>38</v>
      </c>
      <c r="K88" s="196">
        <f t="shared" si="27"/>
        <v>1.5238368389978204E-3</v>
      </c>
      <c r="L88" s="103"/>
    </row>
    <row r="89" spans="1:12" x14ac:dyDescent="0.25">
      <c r="A89" s="193" t="s">
        <v>146</v>
      </c>
      <c r="B89" s="194" t="s">
        <v>133</v>
      </c>
      <c r="C89" s="195">
        <v>240</v>
      </c>
      <c r="D89" s="195">
        <v>1830</v>
      </c>
      <c r="E89" s="195">
        <v>5750</v>
      </c>
      <c r="F89" s="195">
        <v>5312</v>
      </c>
      <c r="G89" s="195">
        <v>3688</v>
      </c>
      <c r="H89" s="195">
        <v>3428</v>
      </c>
      <c r="I89" s="196">
        <f t="shared" si="26"/>
        <v>-7.0498915401301487E-2</v>
      </c>
      <c r="J89" s="195">
        <f t="shared" si="25"/>
        <v>-260</v>
      </c>
      <c r="K89" s="196">
        <f t="shared" si="27"/>
        <v>1.1071879364316509E-3</v>
      </c>
      <c r="L89" s="103"/>
    </row>
    <row r="90" spans="1:12" x14ac:dyDescent="0.25">
      <c r="A90" s="193" t="s">
        <v>147</v>
      </c>
      <c r="B90" s="199" t="s">
        <v>147</v>
      </c>
      <c r="C90" s="200">
        <f t="shared" ref="C90" si="28">C82-SUM(C83:C89)</f>
        <v>8663</v>
      </c>
      <c r="D90" s="200">
        <f t="shared" ref="D90:H90" si="29">D82-SUM(D83:D89)</f>
        <v>51414</v>
      </c>
      <c r="E90" s="200">
        <f t="shared" si="29"/>
        <v>69733</v>
      </c>
      <c r="F90" s="200">
        <f t="shared" si="29"/>
        <v>97117</v>
      </c>
      <c r="G90" s="200">
        <f t="shared" si="29"/>
        <v>109527</v>
      </c>
      <c r="H90" s="200">
        <f t="shared" si="29"/>
        <v>107249</v>
      </c>
      <c r="I90" s="201">
        <f t="shared" si="26"/>
        <v>-2.0798524564719201E-2</v>
      </c>
      <c r="J90" s="200">
        <f>H90-G90</f>
        <v>-2278</v>
      </c>
      <c r="K90" s="201">
        <f t="shared" si="27"/>
        <v>3.4639672985518705E-2</v>
      </c>
      <c r="L90" s="103"/>
    </row>
    <row r="91" spans="1:12" s="177" customFormat="1" x14ac:dyDescent="0.25">
      <c r="A91" s="193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70</v>
      </c>
      <c r="C92" s="209">
        <v>3603</v>
      </c>
      <c r="D92" s="209">
        <v>10119</v>
      </c>
      <c r="E92" s="209">
        <v>11595</v>
      </c>
      <c r="F92" s="209">
        <v>11107</v>
      </c>
      <c r="G92" s="209">
        <v>12187</v>
      </c>
      <c r="H92" s="209">
        <v>14433</v>
      </c>
      <c r="I92" s="210">
        <f>IFERROR(H92/G92-1,"-")</f>
        <v>0.18429474029703785</v>
      </c>
      <c r="J92" s="209">
        <f>H92-G92</f>
        <v>2246</v>
      </c>
      <c r="K92" s="210">
        <f>H92/H$8</f>
        <v>4.6616229540600981E-3</v>
      </c>
      <c r="L92" s="103"/>
    </row>
    <row r="93" spans="1:12" x14ac:dyDescent="0.25">
      <c r="A93" s="193" t="s">
        <v>98</v>
      </c>
      <c r="B93" s="190" t="s">
        <v>99</v>
      </c>
      <c r="C93" s="191">
        <v>2778</v>
      </c>
      <c r="D93" s="191">
        <v>3923</v>
      </c>
      <c r="E93" s="191">
        <v>5470</v>
      </c>
      <c r="F93" s="191">
        <v>5517</v>
      </c>
      <c r="G93" s="191">
        <v>5734</v>
      </c>
      <c r="H93" s="191">
        <v>7715</v>
      </c>
      <c r="I93" s="192">
        <f>IFERROR(H93/G93-1,"-")</f>
        <v>0.34548308336239963</v>
      </c>
      <c r="J93" s="191">
        <f t="shared" ref="J93:J103" si="30">H93-G93</f>
        <v>1981</v>
      </c>
      <c r="K93" s="192">
        <f>H93/H$8</f>
        <v>2.4918188242620148E-3</v>
      </c>
      <c r="L93" s="103"/>
    </row>
    <row r="94" spans="1:12" x14ac:dyDescent="0.25">
      <c r="A94" s="193" t="s">
        <v>105</v>
      </c>
      <c r="B94" s="194" t="s">
        <v>105</v>
      </c>
      <c r="C94" s="195">
        <v>874</v>
      </c>
      <c r="D94" s="195">
        <v>2179</v>
      </c>
      <c r="E94" s="195">
        <v>1877</v>
      </c>
      <c r="F94" s="195">
        <v>1047</v>
      </c>
      <c r="G94" s="195">
        <v>1307</v>
      </c>
      <c r="H94" s="195">
        <v>2970</v>
      </c>
      <c r="I94" s="196">
        <f>IFERROR(H94/G94-1,"-")</f>
        <v>1.2723794950267791</v>
      </c>
      <c r="J94" s="195">
        <f t="shared" si="30"/>
        <v>1663</v>
      </c>
      <c r="K94" s="196">
        <f>H94/H$8</f>
        <v>9.5926142683839058E-4</v>
      </c>
      <c r="L94" s="103"/>
    </row>
    <row r="95" spans="1:12" x14ac:dyDescent="0.25">
      <c r="A95" s="193" t="s">
        <v>102</v>
      </c>
      <c r="B95" s="194" t="s">
        <v>102</v>
      </c>
      <c r="C95" s="195">
        <v>1904</v>
      </c>
      <c r="D95" s="195">
        <v>1744</v>
      </c>
      <c r="E95" s="195">
        <v>3593</v>
      </c>
      <c r="F95" s="195">
        <v>4470</v>
      </c>
      <c r="G95" s="195">
        <v>4427</v>
      </c>
      <c r="H95" s="195">
        <v>4745</v>
      </c>
      <c r="I95" s="196">
        <f>IFERROR(H95/G95-1,"-")</f>
        <v>7.1831940365936209E-2</v>
      </c>
      <c r="J95" s="195">
        <f t="shared" si="30"/>
        <v>318</v>
      </c>
      <c r="K95" s="196">
        <f>H95/H$8</f>
        <v>1.5325573974236241E-3</v>
      </c>
      <c r="L95" s="103"/>
    </row>
    <row r="96" spans="1:12" x14ac:dyDescent="0.25">
      <c r="A96" s="193"/>
      <c r="B96" s="190" t="s">
        <v>109</v>
      </c>
      <c r="C96" s="191">
        <v>825</v>
      </c>
      <c r="D96" s="191">
        <v>6196</v>
      </c>
      <c r="E96" s="191">
        <v>6125</v>
      </c>
      <c r="F96" s="191">
        <v>5590</v>
      </c>
      <c r="G96" s="191">
        <v>6453</v>
      </c>
      <c r="H96" s="191">
        <v>6718</v>
      </c>
      <c r="I96" s="192">
        <f>IFERROR(H96/G96-1,"-")</f>
        <v>4.1066170773283783E-2</v>
      </c>
      <c r="J96" s="191">
        <f t="shared" si="30"/>
        <v>265</v>
      </c>
      <c r="K96" s="192">
        <f>H96/H$8</f>
        <v>2.1698041297980837E-3</v>
      </c>
      <c r="L96" s="103"/>
    </row>
    <row r="97" spans="1:12" s="74" customFormat="1" x14ac:dyDescent="0.25">
      <c r="A97" s="193"/>
      <c r="B97" s="194" t="s">
        <v>112</v>
      </c>
      <c r="C97" s="195">
        <v>90</v>
      </c>
      <c r="D97" s="195">
        <v>757</v>
      </c>
      <c r="E97" s="195">
        <v>676</v>
      </c>
      <c r="F97" s="195">
        <v>658</v>
      </c>
      <c r="G97" s="195">
        <v>850</v>
      </c>
      <c r="H97" s="195">
        <v>773</v>
      </c>
      <c r="I97" s="196">
        <f t="shared" ref="I97:I104" si="31">IFERROR(H97/G97-1,"-")</f>
        <v>-9.0588235294117636E-2</v>
      </c>
      <c r="J97" s="195">
        <f t="shared" si="30"/>
        <v>-77</v>
      </c>
      <c r="K97" s="196">
        <f t="shared" ref="K97:K104" si="32">H97/H$8</f>
        <v>2.4966635789430166E-4</v>
      </c>
      <c r="L97" s="197"/>
    </row>
    <row r="98" spans="1:12" s="74" customFormat="1" x14ac:dyDescent="0.25">
      <c r="A98" s="193"/>
      <c r="B98" s="194" t="s">
        <v>115</v>
      </c>
      <c r="C98" s="195">
        <v>122</v>
      </c>
      <c r="D98" s="195">
        <v>3442</v>
      </c>
      <c r="E98" s="195">
        <v>2114</v>
      </c>
      <c r="F98" s="195">
        <v>1758</v>
      </c>
      <c r="G98" s="195">
        <v>1824</v>
      </c>
      <c r="H98" s="195">
        <v>1932</v>
      </c>
      <c r="I98" s="196">
        <f t="shared" si="31"/>
        <v>5.921052631578938E-2</v>
      </c>
      <c r="J98" s="195">
        <f t="shared" si="30"/>
        <v>108</v>
      </c>
      <c r="K98" s="196">
        <f t="shared" si="32"/>
        <v>6.240044029130541E-4</v>
      </c>
      <c r="L98" s="197"/>
    </row>
    <row r="99" spans="1:12" x14ac:dyDescent="0.25">
      <c r="A99" s="193"/>
      <c r="B99" s="194" t="s">
        <v>118</v>
      </c>
      <c r="C99" s="195">
        <v>266</v>
      </c>
      <c r="D99" s="195">
        <v>399</v>
      </c>
      <c r="E99" s="195">
        <v>484</v>
      </c>
      <c r="F99" s="195">
        <v>565</v>
      </c>
      <c r="G99" s="195">
        <v>622</v>
      </c>
      <c r="H99" s="195">
        <v>699</v>
      </c>
      <c r="I99" s="196">
        <f t="shared" si="31"/>
        <v>0.1237942122186495</v>
      </c>
      <c r="J99" s="195">
        <f t="shared" si="30"/>
        <v>77</v>
      </c>
      <c r="K99" s="196">
        <f t="shared" si="32"/>
        <v>2.2576556813469194E-4</v>
      </c>
      <c r="L99" s="103"/>
    </row>
    <row r="100" spans="1:12" x14ac:dyDescent="0.25">
      <c r="A100" s="193"/>
      <c r="B100" s="194" t="s">
        <v>125</v>
      </c>
      <c r="C100" s="195">
        <v>5</v>
      </c>
      <c r="D100" s="195">
        <v>136</v>
      </c>
      <c r="E100" s="195">
        <v>458</v>
      </c>
      <c r="F100" s="195">
        <v>266</v>
      </c>
      <c r="G100" s="195">
        <v>155</v>
      </c>
      <c r="H100" s="195">
        <v>181</v>
      </c>
      <c r="I100" s="196">
        <f t="shared" si="31"/>
        <v>0.16774193548387095</v>
      </c>
      <c r="J100" s="195">
        <f t="shared" si="30"/>
        <v>26</v>
      </c>
      <c r="K100" s="196">
        <f t="shared" si="32"/>
        <v>5.8460039817423805E-5</v>
      </c>
      <c r="L100" s="103"/>
    </row>
    <row r="101" spans="1:12" x14ac:dyDescent="0.25">
      <c r="A101" s="193"/>
      <c r="B101" s="194" t="s">
        <v>121</v>
      </c>
      <c r="C101" s="195">
        <v>74</v>
      </c>
      <c r="D101" s="195">
        <v>171</v>
      </c>
      <c r="E101" s="195">
        <v>83</v>
      </c>
      <c r="F101" s="195">
        <v>116</v>
      </c>
      <c r="G101" s="195">
        <v>156</v>
      </c>
      <c r="H101" s="195">
        <v>211</v>
      </c>
      <c r="I101" s="196">
        <f t="shared" si="31"/>
        <v>0.35256410256410264</v>
      </c>
      <c r="J101" s="195">
        <f t="shared" si="30"/>
        <v>55</v>
      </c>
      <c r="K101" s="196">
        <f t="shared" si="32"/>
        <v>6.8149549179427751E-5</v>
      </c>
      <c r="L101" s="103"/>
    </row>
    <row r="102" spans="1:12" x14ac:dyDescent="0.25">
      <c r="A102" s="193"/>
      <c r="B102" s="194" t="s">
        <v>130</v>
      </c>
      <c r="C102" s="195">
        <v>0</v>
      </c>
      <c r="D102" s="195">
        <v>100</v>
      </c>
      <c r="E102" s="195">
        <v>46</v>
      </c>
      <c r="F102" s="195">
        <v>6</v>
      </c>
      <c r="G102" s="195">
        <v>24</v>
      </c>
      <c r="H102" s="195">
        <v>22</v>
      </c>
      <c r="I102" s="196">
        <f t="shared" si="31"/>
        <v>-8.333333333333337E-2</v>
      </c>
      <c r="J102" s="195">
        <f t="shared" si="30"/>
        <v>-2</v>
      </c>
      <c r="K102" s="196">
        <f t="shared" si="32"/>
        <v>7.1056401988028938E-6</v>
      </c>
      <c r="L102" s="103"/>
    </row>
    <row r="103" spans="1:12" x14ac:dyDescent="0.25">
      <c r="A103" s="193" t="s">
        <v>146</v>
      </c>
      <c r="B103" s="194" t="s">
        <v>133</v>
      </c>
      <c r="C103" s="195">
        <v>6</v>
      </c>
      <c r="D103" s="195">
        <v>7</v>
      </c>
      <c r="E103" s="195">
        <v>20</v>
      </c>
      <c r="F103" s="195">
        <v>26</v>
      </c>
      <c r="G103" s="195">
        <v>122</v>
      </c>
      <c r="H103" s="195">
        <v>69</v>
      </c>
      <c r="I103" s="196">
        <f t="shared" si="31"/>
        <v>-0.43442622950819676</v>
      </c>
      <c r="J103" s="195">
        <f t="shared" si="30"/>
        <v>-53</v>
      </c>
      <c r="K103" s="196">
        <f t="shared" si="32"/>
        <v>2.2285871532609076E-5</v>
      </c>
      <c r="L103" s="103"/>
    </row>
    <row r="104" spans="1:12" x14ac:dyDescent="0.25">
      <c r="A104" s="193" t="s">
        <v>147</v>
      </c>
      <c r="B104" s="199" t="s">
        <v>147</v>
      </c>
      <c r="C104" s="200">
        <f t="shared" ref="C104" si="33">C96-SUM(C97:C103)</f>
        <v>262</v>
      </c>
      <c r="D104" s="200">
        <f t="shared" ref="D104:H104" si="34">D96-SUM(D97:D103)</f>
        <v>1184</v>
      </c>
      <c r="E104" s="200">
        <f t="shared" si="34"/>
        <v>2244</v>
      </c>
      <c r="F104" s="200">
        <f t="shared" si="34"/>
        <v>2195</v>
      </c>
      <c r="G104" s="200">
        <f t="shared" si="34"/>
        <v>2700</v>
      </c>
      <c r="H104" s="200">
        <f t="shared" si="34"/>
        <v>2831</v>
      </c>
      <c r="I104" s="201">
        <f t="shared" si="31"/>
        <v>4.8518518518518627E-2</v>
      </c>
      <c r="J104" s="200">
        <f>H104-G104</f>
        <v>131</v>
      </c>
      <c r="K104" s="201">
        <f t="shared" si="32"/>
        <v>9.1436670012777228E-4</v>
      </c>
      <c r="L104" s="103"/>
    </row>
    <row r="105" spans="1:12" s="177" customFormat="1" x14ac:dyDescent="0.25">
      <c r="A105" s="193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70</v>
      </c>
      <c r="C106" s="209">
        <v>20597</v>
      </c>
      <c r="D106" s="209">
        <v>105169</v>
      </c>
      <c r="E106" s="209">
        <v>132612</v>
      </c>
      <c r="F106" s="209">
        <v>146405</v>
      </c>
      <c r="G106" s="209">
        <v>126079</v>
      </c>
      <c r="H106" s="209">
        <v>119104</v>
      </c>
      <c r="I106" s="210">
        <f>IFERROR(H106/G106-1,"-")</f>
        <v>-5.5322456555017108E-2</v>
      </c>
      <c r="J106" s="209">
        <f>H106-G106</f>
        <v>-6975</v>
      </c>
      <c r="K106" s="210">
        <f>H106/H$8</f>
        <v>3.8468644101737268E-2</v>
      </c>
      <c r="L106" s="103"/>
    </row>
    <row r="107" spans="1:12" x14ac:dyDescent="0.25">
      <c r="A107" s="193" t="s">
        <v>98</v>
      </c>
      <c r="B107" s="190" t="s">
        <v>99</v>
      </c>
      <c r="C107" s="191">
        <v>9240</v>
      </c>
      <c r="D107" s="191">
        <v>18650</v>
      </c>
      <c r="E107" s="191">
        <v>24745</v>
      </c>
      <c r="F107" s="191">
        <v>21110</v>
      </c>
      <c r="G107" s="191">
        <v>14338</v>
      </c>
      <c r="H107" s="191">
        <v>15693</v>
      </c>
      <c r="I107" s="192">
        <f>IFERROR(H107/G107-1,"-")</f>
        <v>9.4504114939321981E-2</v>
      </c>
      <c r="J107" s="191">
        <f t="shared" ref="J107:J117" si="35">H107-G107</f>
        <v>1355</v>
      </c>
      <c r="K107" s="192">
        <f>H107/H$8</f>
        <v>5.0685823472642636E-3</v>
      </c>
      <c r="L107" s="103"/>
    </row>
    <row r="108" spans="1:12" x14ac:dyDescent="0.25">
      <c r="A108" s="193" t="s">
        <v>105</v>
      </c>
      <c r="B108" s="194" t="s">
        <v>105</v>
      </c>
      <c r="C108" s="195">
        <v>3105</v>
      </c>
      <c r="D108" s="195">
        <v>10252</v>
      </c>
      <c r="E108" s="195">
        <v>10882</v>
      </c>
      <c r="F108" s="195">
        <v>4073</v>
      </c>
      <c r="G108" s="195">
        <v>4574</v>
      </c>
      <c r="H108" s="195">
        <v>6256</v>
      </c>
      <c r="I108" s="196">
        <f>IFERROR(H108/G108-1,"-")</f>
        <v>0.36773065150852635</v>
      </c>
      <c r="J108" s="195">
        <f t="shared" si="35"/>
        <v>1682</v>
      </c>
      <c r="K108" s="196">
        <f>H108/H$8</f>
        <v>2.0205856856232228E-3</v>
      </c>
      <c r="L108" s="103"/>
    </row>
    <row r="109" spans="1:12" x14ac:dyDescent="0.25">
      <c r="A109" s="193" t="s">
        <v>102</v>
      </c>
      <c r="B109" s="194" t="s">
        <v>102</v>
      </c>
      <c r="C109" s="195">
        <v>6135</v>
      </c>
      <c r="D109" s="195">
        <v>8398</v>
      </c>
      <c r="E109" s="195">
        <v>13863</v>
      </c>
      <c r="F109" s="195">
        <v>17037</v>
      </c>
      <c r="G109" s="195">
        <v>9764</v>
      </c>
      <c r="H109" s="195">
        <v>9437</v>
      </c>
      <c r="I109" s="196">
        <f>IFERROR(H109/G109-1,"-")</f>
        <v>-3.3490372798033574E-2</v>
      </c>
      <c r="J109" s="195">
        <f t="shared" si="35"/>
        <v>-327</v>
      </c>
      <c r="K109" s="196">
        <f>H109/H$8</f>
        <v>3.0479966616410413E-3</v>
      </c>
      <c r="L109" s="103"/>
    </row>
    <row r="110" spans="1:12" x14ac:dyDescent="0.25">
      <c r="A110" s="193"/>
      <c r="B110" s="190" t="s">
        <v>109</v>
      </c>
      <c r="C110" s="191">
        <v>11357</v>
      </c>
      <c r="D110" s="191">
        <v>86519</v>
      </c>
      <c r="E110" s="191">
        <v>107867</v>
      </c>
      <c r="F110" s="191">
        <v>125295</v>
      </c>
      <c r="G110" s="191">
        <v>111741</v>
      </c>
      <c r="H110" s="191">
        <v>103411</v>
      </c>
      <c r="I110" s="192">
        <f>IFERROR(H110/G110-1,"-")</f>
        <v>-7.454739084132056E-2</v>
      </c>
      <c r="J110" s="191">
        <f t="shared" si="35"/>
        <v>-8330</v>
      </c>
      <c r="K110" s="192">
        <f>H110/H$8</f>
        <v>3.3400061754473E-2</v>
      </c>
      <c r="L110" s="103"/>
    </row>
    <row r="111" spans="1:12" s="74" customFormat="1" x14ac:dyDescent="0.25">
      <c r="A111" s="193"/>
      <c r="B111" s="194" t="s">
        <v>112</v>
      </c>
      <c r="C111" s="195">
        <v>5886</v>
      </c>
      <c r="D111" s="195">
        <v>54281</v>
      </c>
      <c r="E111" s="195">
        <v>68927</v>
      </c>
      <c r="F111" s="195">
        <v>90194</v>
      </c>
      <c r="G111" s="195">
        <v>68520</v>
      </c>
      <c r="H111" s="195">
        <v>63890</v>
      </c>
      <c r="I111" s="196">
        <f t="shared" ref="I111:I118" si="36">IFERROR(H111/G111-1,"-")</f>
        <v>-6.7571511967308817E-2</v>
      </c>
      <c r="J111" s="195">
        <f t="shared" si="35"/>
        <v>-4630</v>
      </c>
      <c r="K111" s="196">
        <f t="shared" ref="K111:K118" si="37">H111/H$8</f>
        <v>2.0635425104614403E-2</v>
      </c>
      <c r="L111" s="197"/>
    </row>
    <row r="112" spans="1:12" s="74" customFormat="1" x14ac:dyDescent="0.25">
      <c r="A112" s="193"/>
      <c r="B112" s="194" t="s">
        <v>115</v>
      </c>
      <c r="C112" s="195">
        <v>442</v>
      </c>
      <c r="D112" s="195">
        <v>4720</v>
      </c>
      <c r="E112" s="195">
        <v>3075</v>
      </c>
      <c r="F112" s="195">
        <v>4324</v>
      </c>
      <c r="G112" s="195">
        <v>5830</v>
      </c>
      <c r="H112" s="195">
        <v>5338</v>
      </c>
      <c r="I112" s="196">
        <f t="shared" si="36"/>
        <v>-8.4391080617495673E-2</v>
      </c>
      <c r="J112" s="195">
        <f t="shared" si="35"/>
        <v>-492</v>
      </c>
      <c r="K112" s="196">
        <f t="shared" si="37"/>
        <v>1.7240866991459021E-3</v>
      </c>
      <c r="L112" s="197"/>
    </row>
    <row r="113" spans="1:12" x14ac:dyDescent="0.25">
      <c r="A113" s="193"/>
      <c r="B113" s="194" t="s">
        <v>118</v>
      </c>
      <c r="C113" s="195">
        <v>2076</v>
      </c>
      <c r="D113" s="195">
        <v>5600</v>
      </c>
      <c r="E113" s="195">
        <v>6802</v>
      </c>
      <c r="F113" s="195">
        <v>4406</v>
      </c>
      <c r="G113" s="195">
        <v>10904</v>
      </c>
      <c r="H113" s="195">
        <v>8865</v>
      </c>
      <c r="I113" s="196">
        <f t="shared" si="36"/>
        <v>-0.18699559794570797</v>
      </c>
      <c r="J113" s="195">
        <f t="shared" si="35"/>
        <v>-2039</v>
      </c>
      <c r="K113" s="196">
        <f t="shared" si="37"/>
        <v>2.863250016472166E-3</v>
      </c>
      <c r="L113" s="103"/>
    </row>
    <row r="114" spans="1:12" x14ac:dyDescent="0.25">
      <c r="A114" s="193"/>
      <c r="B114" s="194" t="s">
        <v>125</v>
      </c>
      <c r="C114" s="195">
        <v>230</v>
      </c>
      <c r="D114" s="195">
        <v>5117</v>
      </c>
      <c r="E114" s="195">
        <v>3070</v>
      </c>
      <c r="F114" s="195">
        <v>6655</v>
      </c>
      <c r="G114" s="195">
        <v>4208</v>
      </c>
      <c r="H114" s="195">
        <v>4076</v>
      </c>
      <c r="I114" s="196">
        <f t="shared" si="36"/>
        <v>-3.1368821292775628E-2</v>
      </c>
      <c r="J114" s="195">
        <f t="shared" si="35"/>
        <v>-132</v>
      </c>
      <c r="K114" s="196">
        <f t="shared" si="37"/>
        <v>1.3164813386509361E-3</v>
      </c>
      <c r="L114" s="103"/>
    </row>
    <row r="115" spans="1:12" x14ac:dyDescent="0.25">
      <c r="A115" s="193"/>
      <c r="B115" s="194" t="s">
        <v>121</v>
      </c>
      <c r="C115" s="195">
        <v>1415</v>
      </c>
      <c r="D115" s="195">
        <v>3652</v>
      </c>
      <c r="E115" s="195">
        <v>2701</v>
      </c>
      <c r="F115" s="195">
        <v>2228</v>
      </c>
      <c r="G115" s="195">
        <v>3906</v>
      </c>
      <c r="H115" s="195">
        <v>2726</v>
      </c>
      <c r="I115" s="196">
        <f t="shared" si="36"/>
        <v>-0.30209933435739889</v>
      </c>
      <c r="J115" s="195">
        <f t="shared" si="35"/>
        <v>-1180</v>
      </c>
      <c r="K115" s="196">
        <f t="shared" si="37"/>
        <v>8.8045341736075848E-4</v>
      </c>
      <c r="L115" s="103"/>
    </row>
    <row r="116" spans="1:12" x14ac:dyDescent="0.25">
      <c r="A116" s="193"/>
      <c r="B116" s="194" t="s">
        <v>130</v>
      </c>
      <c r="C116" s="195">
        <v>0</v>
      </c>
      <c r="D116" s="195">
        <v>481</v>
      </c>
      <c r="E116" s="195">
        <v>5288</v>
      </c>
      <c r="F116" s="195">
        <v>682</v>
      </c>
      <c r="G116" s="195">
        <v>352</v>
      </c>
      <c r="H116" s="195">
        <v>534</v>
      </c>
      <c r="I116" s="196">
        <f t="shared" si="36"/>
        <v>0.51704545454545459</v>
      </c>
      <c r="J116" s="195">
        <f t="shared" si="35"/>
        <v>182</v>
      </c>
      <c r="K116" s="196">
        <f t="shared" si="37"/>
        <v>1.7247326664367022E-4</v>
      </c>
      <c r="L116" s="103"/>
    </row>
    <row r="117" spans="1:12" x14ac:dyDescent="0.25">
      <c r="A117" s="193" t="s">
        <v>146</v>
      </c>
      <c r="B117" s="194" t="s">
        <v>133</v>
      </c>
      <c r="C117" s="195">
        <v>12</v>
      </c>
      <c r="D117" s="195">
        <v>211</v>
      </c>
      <c r="E117" s="195">
        <v>258</v>
      </c>
      <c r="F117" s="195">
        <v>251</v>
      </c>
      <c r="G117" s="195">
        <v>185</v>
      </c>
      <c r="H117" s="195">
        <v>270</v>
      </c>
      <c r="I117" s="196">
        <f t="shared" si="36"/>
        <v>0.45945945945945943</v>
      </c>
      <c r="J117" s="195">
        <f t="shared" si="35"/>
        <v>85</v>
      </c>
      <c r="K117" s="196">
        <f t="shared" si="37"/>
        <v>8.7205584258035509E-5</v>
      </c>
      <c r="L117" s="103"/>
    </row>
    <row r="118" spans="1:12" x14ac:dyDescent="0.25">
      <c r="A118" s="193" t="s">
        <v>147</v>
      </c>
      <c r="B118" s="199" t="s">
        <v>147</v>
      </c>
      <c r="C118" s="200">
        <f t="shared" ref="C118" si="38">C110-SUM(C111:C117)</f>
        <v>1296</v>
      </c>
      <c r="D118" s="200">
        <f t="shared" ref="D118:H118" si="39">D110-SUM(D111:D117)</f>
        <v>12457</v>
      </c>
      <c r="E118" s="200">
        <f t="shared" si="39"/>
        <v>17746</v>
      </c>
      <c r="F118" s="200">
        <f t="shared" si="39"/>
        <v>16555</v>
      </c>
      <c r="G118" s="200">
        <f t="shared" si="39"/>
        <v>17836</v>
      </c>
      <c r="H118" s="200">
        <f t="shared" si="39"/>
        <v>17712</v>
      </c>
      <c r="I118" s="201">
        <f t="shared" si="36"/>
        <v>-6.9522314420273901E-3</v>
      </c>
      <c r="J118" s="200">
        <f>H118-G118</f>
        <v>-124</v>
      </c>
      <c r="K118" s="201">
        <f t="shared" si="37"/>
        <v>5.7206863273271298E-3</v>
      </c>
      <c r="L118" s="103"/>
    </row>
    <row r="119" spans="1:12" s="177" customFormat="1" x14ac:dyDescent="0.25">
      <c r="A119" s="193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70</v>
      </c>
      <c r="C120" s="209">
        <v>17308</v>
      </c>
      <c r="D120" s="209">
        <v>42785</v>
      </c>
      <c r="E120" s="209">
        <v>48246</v>
      </c>
      <c r="F120" s="209">
        <v>49321</v>
      </c>
      <c r="G120" s="209">
        <v>43124</v>
      </c>
      <c r="H120" s="209">
        <v>55510</v>
      </c>
      <c r="I120" s="210">
        <f>IFERROR(H120/G120-1,"-")</f>
        <v>0.28721825433633241</v>
      </c>
      <c r="J120" s="209">
        <f>H120-G120</f>
        <v>12386</v>
      </c>
      <c r="K120" s="210">
        <f>H120/H$8</f>
        <v>1.79288221561613E-2</v>
      </c>
      <c r="L120" s="103"/>
    </row>
    <row r="121" spans="1:12" x14ac:dyDescent="0.25">
      <c r="A121" s="193" t="s">
        <v>98</v>
      </c>
      <c r="B121" s="190" t="s">
        <v>99</v>
      </c>
      <c r="C121" s="191">
        <v>12162</v>
      </c>
      <c r="D121" s="191">
        <v>24014</v>
      </c>
      <c r="E121" s="191">
        <v>26214</v>
      </c>
      <c r="F121" s="191">
        <v>28464</v>
      </c>
      <c r="G121" s="191">
        <v>24346</v>
      </c>
      <c r="H121" s="191">
        <v>34755</v>
      </c>
      <c r="I121" s="192">
        <f>IFERROR(H121/G121-1,"-")</f>
        <v>0.42754456584243816</v>
      </c>
      <c r="J121" s="191">
        <f t="shared" ref="J121:J131" si="40">H121-G121</f>
        <v>10409</v>
      </c>
      <c r="K121" s="192">
        <f>H121/H$8</f>
        <v>1.1225296595881571E-2</v>
      </c>
      <c r="L121" s="103"/>
    </row>
    <row r="122" spans="1:12" x14ac:dyDescent="0.25">
      <c r="A122" s="193" t="s">
        <v>105</v>
      </c>
      <c r="B122" s="194" t="s">
        <v>105</v>
      </c>
      <c r="C122" s="195">
        <v>4482</v>
      </c>
      <c r="D122" s="195">
        <v>11629</v>
      </c>
      <c r="E122" s="195">
        <v>11877</v>
      </c>
      <c r="F122" s="195">
        <v>11841</v>
      </c>
      <c r="G122" s="195">
        <v>8327</v>
      </c>
      <c r="H122" s="195">
        <v>13641</v>
      </c>
      <c r="I122" s="196">
        <f>IFERROR(H122/G122-1,"-")</f>
        <v>0.63816500540410703</v>
      </c>
      <c r="J122" s="195">
        <f t="shared" si="40"/>
        <v>5314</v>
      </c>
      <c r="K122" s="196">
        <f>H122/H$8</f>
        <v>4.4058199069031941E-3</v>
      </c>
      <c r="L122" s="103"/>
    </row>
    <row r="123" spans="1:12" x14ac:dyDescent="0.25">
      <c r="A123" s="193" t="s">
        <v>102</v>
      </c>
      <c r="B123" s="194" t="s">
        <v>102</v>
      </c>
      <c r="C123" s="195">
        <v>7680</v>
      </c>
      <c r="D123" s="195">
        <v>12385</v>
      </c>
      <c r="E123" s="195">
        <v>14337</v>
      </c>
      <c r="F123" s="195">
        <v>16623</v>
      </c>
      <c r="G123" s="195">
        <v>16019</v>
      </c>
      <c r="H123" s="195">
        <v>21114</v>
      </c>
      <c r="I123" s="196">
        <f>IFERROR(H123/G123-1,"-")</f>
        <v>0.31805980398277045</v>
      </c>
      <c r="J123" s="195">
        <f t="shared" si="40"/>
        <v>5095</v>
      </c>
      <c r="K123" s="196">
        <f>H123/H$8</f>
        <v>6.8194766889783766E-3</v>
      </c>
      <c r="L123" s="103"/>
    </row>
    <row r="124" spans="1:12" x14ac:dyDescent="0.25">
      <c r="A124" s="193"/>
      <c r="B124" s="190" t="s">
        <v>109</v>
      </c>
      <c r="C124" s="191">
        <v>5146</v>
      </c>
      <c r="D124" s="191">
        <v>18771</v>
      </c>
      <c r="E124" s="191">
        <v>22032</v>
      </c>
      <c r="F124" s="191">
        <v>20857</v>
      </c>
      <c r="G124" s="191">
        <v>18778</v>
      </c>
      <c r="H124" s="191">
        <v>20755</v>
      </c>
      <c r="I124" s="192">
        <f>IFERROR(H124/G124-1,"-")</f>
        <v>0.10528277771860695</v>
      </c>
      <c r="J124" s="191">
        <f t="shared" si="40"/>
        <v>1977</v>
      </c>
      <c r="K124" s="192">
        <f>H124/H$8</f>
        <v>6.7035255602797298E-3</v>
      </c>
      <c r="L124" s="103"/>
    </row>
    <row r="125" spans="1:12" s="74" customFormat="1" x14ac:dyDescent="0.25">
      <c r="A125" s="193"/>
      <c r="B125" s="194" t="s">
        <v>112</v>
      </c>
      <c r="C125" s="195">
        <v>273</v>
      </c>
      <c r="D125" s="195">
        <v>2145</v>
      </c>
      <c r="E125" s="195">
        <v>2166</v>
      </c>
      <c r="F125" s="195">
        <v>4936</v>
      </c>
      <c r="G125" s="195">
        <v>1826</v>
      </c>
      <c r="H125" s="195">
        <v>2377</v>
      </c>
      <c r="I125" s="196">
        <f t="shared" ref="I125:I132" si="41">IFERROR(H125/G125-1,"-")</f>
        <v>0.30175246440306691</v>
      </c>
      <c r="J125" s="195">
        <f t="shared" si="40"/>
        <v>551</v>
      </c>
      <c r="K125" s="196">
        <f t="shared" ref="K125:K132" si="42">H125/H$8</f>
        <v>7.6773212511611259E-4</v>
      </c>
      <c r="L125" s="197"/>
    </row>
    <row r="126" spans="1:12" s="74" customFormat="1" x14ac:dyDescent="0.25">
      <c r="A126" s="193"/>
      <c r="B126" s="194" t="s">
        <v>115</v>
      </c>
      <c r="C126" s="195">
        <v>260</v>
      </c>
      <c r="D126" s="195">
        <v>3109</v>
      </c>
      <c r="E126" s="195">
        <v>2874</v>
      </c>
      <c r="F126" s="195">
        <v>3162</v>
      </c>
      <c r="G126" s="195">
        <v>3189</v>
      </c>
      <c r="H126" s="195">
        <v>3369</v>
      </c>
      <c r="I126" s="196">
        <f t="shared" si="41"/>
        <v>5.6444026340545683E-2</v>
      </c>
      <c r="J126" s="195">
        <f t="shared" si="40"/>
        <v>180</v>
      </c>
      <c r="K126" s="196">
        <f t="shared" si="42"/>
        <v>1.088131901353043E-3</v>
      </c>
      <c r="L126" s="197"/>
    </row>
    <row r="127" spans="1:12" x14ac:dyDescent="0.25">
      <c r="A127" s="193"/>
      <c r="B127" s="194" t="s">
        <v>118</v>
      </c>
      <c r="C127" s="195">
        <v>349</v>
      </c>
      <c r="D127" s="195">
        <v>1609</v>
      </c>
      <c r="E127" s="195">
        <v>1751</v>
      </c>
      <c r="F127" s="195">
        <v>1685</v>
      </c>
      <c r="G127" s="195">
        <v>1740</v>
      </c>
      <c r="H127" s="195">
        <v>2322</v>
      </c>
      <c r="I127" s="196">
        <f t="shared" si="41"/>
        <v>0.33448275862068955</v>
      </c>
      <c r="J127" s="195">
        <f t="shared" si="40"/>
        <v>582</v>
      </c>
      <c r="K127" s="196">
        <f t="shared" si="42"/>
        <v>7.4996802461910542E-4</v>
      </c>
      <c r="L127" s="103"/>
    </row>
    <row r="128" spans="1:12" x14ac:dyDescent="0.25">
      <c r="A128" s="193"/>
      <c r="B128" s="194" t="s">
        <v>125</v>
      </c>
      <c r="C128" s="195">
        <v>47</v>
      </c>
      <c r="D128" s="195">
        <v>410</v>
      </c>
      <c r="E128" s="195">
        <v>371</v>
      </c>
      <c r="F128" s="195">
        <v>441</v>
      </c>
      <c r="G128" s="195">
        <v>517</v>
      </c>
      <c r="H128" s="195">
        <v>609</v>
      </c>
      <c r="I128" s="196">
        <f t="shared" si="41"/>
        <v>0.17794970986460346</v>
      </c>
      <c r="J128" s="195">
        <f t="shared" si="40"/>
        <v>92</v>
      </c>
      <c r="K128" s="196">
        <f t="shared" si="42"/>
        <v>1.966970400486801E-4</v>
      </c>
      <c r="L128" s="103"/>
    </row>
    <row r="129" spans="1:12" x14ac:dyDescent="0.25">
      <c r="A129" s="193"/>
      <c r="B129" s="194" t="s">
        <v>121</v>
      </c>
      <c r="C129" s="195">
        <v>131</v>
      </c>
      <c r="D129" s="195">
        <v>411</v>
      </c>
      <c r="E129" s="195">
        <v>291</v>
      </c>
      <c r="F129" s="195">
        <v>386</v>
      </c>
      <c r="G129" s="195">
        <v>369</v>
      </c>
      <c r="H129" s="195">
        <v>582</v>
      </c>
      <c r="I129" s="196">
        <f t="shared" si="41"/>
        <v>0.5772357723577235</v>
      </c>
      <c r="J129" s="195">
        <f t="shared" si="40"/>
        <v>213</v>
      </c>
      <c r="K129" s="196">
        <f t="shared" si="42"/>
        <v>1.8797648162287655E-4</v>
      </c>
      <c r="L129" s="103"/>
    </row>
    <row r="130" spans="1:12" x14ac:dyDescent="0.25">
      <c r="A130" s="193"/>
      <c r="B130" s="194" t="s">
        <v>130</v>
      </c>
      <c r="C130" s="195">
        <v>45</v>
      </c>
      <c r="D130" s="195">
        <v>250</v>
      </c>
      <c r="E130" s="195">
        <v>275</v>
      </c>
      <c r="F130" s="195">
        <v>223</v>
      </c>
      <c r="G130" s="195">
        <v>251</v>
      </c>
      <c r="H130" s="195">
        <v>121</v>
      </c>
      <c r="I130" s="196">
        <f t="shared" si="41"/>
        <v>-0.51792828685258963</v>
      </c>
      <c r="J130" s="195">
        <f t="shared" si="40"/>
        <v>-130</v>
      </c>
      <c r="K130" s="196">
        <f t="shared" si="42"/>
        <v>3.9081021093415914E-5</v>
      </c>
      <c r="L130" s="103"/>
    </row>
    <row r="131" spans="1:12" x14ac:dyDescent="0.25">
      <c r="A131" s="193" t="s">
        <v>146</v>
      </c>
      <c r="B131" s="194" t="s">
        <v>133</v>
      </c>
      <c r="C131" s="195">
        <v>33</v>
      </c>
      <c r="D131" s="195">
        <v>242</v>
      </c>
      <c r="E131" s="195">
        <v>286</v>
      </c>
      <c r="F131" s="195">
        <v>452</v>
      </c>
      <c r="G131" s="195">
        <v>379</v>
      </c>
      <c r="H131" s="195">
        <v>184</v>
      </c>
      <c r="I131" s="196">
        <f t="shared" si="41"/>
        <v>-0.51451187335092352</v>
      </c>
      <c r="J131" s="195">
        <f t="shared" si="40"/>
        <v>-195</v>
      </c>
      <c r="K131" s="196">
        <f t="shared" si="42"/>
        <v>5.9428990753624203E-5</v>
      </c>
      <c r="L131" s="103"/>
    </row>
    <row r="132" spans="1:12" x14ac:dyDescent="0.25">
      <c r="A132" s="193" t="s">
        <v>147</v>
      </c>
      <c r="B132" s="199" t="s">
        <v>147</v>
      </c>
      <c r="C132" s="200">
        <f t="shared" ref="C132" si="43">C124-SUM(C125:C131)</f>
        <v>4008</v>
      </c>
      <c r="D132" s="200">
        <f t="shared" ref="D132:H132" si="44">D124-SUM(D125:D131)</f>
        <v>10595</v>
      </c>
      <c r="E132" s="200">
        <f t="shared" si="44"/>
        <v>14018</v>
      </c>
      <c r="F132" s="200">
        <f t="shared" si="44"/>
        <v>9572</v>
      </c>
      <c r="G132" s="200">
        <f t="shared" si="44"/>
        <v>10507</v>
      </c>
      <c r="H132" s="200">
        <f t="shared" si="44"/>
        <v>11191</v>
      </c>
      <c r="I132" s="201">
        <f t="shared" si="41"/>
        <v>6.509945750452073E-2</v>
      </c>
      <c r="J132" s="200">
        <f>H132-G132</f>
        <v>684</v>
      </c>
      <c r="K132" s="201">
        <f t="shared" si="42"/>
        <v>3.6145099756728716E-3</v>
      </c>
      <c r="L132" s="103"/>
    </row>
    <row r="133" spans="1:12" s="177" customFormat="1" x14ac:dyDescent="0.25">
      <c r="A133" s="193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70</v>
      </c>
      <c r="C134" s="209">
        <v>24343</v>
      </c>
      <c r="D134" s="209">
        <v>137179</v>
      </c>
      <c r="E134" s="209">
        <v>154114</v>
      </c>
      <c r="F134" s="209">
        <v>170708</v>
      </c>
      <c r="G134" s="209">
        <v>177711</v>
      </c>
      <c r="H134" s="209">
        <v>182092</v>
      </c>
      <c r="I134" s="210">
        <f>IFERROR(H134/G134-1,"-")</f>
        <v>2.4652385052135184E-2</v>
      </c>
      <c r="J134" s="209">
        <f>H134-G134</f>
        <v>4381</v>
      </c>
      <c r="K134" s="210">
        <f>H134/H$8</f>
        <v>5.8812737958200752E-2</v>
      </c>
      <c r="L134" s="103"/>
    </row>
    <row r="135" spans="1:12" x14ac:dyDescent="0.25">
      <c r="A135" s="193" t="s">
        <v>98</v>
      </c>
      <c r="B135" s="190" t="s">
        <v>99</v>
      </c>
      <c r="C135" s="191">
        <v>9331</v>
      </c>
      <c r="D135" s="191">
        <v>13514</v>
      </c>
      <c r="E135" s="191">
        <v>5869</v>
      </c>
      <c r="F135" s="191">
        <v>7638</v>
      </c>
      <c r="G135" s="191">
        <v>11565</v>
      </c>
      <c r="H135" s="191">
        <v>10139</v>
      </c>
      <c r="I135" s="192">
        <f>IFERROR(H135/G135-1,"-")</f>
        <v>-0.12330306960657156</v>
      </c>
      <c r="J135" s="191">
        <f t="shared" ref="J135:J145" si="45">H135-G135</f>
        <v>-1426</v>
      </c>
      <c r="K135" s="192">
        <f>H135/H$8</f>
        <v>3.2747311807119336E-3</v>
      </c>
      <c r="L135" s="103"/>
    </row>
    <row r="136" spans="1:12" x14ac:dyDescent="0.25">
      <c r="A136" s="193" t="s">
        <v>105</v>
      </c>
      <c r="B136" s="194" t="s">
        <v>105</v>
      </c>
      <c r="C136" s="195">
        <v>6911</v>
      </c>
      <c r="D136" s="195">
        <v>8620</v>
      </c>
      <c r="E136" s="195">
        <v>3152</v>
      </c>
      <c r="F136" s="195">
        <v>4290</v>
      </c>
      <c r="G136" s="195">
        <v>6827</v>
      </c>
      <c r="H136" s="195">
        <v>4754</v>
      </c>
      <c r="I136" s="196">
        <f>IFERROR(H136/G136-1,"-")</f>
        <v>-0.30364728284751719</v>
      </c>
      <c r="J136" s="195">
        <f t="shared" si="45"/>
        <v>-2073</v>
      </c>
      <c r="K136" s="196">
        <f>H136/H$8</f>
        <v>1.5354642502322252E-3</v>
      </c>
      <c r="L136" s="103"/>
    </row>
    <row r="137" spans="1:12" x14ac:dyDescent="0.25">
      <c r="A137" s="193" t="s">
        <v>102</v>
      </c>
      <c r="B137" s="194" t="s">
        <v>102</v>
      </c>
      <c r="C137" s="195">
        <v>2420</v>
      </c>
      <c r="D137" s="195">
        <v>4894</v>
      </c>
      <c r="E137" s="195">
        <v>2717</v>
      </c>
      <c r="F137" s="195">
        <v>3348</v>
      </c>
      <c r="G137" s="195">
        <v>4738</v>
      </c>
      <c r="H137" s="195">
        <v>5385</v>
      </c>
      <c r="I137" s="196">
        <f>IFERROR(H137/G137-1,"-")</f>
        <v>0.13655550865344024</v>
      </c>
      <c r="J137" s="195">
        <f t="shared" si="45"/>
        <v>647</v>
      </c>
      <c r="K137" s="196">
        <f>H137/H$8</f>
        <v>1.7392669304797082E-3</v>
      </c>
      <c r="L137" s="103"/>
    </row>
    <row r="138" spans="1:12" x14ac:dyDescent="0.25">
      <c r="A138" s="193"/>
      <c r="B138" s="190" t="s">
        <v>109</v>
      </c>
      <c r="C138" s="191">
        <v>15012</v>
      </c>
      <c r="D138" s="191">
        <v>123665</v>
      </c>
      <c r="E138" s="191">
        <v>148245</v>
      </c>
      <c r="F138" s="191">
        <v>163070</v>
      </c>
      <c r="G138" s="191">
        <v>166146</v>
      </c>
      <c r="H138" s="191">
        <v>171953</v>
      </c>
      <c r="I138" s="192">
        <f>IFERROR(H138/G138-1,"-")</f>
        <v>3.4951187509780546E-2</v>
      </c>
      <c r="J138" s="191">
        <f t="shared" si="45"/>
        <v>5807</v>
      </c>
      <c r="K138" s="192">
        <f>H138/H$8</f>
        <v>5.5538006777488817E-2</v>
      </c>
      <c r="L138" s="103"/>
    </row>
    <row r="139" spans="1:12" s="74" customFormat="1" x14ac:dyDescent="0.25">
      <c r="A139" s="193"/>
      <c r="B139" s="194" t="s">
        <v>112</v>
      </c>
      <c r="C139" s="195">
        <v>2708</v>
      </c>
      <c r="D139" s="195">
        <v>49641</v>
      </c>
      <c r="E139" s="195">
        <v>74615</v>
      </c>
      <c r="F139" s="195">
        <v>76376</v>
      </c>
      <c r="G139" s="195">
        <v>81903</v>
      </c>
      <c r="H139" s="195">
        <v>83011</v>
      </c>
      <c r="I139" s="196">
        <f t="shared" ref="I139:I146" si="46">IFERROR(H139/G139-1,"-")</f>
        <v>1.352819799030569E-2</v>
      </c>
      <c r="J139" s="195">
        <f t="shared" si="45"/>
        <v>1108</v>
      </c>
      <c r="K139" s="196">
        <f t="shared" ref="K139:K146" si="47">H139/H$8</f>
        <v>2.6811195388310317E-2</v>
      </c>
      <c r="L139" s="197"/>
    </row>
    <row r="140" spans="1:12" s="74" customFormat="1" x14ac:dyDescent="0.25">
      <c r="A140" s="193"/>
      <c r="B140" s="194" t="s">
        <v>115</v>
      </c>
      <c r="C140" s="195">
        <v>926</v>
      </c>
      <c r="D140" s="195">
        <v>12835</v>
      </c>
      <c r="E140" s="195">
        <v>12307</v>
      </c>
      <c r="F140" s="195">
        <v>18958</v>
      </c>
      <c r="G140" s="195">
        <v>17259</v>
      </c>
      <c r="H140" s="195">
        <v>19414</v>
      </c>
      <c r="I140" s="196">
        <f t="shared" si="46"/>
        <v>0.12486239063676918</v>
      </c>
      <c r="J140" s="195">
        <f t="shared" si="45"/>
        <v>2155</v>
      </c>
      <c r="K140" s="196">
        <f t="shared" si="47"/>
        <v>6.2704044917981537E-3</v>
      </c>
      <c r="L140" s="197"/>
    </row>
    <row r="141" spans="1:12" x14ac:dyDescent="0.25">
      <c r="A141" s="193"/>
      <c r="B141" s="194" t="s">
        <v>118</v>
      </c>
      <c r="C141" s="195">
        <v>5235</v>
      </c>
      <c r="D141" s="195">
        <v>16798</v>
      </c>
      <c r="E141" s="195">
        <v>17416</v>
      </c>
      <c r="F141" s="195">
        <v>15664</v>
      </c>
      <c r="G141" s="195">
        <v>17244</v>
      </c>
      <c r="H141" s="195">
        <v>18386</v>
      </c>
      <c r="I141" s="196">
        <f t="shared" si="46"/>
        <v>6.6225933658083935E-2</v>
      </c>
      <c r="J141" s="195">
        <f t="shared" si="45"/>
        <v>1142</v>
      </c>
      <c r="K141" s="196">
        <f t="shared" si="47"/>
        <v>5.938377304326818E-3</v>
      </c>
      <c r="L141" s="103"/>
    </row>
    <row r="142" spans="1:12" x14ac:dyDescent="0.25">
      <c r="A142" s="193"/>
      <c r="B142" s="194" t="s">
        <v>125</v>
      </c>
      <c r="C142" s="195">
        <v>87</v>
      </c>
      <c r="D142" s="195">
        <v>6408</v>
      </c>
      <c r="E142" s="195">
        <v>4458</v>
      </c>
      <c r="F142" s="195">
        <v>7404</v>
      </c>
      <c r="G142" s="195">
        <v>5114</v>
      </c>
      <c r="H142" s="195">
        <v>6487</v>
      </c>
      <c r="I142" s="196">
        <f t="shared" si="46"/>
        <v>0.2684786859601096</v>
      </c>
      <c r="J142" s="195">
        <f t="shared" si="45"/>
        <v>1373</v>
      </c>
      <c r="K142" s="196">
        <f t="shared" si="47"/>
        <v>2.095194907710653E-3</v>
      </c>
      <c r="L142" s="103"/>
    </row>
    <row r="143" spans="1:12" x14ac:dyDescent="0.25">
      <c r="A143" s="193"/>
      <c r="B143" s="194" t="s">
        <v>121</v>
      </c>
      <c r="C143" s="195">
        <v>641</v>
      </c>
      <c r="D143" s="195">
        <v>2408</v>
      </c>
      <c r="E143" s="195">
        <v>2416</v>
      </c>
      <c r="F143" s="195">
        <v>3994</v>
      </c>
      <c r="G143" s="195">
        <v>2226</v>
      </c>
      <c r="H143" s="195">
        <v>3035</v>
      </c>
      <c r="I143" s="196">
        <f t="shared" si="46"/>
        <v>0.36343216531895783</v>
      </c>
      <c r="J143" s="195">
        <f t="shared" si="45"/>
        <v>809</v>
      </c>
      <c r="K143" s="196">
        <f t="shared" si="47"/>
        <v>9.8025536378939918E-4</v>
      </c>
      <c r="L143" s="103"/>
    </row>
    <row r="144" spans="1:12" x14ac:dyDescent="0.25">
      <c r="A144" s="193"/>
      <c r="B144" s="194" t="s">
        <v>130</v>
      </c>
      <c r="C144" s="195">
        <v>3</v>
      </c>
      <c r="D144" s="195">
        <v>1715</v>
      </c>
      <c r="E144" s="195">
        <v>539</v>
      </c>
      <c r="F144" s="195">
        <v>545</v>
      </c>
      <c r="G144" s="195">
        <v>1114</v>
      </c>
      <c r="H144" s="195">
        <v>947</v>
      </c>
      <c r="I144" s="196">
        <f t="shared" si="46"/>
        <v>-0.14991023339317777</v>
      </c>
      <c r="J144" s="195">
        <f t="shared" si="45"/>
        <v>-167</v>
      </c>
      <c r="K144" s="196">
        <f t="shared" si="47"/>
        <v>3.0586551219392453E-4</v>
      </c>
      <c r="L144" s="103"/>
    </row>
    <row r="145" spans="1:12" x14ac:dyDescent="0.25">
      <c r="A145" s="193" t="s">
        <v>146</v>
      </c>
      <c r="B145" s="194" t="s">
        <v>133</v>
      </c>
      <c r="C145" s="195">
        <v>331</v>
      </c>
      <c r="D145" s="195">
        <v>446</v>
      </c>
      <c r="E145" s="195">
        <v>612</v>
      </c>
      <c r="F145" s="195">
        <v>560</v>
      </c>
      <c r="G145" s="195">
        <v>1129</v>
      </c>
      <c r="H145" s="195">
        <v>1277</v>
      </c>
      <c r="I145" s="196">
        <f t="shared" si="46"/>
        <v>0.13108945969884855</v>
      </c>
      <c r="J145" s="195">
        <f t="shared" si="45"/>
        <v>148</v>
      </c>
      <c r="K145" s="196">
        <f t="shared" si="47"/>
        <v>4.1245011517596796E-4</v>
      </c>
      <c r="L145" s="103"/>
    </row>
    <row r="146" spans="1:12" x14ac:dyDescent="0.25">
      <c r="A146" s="193" t="s">
        <v>147</v>
      </c>
      <c r="B146" s="199" t="s">
        <v>147</v>
      </c>
      <c r="C146" s="200">
        <f t="shared" ref="C146" si="48">C138-SUM(C139:C145)</f>
        <v>5081</v>
      </c>
      <c r="D146" s="200">
        <f t="shared" ref="D146:H146" si="49">D138-SUM(D139:D145)</f>
        <v>33414</v>
      </c>
      <c r="E146" s="200">
        <f t="shared" si="49"/>
        <v>35882</v>
      </c>
      <c r="F146" s="200">
        <f t="shared" si="49"/>
        <v>39569</v>
      </c>
      <c r="G146" s="200">
        <f t="shared" si="49"/>
        <v>40157</v>
      </c>
      <c r="H146" s="200">
        <f t="shared" si="49"/>
        <v>39396</v>
      </c>
      <c r="I146" s="201">
        <f t="shared" si="46"/>
        <v>-1.895061882112703E-2</v>
      </c>
      <c r="J146" s="200">
        <f>H146-G146</f>
        <v>-761</v>
      </c>
      <c r="K146" s="201">
        <f t="shared" si="47"/>
        <v>1.2724263694183582E-2</v>
      </c>
      <c r="L146" s="103"/>
    </row>
    <row r="147" spans="1:12" s="177" customFormat="1" x14ac:dyDescent="0.25">
      <c r="A147" s="193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70</v>
      </c>
      <c r="C148" s="209">
        <v>6958</v>
      </c>
      <c r="D148" s="209">
        <v>42046</v>
      </c>
      <c r="E148" s="209">
        <v>49304</v>
      </c>
      <c r="F148" s="209">
        <v>57291</v>
      </c>
      <c r="G148" s="209">
        <v>57597</v>
      </c>
      <c r="H148" s="209">
        <v>58199</v>
      </c>
      <c r="I148" s="210">
        <f>IFERROR(H148/G148-1,"-")</f>
        <v>1.0451933260412938E-2</v>
      </c>
      <c r="J148" s="209">
        <f>H148-G148</f>
        <v>602</v>
      </c>
      <c r="K148" s="210">
        <f>H148/H$8</f>
        <v>1.8797325178642254E-2</v>
      </c>
      <c r="L148" s="103"/>
    </row>
    <row r="149" spans="1:12" x14ac:dyDescent="0.25">
      <c r="A149" s="193" t="s">
        <v>98</v>
      </c>
      <c r="B149" s="190" t="s">
        <v>99</v>
      </c>
      <c r="C149" s="191">
        <v>4573</v>
      </c>
      <c r="D149" s="191">
        <v>12363</v>
      </c>
      <c r="E149" s="191">
        <v>23106</v>
      </c>
      <c r="F149" s="191">
        <v>20408</v>
      </c>
      <c r="G149" s="191">
        <v>21711</v>
      </c>
      <c r="H149" s="191">
        <v>18107</v>
      </c>
      <c r="I149" s="192">
        <f>IFERROR(H149/G149-1,"-")</f>
        <v>-0.1659988024503708</v>
      </c>
      <c r="J149" s="191">
        <f t="shared" ref="J149:J159" si="50">H149-G149</f>
        <v>-3604</v>
      </c>
      <c r="K149" s="192">
        <f>H149/H$8</f>
        <v>5.8482648672601818E-3</v>
      </c>
      <c r="L149" s="103"/>
    </row>
    <row r="150" spans="1:12" x14ac:dyDescent="0.25">
      <c r="A150" s="193" t="s">
        <v>105</v>
      </c>
      <c r="B150" s="194" t="s">
        <v>105</v>
      </c>
      <c r="C150" s="195">
        <v>3573</v>
      </c>
      <c r="D150" s="195">
        <v>9422</v>
      </c>
      <c r="E150" s="195">
        <v>15839</v>
      </c>
      <c r="F150" s="195">
        <v>17350</v>
      </c>
      <c r="G150" s="195">
        <v>13811</v>
      </c>
      <c r="H150" s="195">
        <v>12988</v>
      </c>
      <c r="I150" s="196">
        <f>IFERROR(H150/G150-1,"-")</f>
        <v>-5.9590181739193393E-2</v>
      </c>
      <c r="J150" s="195">
        <f t="shared" si="50"/>
        <v>-823</v>
      </c>
      <c r="K150" s="196">
        <f>H150/H$8</f>
        <v>4.1949115864569082E-3</v>
      </c>
      <c r="L150" s="103"/>
    </row>
    <row r="151" spans="1:12" x14ac:dyDescent="0.25">
      <c r="A151" s="193" t="s">
        <v>102</v>
      </c>
      <c r="B151" s="194" t="s">
        <v>102</v>
      </c>
      <c r="C151" s="195">
        <v>1000</v>
      </c>
      <c r="D151" s="195">
        <v>2941</v>
      </c>
      <c r="E151" s="195">
        <v>7267</v>
      </c>
      <c r="F151" s="195">
        <v>3058</v>
      </c>
      <c r="G151" s="195">
        <v>7900</v>
      </c>
      <c r="H151" s="195">
        <v>5119</v>
      </c>
      <c r="I151" s="196">
        <f>IFERROR(H151/G151-1,"-")</f>
        <v>-0.35202531645569624</v>
      </c>
      <c r="J151" s="195">
        <f t="shared" si="50"/>
        <v>-2781</v>
      </c>
      <c r="K151" s="196">
        <f>H151/H$8</f>
        <v>1.6533532808032732E-3</v>
      </c>
      <c r="L151" s="103"/>
    </row>
    <row r="152" spans="1:12" x14ac:dyDescent="0.25">
      <c r="A152" s="193"/>
      <c r="B152" s="190" t="s">
        <v>109</v>
      </c>
      <c r="C152" s="191">
        <v>2385</v>
      </c>
      <c r="D152" s="191">
        <v>29683</v>
      </c>
      <c r="E152" s="191">
        <v>26198</v>
      </c>
      <c r="F152" s="191">
        <v>36883</v>
      </c>
      <c r="G152" s="191">
        <v>35886</v>
      </c>
      <c r="H152" s="191">
        <v>40092</v>
      </c>
      <c r="I152" s="192">
        <f>IFERROR(H152/G152-1,"-")</f>
        <v>0.11720448085604418</v>
      </c>
      <c r="J152" s="191">
        <f t="shared" si="50"/>
        <v>4206</v>
      </c>
      <c r="K152" s="192">
        <f>H152/H$8</f>
        <v>1.2949060311382073E-2</v>
      </c>
      <c r="L152" s="103"/>
    </row>
    <row r="153" spans="1:12" s="74" customFormat="1" x14ac:dyDescent="0.25">
      <c r="A153" s="193"/>
      <c r="B153" s="194" t="s">
        <v>112</v>
      </c>
      <c r="C153" s="195">
        <v>230</v>
      </c>
      <c r="D153" s="195">
        <v>6225</v>
      </c>
      <c r="E153" s="195">
        <v>8549</v>
      </c>
      <c r="F153" s="195">
        <v>11323</v>
      </c>
      <c r="G153" s="195">
        <v>7760</v>
      </c>
      <c r="H153" s="195">
        <v>3777</v>
      </c>
      <c r="I153" s="196">
        <f t="shared" ref="I153:I160" si="51">IFERROR(H153/G153-1,"-")</f>
        <v>-0.51327319587628861</v>
      </c>
      <c r="J153" s="195">
        <f t="shared" si="50"/>
        <v>-3983</v>
      </c>
      <c r="K153" s="196">
        <f t="shared" ref="K153:K160" si="52">H153/H$8</f>
        <v>1.2199092286762968E-3</v>
      </c>
      <c r="L153" s="197"/>
    </row>
    <row r="154" spans="1:12" s="74" customFormat="1" x14ac:dyDescent="0.25">
      <c r="A154" s="193"/>
      <c r="B154" s="194" t="s">
        <v>115</v>
      </c>
      <c r="C154" s="195">
        <v>126</v>
      </c>
      <c r="D154" s="195">
        <v>12083</v>
      </c>
      <c r="E154" s="195">
        <v>7099</v>
      </c>
      <c r="F154" s="195">
        <v>8963</v>
      </c>
      <c r="G154" s="195">
        <v>8193</v>
      </c>
      <c r="H154" s="195">
        <v>8910</v>
      </c>
      <c r="I154" s="196">
        <f t="shared" si="51"/>
        <v>8.7513731233980208E-2</v>
      </c>
      <c r="J154" s="195">
        <f t="shared" si="50"/>
        <v>717</v>
      </c>
      <c r="K154" s="196">
        <f t="shared" si="52"/>
        <v>2.8777842805151718E-3</v>
      </c>
      <c r="L154" s="197"/>
    </row>
    <row r="155" spans="1:12" x14ac:dyDescent="0.25">
      <c r="A155" s="193"/>
      <c r="B155" s="194" t="s">
        <v>118</v>
      </c>
      <c r="C155" s="195">
        <v>165</v>
      </c>
      <c r="D155" s="195">
        <v>3555</v>
      </c>
      <c r="E155" s="195">
        <v>2990</v>
      </c>
      <c r="F155" s="195">
        <v>6221</v>
      </c>
      <c r="G155" s="195">
        <v>9164</v>
      </c>
      <c r="H155" s="195">
        <v>17124</v>
      </c>
      <c r="I155" s="196">
        <f t="shared" si="51"/>
        <v>0.86861632474901795</v>
      </c>
      <c r="J155" s="195">
        <f t="shared" si="50"/>
        <v>7960</v>
      </c>
      <c r="K155" s="196">
        <f t="shared" si="52"/>
        <v>5.5307719438318524E-3</v>
      </c>
      <c r="L155" s="103"/>
    </row>
    <row r="156" spans="1:12" x14ac:dyDescent="0.25">
      <c r="A156" s="193"/>
      <c r="B156" s="194" t="s">
        <v>125</v>
      </c>
      <c r="C156" s="195">
        <v>5</v>
      </c>
      <c r="D156" s="195">
        <v>545</v>
      </c>
      <c r="E156" s="195">
        <v>866</v>
      </c>
      <c r="F156" s="195">
        <v>1217</v>
      </c>
      <c r="G156" s="195">
        <v>1519</v>
      </c>
      <c r="H156" s="195">
        <v>1184</v>
      </c>
      <c r="I156" s="196">
        <f t="shared" si="51"/>
        <v>-0.22053982883475975</v>
      </c>
      <c r="J156" s="195">
        <f t="shared" si="50"/>
        <v>-335</v>
      </c>
      <c r="K156" s="196">
        <f t="shared" si="52"/>
        <v>3.824126361537557E-4</v>
      </c>
      <c r="L156" s="103"/>
    </row>
    <row r="157" spans="1:12" x14ac:dyDescent="0.25">
      <c r="A157" s="193"/>
      <c r="B157" s="194" t="s">
        <v>121</v>
      </c>
      <c r="C157" s="195">
        <v>730</v>
      </c>
      <c r="D157" s="195">
        <v>1833</v>
      </c>
      <c r="E157" s="195">
        <v>1997</v>
      </c>
      <c r="F157" s="195">
        <v>1491</v>
      </c>
      <c r="G157" s="195">
        <v>1446</v>
      </c>
      <c r="H157" s="195">
        <v>1557</v>
      </c>
      <c r="I157" s="196">
        <f t="shared" si="51"/>
        <v>7.6763485477178373E-2</v>
      </c>
      <c r="J157" s="195">
        <f t="shared" si="50"/>
        <v>111</v>
      </c>
      <c r="K157" s="196">
        <f t="shared" si="52"/>
        <v>5.0288553588800477E-4</v>
      </c>
      <c r="L157" s="103"/>
    </row>
    <row r="158" spans="1:12" x14ac:dyDescent="0.25">
      <c r="A158" s="193"/>
      <c r="B158" s="194" t="s">
        <v>130</v>
      </c>
      <c r="C158" s="195">
        <v>6</v>
      </c>
      <c r="D158" s="195">
        <v>316</v>
      </c>
      <c r="E158" s="195">
        <v>126</v>
      </c>
      <c r="F158" s="195">
        <v>110</v>
      </c>
      <c r="G158" s="195">
        <v>37</v>
      </c>
      <c r="H158" s="195">
        <v>127</v>
      </c>
      <c r="I158" s="196">
        <f t="shared" si="51"/>
        <v>2.4324324324324325</v>
      </c>
      <c r="J158" s="195">
        <f t="shared" si="50"/>
        <v>90</v>
      </c>
      <c r="K158" s="196">
        <f t="shared" si="52"/>
        <v>4.1018922965816702E-5</v>
      </c>
      <c r="L158" s="103"/>
    </row>
    <row r="159" spans="1:12" x14ac:dyDescent="0.25">
      <c r="A159" s="193" t="s">
        <v>146</v>
      </c>
      <c r="B159" s="194" t="s">
        <v>133</v>
      </c>
      <c r="C159" s="195">
        <v>8</v>
      </c>
      <c r="D159" s="195">
        <v>208</v>
      </c>
      <c r="E159" s="195">
        <v>155</v>
      </c>
      <c r="F159" s="195">
        <v>344</v>
      </c>
      <c r="G159" s="195">
        <v>221</v>
      </c>
      <c r="H159" s="195">
        <v>221</v>
      </c>
      <c r="I159" s="196">
        <f t="shared" si="51"/>
        <v>0</v>
      </c>
      <c r="J159" s="195">
        <f t="shared" si="50"/>
        <v>0</v>
      </c>
      <c r="K159" s="196">
        <f t="shared" si="52"/>
        <v>7.1379385633429062E-5</v>
      </c>
      <c r="L159" s="103"/>
    </row>
    <row r="160" spans="1:12" x14ac:dyDescent="0.25">
      <c r="A160" s="193" t="s">
        <v>147</v>
      </c>
      <c r="B160" s="199" t="s">
        <v>147</v>
      </c>
      <c r="C160" s="200">
        <f t="shared" ref="C160" si="53">C152-SUM(C153:C159)</f>
        <v>1115</v>
      </c>
      <c r="D160" s="200">
        <f t="shared" ref="D160:H160" si="54">D152-SUM(D153:D159)</f>
        <v>4918</v>
      </c>
      <c r="E160" s="200">
        <f t="shared" si="54"/>
        <v>4416</v>
      </c>
      <c r="F160" s="200">
        <f t="shared" si="54"/>
        <v>7214</v>
      </c>
      <c r="G160" s="200">
        <f t="shared" si="54"/>
        <v>7546</v>
      </c>
      <c r="H160" s="200">
        <f t="shared" si="54"/>
        <v>7192</v>
      </c>
      <c r="I160" s="201">
        <f t="shared" si="51"/>
        <v>-4.6912271402067329E-2</v>
      </c>
      <c r="J160" s="200">
        <f>H160-G160</f>
        <v>-354</v>
      </c>
      <c r="K160" s="201">
        <f t="shared" si="52"/>
        <v>2.3228983777177459E-3</v>
      </c>
      <c r="L160" s="103"/>
    </row>
    <row r="161" spans="1:14" ht="6" customHeight="1" x14ac:dyDescent="0.25">
      <c r="A161" s="193"/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1:14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311B7-32AD-4EBD-845C-A7DE78C407C2}">
  <sheetPr>
    <tabColor rgb="FFF29140"/>
    <pageSetUpPr fitToPage="1"/>
  </sheetPr>
  <dimension ref="A1:N162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</row>
    <row r="4" spans="1:12" ht="6" customHeight="1" x14ac:dyDescent="0.25"/>
    <row r="5" spans="1:12" ht="15.75" x14ac:dyDescent="0.25">
      <c r="B5" s="174"/>
      <c r="C5" s="203" t="s">
        <v>45</v>
      </c>
      <c r="D5" s="204"/>
      <c r="E5" s="204"/>
      <c r="F5" s="204"/>
      <c r="G5" s="204"/>
      <c r="H5" s="204"/>
      <c r="I5" s="204"/>
      <c r="J5" s="204"/>
      <c r="K5" s="204"/>
    </row>
    <row r="6" spans="1:12" s="177" customFormat="1" ht="72" customHeight="1" x14ac:dyDescent="0.25">
      <c r="B6" s="178"/>
      <c r="C6" s="205" t="s">
        <v>265</v>
      </c>
      <c r="D6" s="205" t="s">
        <v>266</v>
      </c>
      <c r="E6" s="205" t="s">
        <v>267</v>
      </c>
      <c r="F6" s="205" t="s">
        <v>268</v>
      </c>
      <c r="G6" s="205" t="s">
        <v>269</v>
      </c>
      <c r="H6" s="205" t="s">
        <v>270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70</v>
      </c>
      <c r="C8" s="209">
        <v>9315912</v>
      </c>
      <c r="D8" s="209">
        <v>9473050</v>
      </c>
      <c r="E8" s="209">
        <v>25825446</v>
      </c>
      <c r="F8" s="209">
        <v>28612657</v>
      </c>
      <c r="G8" s="209">
        <v>30210542</v>
      </c>
      <c r="H8" s="209">
        <v>29300863</v>
      </c>
      <c r="I8" s="210">
        <f>IFERROR(H8/G8-1,"-")</f>
        <v>-3.0111310151270998E-2</v>
      </c>
      <c r="J8" s="209">
        <f>H8-G8</f>
        <v>-909679</v>
      </c>
      <c r="K8" s="210">
        <f>H8/H$8</f>
        <v>1</v>
      </c>
      <c r="L8" s="103"/>
    </row>
    <row r="9" spans="1:12" x14ac:dyDescent="0.25">
      <c r="A9" s="1" t="s">
        <v>98</v>
      </c>
      <c r="B9" s="190" t="s">
        <v>99</v>
      </c>
      <c r="C9" s="191">
        <v>1512350</v>
      </c>
      <c r="D9" s="191">
        <v>2440467</v>
      </c>
      <c r="E9" s="191">
        <v>3575173</v>
      </c>
      <c r="F9" s="191">
        <v>3738561</v>
      </c>
      <c r="G9" s="191">
        <v>3694044</v>
      </c>
      <c r="H9" s="191">
        <v>3652225</v>
      </c>
      <c r="I9" s="192">
        <f>IFERROR(H9/G9-1,"-")</f>
        <v>-1.1320655628357379E-2</v>
      </c>
      <c r="J9" s="191">
        <f t="shared" ref="J9:J19" si="0">H9-G9</f>
        <v>-41819</v>
      </c>
      <c r="K9" s="192">
        <f>H9/H$8</f>
        <v>0.1246456461026421</v>
      </c>
      <c r="L9" s="103"/>
    </row>
    <row r="10" spans="1:12" x14ac:dyDescent="0.25">
      <c r="A10" s="193" t="s">
        <v>105</v>
      </c>
      <c r="B10" s="194" t="s">
        <v>105</v>
      </c>
      <c r="C10" s="195">
        <v>490250</v>
      </c>
      <c r="D10" s="195">
        <v>978940</v>
      </c>
      <c r="E10" s="195">
        <v>1054198</v>
      </c>
      <c r="F10" s="195">
        <v>1156630</v>
      </c>
      <c r="G10" s="195">
        <v>1172318</v>
      </c>
      <c r="H10" s="195">
        <v>1056271</v>
      </c>
      <c r="I10" s="196">
        <f>IFERROR(H10/G10-1,"-")</f>
        <v>-9.8989352718289791E-2</v>
      </c>
      <c r="J10" s="195">
        <f t="shared" si="0"/>
        <v>-116047</v>
      </c>
      <c r="K10" s="196">
        <f>H10/H$8</f>
        <v>3.6049142989406147E-2</v>
      </c>
      <c r="L10" s="103"/>
    </row>
    <row r="11" spans="1:12" x14ac:dyDescent="0.25">
      <c r="A11" s="193" t="s">
        <v>102</v>
      </c>
      <c r="B11" s="194" t="s">
        <v>102</v>
      </c>
      <c r="C11" s="195">
        <v>1022100</v>
      </c>
      <c r="D11" s="195">
        <v>1461527</v>
      </c>
      <c r="E11" s="195">
        <v>2520975</v>
      </c>
      <c r="F11" s="195">
        <v>2581931</v>
      </c>
      <c r="G11" s="195">
        <v>2521726</v>
      </c>
      <c r="H11" s="195">
        <v>2595954</v>
      </c>
      <c r="I11" s="196">
        <f>IFERROR(H11/G11-1,"-")</f>
        <v>2.9435394646365243E-2</v>
      </c>
      <c r="J11" s="195">
        <f t="shared" si="0"/>
        <v>74228</v>
      </c>
      <c r="K11" s="196">
        <f>H11/H$8</f>
        <v>8.8596503113235942E-2</v>
      </c>
      <c r="L11" s="103"/>
    </row>
    <row r="12" spans="1:12" x14ac:dyDescent="0.25">
      <c r="A12" s="1"/>
      <c r="B12" s="190" t="s">
        <v>109</v>
      </c>
      <c r="C12" s="191">
        <v>7803562</v>
      </c>
      <c r="D12" s="191">
        <v>7032583</v>
      </c>
      <c r="E12" s="191">
        <v>22250273</v>
      </c>
      <c r="F12" s="191">
        <v>24874096</v>
      </c>
      <c r="G12" s="191">
        <v>26516498</v>
      </c>
      <c r="H12" s="191">
        <v>25648638</v>
      </c>
      <c r="I12" s="192">
        <f>IFERROR(H12/G12-1,"-")</f>
        <v>-3.2729057962329722E-2</v>
      </c>
      <c r="J12" s="191">
        <f t="shared" si="0"/>
        <v>-867860</v>
      </c>
      <c r="K12" s="192">
        <f>H12/H$8</f>
        <v>0.87535435389735794</v>
      </c>
      <c r="L12" s="103"/>
    </row>
    <row r="13" spans="1:12" s="74" customFormat="1" x14ac:dyDescent="0.25">
      <c r="A13" s="193"/>
      <c r="B13" s="194" t="s">
        <v>112</v>
      </c>
      <c r="C13" s="195">
        <v>3001948</v>
      </c>
      <c r="D13" s="195">
        <v>1962433</v>
      </c>
      <c r="E13" s="195">
        <v>10615397</v>
      </c>
      <c r="F13" s="195">
        <v>11675069</v>
      </c>
      <c r="G13" s="195">
        <v>12500229</v>
      </c>
      <c r="H13" s="195">
        <v>12185968</v>
      </c>
      <c r="I13" s="196">
        <f t="shared" ref="I13:I20" si="1">IFERROR(H13/G13-1,"-")</f>
        <v>-2.5140419427516103E-2</v>
      </c>
      <c r="J13" s="195">
        <f t="shared" si="0"/>
        <v>-314261</v>
      </c>
      <c r="K13" s="196">
        <f t="shared" ref="K13:K20" si="2">H13/H$8</f>
        <v>0.41589109508481031</v>
      </c>
      <c r="L13" s="197"/>
    </row>
    <row r="14" spans="1:12" s="74" customFormat="1" x14ac:dyDescent="0.25">
      <c r="A14" s="193"/>
      <c r="B14" s="194" t="s">
        <v>115</v>
      </c>
      <c r="C14" s="195">
        <v>1160708</v>
      </c>
      <c r="D14" s="195">
        <v>1140960</v>
      </c>
      <c r="E14" s="195">
        <v>2470654</v>
      </c>
      <c r="F14" s="195">
        <v>2832520</v>
      </c>
      <c r="G14" s="195">
        <v>2982992</v>
      </c>
      <c r="H14" s="195">
        <v>2823654</v>
      </c>
      <c r="I14" s="196">
        <f t="shared" si="1"/>
        <v>-5.3415496923893913E-2</v>
      </c>
      <c r="J14" s="195">
        <f t="shared" si="0"/>
        <v>-159338</v>
      </c>
      <c r="K14" s="196">
        <f t="shared" si="2"/>
        <v>9.6367605281796651E-2</v>
      </c>
      <c r="L14" s="197"/>
    </row>
    <row r="15" spans="1:12" x14ac:dyDescent="0.25">
      <c r="A15" s="193"/>
      <c r="B15" s="194" t="s">
        <v>118</v>
      </c>
      <c r="C15" s="195">
        <v>359040</v>
      </c>
      <c r="D15" s="195">
        <v>619460</v>
      </c>
      <c r="E15" s="195">
        <v>1072113</v>
      </c>
      <c r="F15" s="195">
        <v>1296269</v>
      </c>
      <c r="G15" s="195">
        <v>1376511</v>
      </c>
      <c r="H15" s="195">
        <v>1334239</v>
      </c>
      <c r="I15" s="196">
        <f t="shared" si="1"/>
        <v>-3.0709525750248323E-2</v>
      </c>
      <c r="J15" s="195">
        <f t="shared" si="0"/>
        <v>-42272</v>
      </c>
      <c r="K15" s="196">
        <f t="shared" si="2"/>
        <v>4.5535826026694162E-2</v>
      </c>
      <c r="L15" s="103"/>
    </row>
    <row r="16" spans="1:12" x14ac:dyDescent="0.25">
      <c r="A16" s="193"/>
      <c r="B16" s="194" t="s">
        <v>125</v>
      </c>
      <c r="C16" s="195">
        <v>282778</v>
      </c>
      <c r="D16" s="195">
        <v>483766</v>
      </c>
      <c r="E16" s="195">
        <v>1110628</v>
      </c>
      <c r="F16" s="195">
        <v>1119405</v>
      </c>
      <c r="G16" s="195">
        <v>1166775</v>
      </c>
      <c r="H16" s="195">
        <v>1093898</v>
      </c>
      <c r="I16" s="196">
        <f t="shared" si="1"/>
        <v>-6.2460200124274223E-2</v>
      </c>
      <c r="J16" s="195">
        <f t="shared" si="0"/>
        <v>-72877</v>
      </c>
      <c r="K16" s="196">
        <f t="shared" si="2"/>
        <v>3.7333303118068567E-2</v>
      </c>
      <c r="L16" s="103"/>
    </row>
    <row r="17" spans="1:12" x14ac:dyDescent="0.25">
      <c r="A17" s="193"/>
      <c r="B17" s="194" t="s">
        <v>121</v>
      </c>
      <c r="C17" s="195">
        <v>409476</v>
      </c>
      <c r="D17" s="195">
        <v>471051</v>
      </c>
      <c r="E17" s="195">
        <v>914694</v>
      </c>
      <c r="F17" s="195">
        <v>951216</v>
      </c>
      <c r="G17" s="195">
        <v>983481</v>
      </c>
      <c r="H17" s="195">
        <v>904463</v>
      </c>
      <c r="I17" s="196">
        <f t="shared" si="1"/>
        <v>-8.0345222734348742E-2</v>
      </c>
      <c r="J17" s="195">
        <f t="shared" si="0"/>
        <v>-79018</v>
      </c>
      <c r="K17" s="196">
        <f t="shared" si="2"/>
        <v>3.0868135180864811E-2</v>
      </c>
      <c r="L17" s="103"/>
    </row>
    <row r="18" spans="1:12" x14ac:dyDescent="0.25">
      <c r="A18" s="193"/>
      <c r="B18" s="194" t="s">
        <v>130</v>
      </c>
      <c r="C18" s="195">
        <v>240272</v>
      </c>
      <c r="D18" s="195">
        <v>63065</v>
      </c>
      <c r="E18" s="195">
        <v>349565</v>
      </c>
      <c r="F18" s="195">
        <v>398489</v>
      </c>
      <c r="G18" s="195">
        <v>383984</v>
      </c>
      <c r="H18" s="195">
        <v>373213</v>
      </c>
      <c r="I18" s="196">
        <f t="shared" si="1"/>
        <v>-2.8050647943664297E-2</v>
      </c>
      <c r="J18" s="195">
        <f t="shared" si="0"/>
        <v>-10771</v>
      </c>
      <c r="K18" s="196">
        <f t="shared" si="2"/>
        <v>1.2737269888603622E-2</v>
      </c>
      <c r="L18" s="103"/>
    </row>
    <row r="19" spans="1:12" x14ac:dyDescent="0.25">
      <c r="A19" s="193" t="s">
        <v>146</v>
      </c>
      <c r="B19" s="194" t="s">
        <v>133</v>
      </c>
      <c r="C19" s="195">
        <v>343263</v>
      </c>
      <c r="D19" s="195">
        <v>40458</v>
      </c>
      <c r="E19" s="195">
        <v>253216</v>
      </c>
      <c r="F19" s="195">
        <v>357881</v>
      </c>
      <c r="G19" s="195">
        <v>367398</v>
      </c>
      <c r="H19" s="195">
        <v>315830</v>
      </c>
      <c r="I19" s="196">
        <f t="shared" si="1"/>
        <v>-0.14036004550922976</v>
      </c>
      <c r="J19" s="195">
        <f t="shared" si="0"/>
        <v>-51568</v>
      </c>
      <c r="K19" s="196">
        <f t="shared" si="2"/>
        <v>1.0778863407538542E-2</v>
      </c>
      <c r="L19" s="103"/>
    </row>
    <row r="20" spans="1:12" x14ac:dyDescent="0.25">
      <c r="A20" s="193" t="s">
        <v>147</v>
      </c>
      <c r="B20" s="199" t="s">
        <v>147</v>
      </c>
      <c r="C20" s="200">
        <f t="shared" ref="C20" si="3">C12-SUM(C13:C19)</f>
        <v>2006077</v>
      </c>
      <c r="D20" s="200">
        <f t="shared" ref="D20:H20" si="4">D12-SUM(D13:D19)</f>
        <v>2251390</v>
      </c>
      <c r="E20" s="200">
        <f t="shared" si="4"/>
        <v>5464006</v>
      </c>
      <c r="F20" s="200">
        <f t="shared" si="4"/>
        <v>6243247</v>
      </c>
      <c r="G20" s="200">
        <f t="shared" si="4"/>
        <v>6755128</v>
      </c>
      <c r="H20" s="200">
        <f t="shared" si="4"/>
        <v>6617373</v>
      </c>
      <c r="I20" s="201">
        <f t="shared" si="1"/>
        <v>-2.0392655772029755E-2</v>
      </c>
      <c r="J20" s="200">
        <f>H20-G20</f>
        <v>-137755</v>
      </c>
      <c r="K20" s="201">
        <f t="shared" si="2"/>
        <v>0.22584225590898124</v>
      </c>
      <c r="L20" s="103"/>
    </row>
    <row r="21" spans="1:12" s="177" customFormat="1" x14ac:dyDescent="0.25">
      <c r="A21" s="193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70</v>
      </c>
      <c r="C22" s="209">
        <v>3365944</v>
      </c>
      <c r="D22" s="209">
        <v>4006726</v>
      </c>
      <c r="E22" s="209">
        <v>10458907</v>
      </c>
      <c r="F22" s="209">
        <v>11285244</v>
      </c>
      <c r="G22" s="209">
        <v>11574731</v>
      </c>
      <c r="H22" s="209">
        <v>10948784</v>
      </c>
      <c r="I22" s="210">
        <f>IFERROR(H22/G22-1,"-")</f>
        <v>-5.40787513765979E-2</v>
      </c>
      <c r="J22" s="209">
        <f>H22-G22</f>
        <v>-625947</v>
      </c>
      <c r="K22" s="210">
        <f>H22/H$8</f>
        <v>0.37366762883400395</v>
      </c>
      <c r="L22" s="103"/>
    </row>
    <row r="23" spans="1:12" x14ac:dyDescent="0.25">
      <c r="A23" s="193" t="s">
        <v>98</v>
      </c>
      <c r="B23" s="190" t="s">
        <v>99</v>
      </c>
      <c r="C23" s="191">
        <v>329366</v>
      </c>
      <c r="D23" s="191">
        <v>827617</v>
      </c>
      <c r="E23" s="191">
        <v>805373</v>
      </c>
      <c r="F23" s="191">
        <v>715304</v>
      </c>
      <c r="G23" s="191">
        <v>652740</v>
      </c>
      <c r="H23" s="191">
        <v>573335</v>
      </c>
      <c r="I23" s="192">
        <f>IFERROR(H23/G23-1,"-")</f>
        <v>-0.12164874222508193</v>
      </c>
      <c r="J23" s="191">
        <f t="shared" ref="J23:J33" si="5">H23-G23</f>
        <v>-79405</v>
      </c>
      <c r="K23" s="192">
        <f>H23/H$8</f>
        <v>1.9567171110284363E-2</v>
      </c>
      <c r="L23" s="103"/>
    </row>
    <row r="24" spans="1:12" x14ac:dyDescent="0.25">
      <c r="A24" s="193" t="s">
        <v>105</v>
      </c>
      <c r="B24" s="194" t="s">
        <v>105</v>
      </c>
      <c r="C24" s="195">
        <v>154119</v>
      </c>
      <c r="D24" s="195">
        <v>314308</v>
      </c>
      <c r="E24" s="195">
        <v>245937</v>
      </c>
      <c r="F24" s="195">
        <v>227528</v>
      </c>
      <c r="G24" s="195">
        <v>196116</v>
      </c>
      <c r="H24" s="195">
        <v>197407</v>
      </c>
      <c r="I24" s="196">
        <f>IFERROR(H24/G24-1,"-")</f>
        <v>6.5828387280997269E-3</v>
      </c>
      <c r="J24" s="195">
        <f t="shared" si="5"/>
        <v>1291</v>
      </c>
      <c r="K24" s="196">
        <f>H24/H$8</f>
        <v>6.737241834822408E-3</v>
      </c>
      <c r="L24" s="103"/>
    </row>
    <row r="25" spans="1:12" x14ac:dyDescent="0.25">
      <c r="A25" s="193" t="s">
        <v>102</v>
      </c>
      <c r="B25" s="194" t="s">
        <v>102</v>
      </c>
      <c r="C25" s="195">
        <v>175247</v>
      </c>
      <c r="D25" s="195">
        <v>513309</v>
      </c>
      <c r="E25" s="195">
        <v>559436</v>
      </c>
      <c r="F25" s="195">
        <v>487776</v>
      </c>
      <c r="G25" s="195">
        <v>456624</v>
      </c>
      <c r="H25" s="195">
        <v>375928</v>
      </c>
      <c r="I25" s="196">
        <f>IFERROR(H25/G25-1,"-")</f>
        <v>-0.1767230806965906</v>
      </c>
      <c r="J25" s="195">
        <f t="shared" si="5"/>
        <v>-80696</v>
      </c>
      <c r="K25" s="196">
        <f>H25/H$8</f>
        <v>1.2829929275461956E-2</v>
      </c>
      <c r="L25" s="103"/>
    </row>
    <row r="26" spans="1:12" x14ac:dyDescent="0.25">
      <c r="A26" s="193"/>
      <c r="B26" s="190" t="s">
        <v>109</v>
      </c>
      <c r="C26" s="191">
        <v>3036578</v>
      </c>
      <c r="D26" s="191">
        <v>3179109</v>
      </c>
      <c r="E26" s="191">
        <v>9653534</v>
      </c>
      <c r="F26" s="191">
        <v>10569940</v>
      </c>
      <c r="G26" s="191">
        <v>10921991</v>
      </c>
      <c r="H26" s="191">
        <v>10375449</v>
      </c>
      <c r="I26" s="192">
        <f>IFERROR(H26/G26-1,"-")</f>
        <v>-5.0040510013238393E-2</v>
      </c>
      <c r="J26" s="191">
        <f t="shared" si="5"/>
        <v>-546542</v>
      </c>
      <c r="K26" s="192">
        <f>H26/H$8</f>
        <v>0.35410045772371962</v>
      </c>
      <c r="L26" s="103"/>
    </row>
    <row r="27" spans="1:12" s="74" customFormat="1" x14ac:dyDescent="0.25">
      <c r="A27" s="193"/>
      <c r="B27" s="194" t="s">
        <v>112</v>
      </c>
      <c r="C27" s="195">
        <v>1278867</v>
      </c>
      <c r="D27" s="195">
        <v>932064</v>
      </c>
      <c r="E27" s="195">
        <v>4904862</v>
      </c>
      <c r="F27" s="195">
        <v>5434073</v>
      </c>
      <c r="G27" s="195">
        <v>5667269</v>
      </c>
      <c r="H27" s="195">
        <v>5447840</v>
      </c>
      <c r="I27" s="196">
        <f t="shared" ref="I27:I34" si="6">IFERROR(H27/G27-1,"-")</f>
        <v>-3.8718649141235351E-2</v>
      </c>
      <c r="J27" s="195">
        <f t="shared" si="5"/>
        <v>-219429</v>
      </c>
      <c r="K27" s="196">
        <f t="shared" ref="K27:K34" si="7">H27/H$8</f>
        <v>0.18592762950360883</v>
      </c>
      <c r="L27" s="197"/>
    </row>
    <row r="28" spans="1:12" s="74" customFormat="1" x14ac:dyDescent="0.25">
      <c r="A28" s="193"/>
      <c r="B28" s="194" t="s">
        <v>115</v>
      </c>
      <c r="C28" s="195">
        <v>418778</v>
      </c>
      <c r="D28" s="195">
        <v>579381</v>
      </c>
      <c r="E28" s="195">
        <v>1139756</v>
      </c>
      <c r="F28" s="195">
        <v>1212128</v>
      </c>
      <c r="G28" s="195">
        <v>1197540</v>
      </c>
      <c r="H28" s="195">
        <v>1100708</v>
      </c>
      <c r="I28" s="196">
        <f t="shared" si="6"/>
        <v>-8.0859094477011229E-2</v>
      </c>
      <c r="J28" s="195">
        <f t="shared" si="5"/>
        <v>-96832</v>
      </c>
      <c r="K28" s="196">
        <f t="shared" si="7"/>
        <v>3.75657194806856E-2</v>
      </c>
      <c r="L28" s="197"/>
    </row>
    <row r="29" spans="1:12" x14ac:dyDescent="0.25">
      <c r="A29" s="193"/>
      <c r="B29" s="194" t="s">
        <v>118</v>
      </c>
      <c r="C29" s="195">
        <v>150527</v>
      </c>
      <c r="D29" s="195">
        <v>248371</v>
      </c>
      <c r="E29" s="195">
        <v>394345</v>
      </c>
      <c r="F29" s="195">
        <v>453330</v>
      </c>
      <c r="G29" s="195">
        <v>402067</v>
      </c>
      <c r="H29" s="195">
        <v>336428</v>
      </c>
      <c r="I29" s="196">
        <f t="shared" si="6"/>
        <v>-0.16325388554643883</v>
      </c>
      <c r="J29" s="195">
        <f t="shared" si="5"/>
        <v>-65639</v>
      </c>
      <c r="K29" s="196">
        <f t="shared" si="7"/>
        <v>1.1481846114907946E-2</v>
      </c>
      <c r="L29" s="103"/>
    </row>
    <row r="30" spans="1:12" x14ac:dyDescent="0.25">
      <c r="A30" s="193"/>
      <c r="B30" s="194" t="s">
        <v>125</v>
      </c>
      <c r="C30" s="195">
        <v>122447</v>
      </c>
      <c r="D30" s="195">
        <v>232109</v>
      </c>
      <c r="E30" s="195">
        <v>512097</v>
      </c>
      <c r="F30" s="195">
        <v>474886</v>
      </c>
      <c r="G30" s="195">
        <v>478395</v>
      </c>
      <c r="H30" s="195">
        <v>458800</v>
      </c>
      <c r="I30" s="196">
        <f t="shared" si="6"/>
        <v>-4.0959876252887217E-2</v>
      </c>
      <c r="J30" s="195">
        <f t="shared" si="5"/>
        <v>-19595</v>
      </c>
      <c r="K30" s="196">
        <f t="shared" si="7"/>
        <v>1.5658241874991874E-2</v>
      </c>
      <c r="L30" s="103"/>
    </row>
    <row r="31" spans="1:12" x14ac:dyDescent="0.25">
      <c r="A31" s="193"/>
      <c r="B31" s="194" t="s">
        <v>121</v>
      </c>
      <c r="C31" s="195">
        <v>203480</v>
      </c>
      <c r="D31" s="195">
        <v>266327</v>
      </c>
      <c r="E31" s="195">
        <v>521622</v>
      </c>
      <c r="F31" s="195">
        <v>497643</v>
      </c>
      <c r="G31" s="195">
        <v>514784</v>
      </c>
      <c r="H31" s="195">
        <v>478962</v>
      </c>
      <c r="I31" s="196">
        <f t="shared" si="6"/>
        <v>-6.9586467333872082E-2</v>
      </c>
      <c r="J31" s="195">
        <f t="shared" si="5"/>
        <v>-35822</v>
      </c>
      <c r="K31" s="196">
        <f t="shared" si="7"/>
        <v>1.6346344474563769E-2</v>
      </c>
      <c r="L31" s="103"/>
    </row>
    <row r="32" spans="1:12" x14ac:dyDescent="0.25">
      <c r="A32" s="193"/>
      <c r="B32" s="194" t="s">
        <v>130</v>
      </c>
      <c r="C32" s="195">
        <v>94535</v>
      </c>
      <c r="D32" s="195">
        <v>17632</v>
      </c>
      <c r="E32" s="195">
        <v>131098</v>
      </c>
      <c r="F32" s="195">
        <v>142686</v>
      </c>
      <c r="G32" s="195">
        <v>141703</v>
      </c>
      <c r="H32" s="195">
        <v>130117</v>
      </c>
      <c r="I32" s="196">
        <f t="shared" si="6"/>
        <v>-8.1762559719977701E-2</v>
      </c>
      <c r="J32" s="195">
        <f t="shared" si="5"/>
        <v>-11586</v>
      </c>
      <c r="K32" s="196">
        <f t="shared" si="7"/>
        <v>4.4407224456153391E-3</v>
      </c>
      <c r="L32" s="103"/>
    </row>
    <row r="33" spans="1:12" x14ac:dyDescent="0.25">
      <c r="A33" s="193" t="s">
        <v>146</v>
      </c>
      <c r="B33" s="194" t="s">
        <v>133</v>
      </c>
      <c r="C33" s="195">
        <v>104071</v>
      </c>
      <c r="D33" s="195">
        <v>7988</v>
      </c>
      <c r="E33" s="195">
        <v>81865</v>
      </c>
      <c r="F33" s="195">
        <v>122820</v>
      </c>
      <c r="G33" s="195">
        <v>116203</v>
      </c>
      <c r="H33" s="195">
        <v>99901</v>
      </c>
      <c r="I33" s="196">
        <f t="shared" si="6"/>
        <v>-0.14028897704878529</v>
      </c>
      <c r="J33" s="195">
        <f t="shared" si="5"/>
        <v>-16302</v>
      </c>
      <c r="K33" s="196">
        <f t="shared" si="7"/>
        <v>3.4094900208229361E-3</v>
      </c>
      <c r="L33" s="103"/>
    </row>
    <row r="34" spans="1:12" x14ac:dyDescent="0.25">
      <c r="A34" s="193" t="s">
        <v>147</v>
      </c>
      <c r="B34" s="199" t="s">
        <v>147</v>
      </c>
      <c r="C34" s="200">
        <f t="shared" ref="C34" si="8">C26-SUM(C27:C33)</f>
        <v>663873</v>
      </c>
      <c r="D34" s="200">
        <f t="shared" ref="D34:H34" si="9">D26-SUM(D27:D33)</f>
        <v>895237</v>
      </c>
      <c r="E34" s="200">
        <f t="shared" si="9"/>
        <v>1967889</v>
      </c>
      <c r="F34" s="200">
        <f t="shared" si="9"/>
        <v>2232374</v>
      </c>
      <c r="G34" s="200">
        <f t="shared" si="9"/>
        <v>2404030</v>
      </c>
      <c r="H34" s="200">
        <f t="shared" si="9"/>
        <v>2322693</v>
      </c>
      <c r="I34" s="201">
        <f t="shared" si="6"/>
        <v>-3.383360440593508E-2</v>
      </c>
      <c r="J34" s="200">
        <f>H34-G34</f>
        <v>-81337</v>
      </c>
      <c r="K34" s="201">
        <f t="shared" si="7"/>
        <v>7.9270463808523317E-2</v>
      </c>
      <c r="L34" s="103"/>
    </row>
    <row r="35" spans="1:12" s="177" customFormat="1" x14ac:dyDescent="0.25">
      <c r="A35" s="193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70</v>
      </c>
      <c r="C36" s="209">
        <v>2506467</v>
      </c>
      <c r="D36" s="209">
        <v>2126689</v>
      </c>
      <c r="E36" s="209">
        <v>7289014</v>
      </c>
      <c r="F36" s="209">
        <v>8059754</v>
      </c>
      <c r="G36" s="209">
        <v>8362569</v>
      </c>
      <c r="H36" s="209">
        <v>8376469</v>
      </c>
      <c r="I36" s="210">
        <f>IFERROR(H36/G36-1,"-")</f>
        <v>1.6621686469791008E-3</v>
      </c>
      <c r="J36" s="209">
        <f>H36-G36</f>
        <v>13900</v>
      </c>
      <c r="K36" s="210">
        <f>H36/H$8</f>
        <v>0.28587789376715628</v>
      </c>
      <c r="L36" s="103"/>
    </row>
    <row r="37" spans="1:12" x14ac:dyDescent="0.25">
      <c r="A37" s="193" t="s">
        <v>98</v>
      </c>
      <c r="B37" s="190" t="s">
        <v>99</v>
      </c>
      <c r="C37" s="191">
        <v>203267</v>
      </c>
      <c r="D37" s="191">
        <v>290315</v>
      </c>
      <c r="E37" s="191">
        <v>445959</v>
      </c>
      <c r="F37" s="191">
        <v>494880</v>
      </c>
      <c r="G37" s="191">
        <v>482419</v>
      </c>
      <c r="H37" s="191">
        <v>496163</v>
      </c>
      <c r="I37" s="192">
        <f>IFERROR(H37/G37-1,"-")</f>
        <v>2.8489756829643831E-2</v>
      </c>
      <c r="J37" s="191">
        <f t="shared" ref="J37:J47" si="10">H37-G37</f>
        <v>13744</v>
      </c>
      <c r="K37" s="192">
        <f>H37/H$8</f>
        <v>1.6933392030125529E-2</v>
      </c>
      <c r="L37" s="103"/>
    </row>
    <row r="38" spans="1:12" x14ac:dyDescent="0.25">
      <c r="A38" s="193" t="s">
        <v>105</v>
      </c>
      <c r="B38" s="194" t="s">
        <v>105</v>
      </c>
      <c r="C38" s="195">
        <v>78592</v>
      </c>
      <c r="D38" s="195">
        <v>115704</v>
      </c>
      <c r="E38" s="195">
        <v>142277</v>
      </c>
      <c r="F38" s="195">
        <v>187694</v>
      </c>
      <c r="G38" s="195">
        <v>214740</v>
      </c>
      <c r="H38" s="195">
        <v>191381</v>
      </c>
      <c r="I38" s="196">
        <f>IFERROR(H38/G38-1,"-")</f>
        <v>-0.10877805718543354</v>
      </c>
      <c r="J38" s="195">
        <f t="shared" si="10"/>
        <v>-23359</v>
      </c>
      <c r="K38" s="196">
        <f>H38/H$8</f>
        <v>6.5315823632908013E-3</v>
      </c>
      <c r="L38" s="103"/>
    </row>
    <row r="39" spans="1:12" x14ac:dyDescent="0.25">
      <c r="A39" s="193" t="s">
        <v>102</v>
      </c>
      <c r="B39" s="194" t="s">
        <v>102</v>
      </c>
      <c r="C39" s="195">
        <v>124675</v>
      </c>
      <c r="D39" s="195">
        <v>174611</v>
      </c>
      <c r="E39" s="195">
        <v>303682</v>
      </c>
      <c r="F39" s="195">
        <v>307186</v>
      </c>
      <c r="G39" s="195">
        <v>267679</v>
      </c>
      <c r="H39" s="195">
        <v>304782</v>
      </c>
      <c r="I39" s="196">
        <f>IFERROR(H39/G39-1,"-")</f>
        <v>0.1386100515916453</v>
      </c>
      <c r="J39" s="195">
        <f t="shared" si="10"/>
        <v>37103</v>
      </c>
      <c r="K39" s="196">
        <f>H39/H$8</f>
        <v>1.0401809666834728E-2</v>
      </c>
      <c r="L39" s="103"/>
    </row>
    <row r="40" spans="1:12" x14ac:dyDescent="0.25">
      <c r="A40" s="193"/>
      <c r="B40" s="190" t="s">
        <v>109</v>
      </c>
      <c r="C40" s="191">
        <v>2303200</v>
      </c>
      <c r="D40" s="191">
        <v>1836374</v>
      </c>
      <c r="E40" s="191">
        <v>6843055</v>
      </c>
      <c r="F40" s="191">
        <v>7564874</v>
      </c>
      <c r="G40" s="191">
        <v>7880150</v>
      </c>
      <c r="H40" s="191">
        <v>7880306</v>
      </c>
      <c r="I40" s="192">
        <f>IFERROR(H40/G40-1,"-")</f>
        <v>1.9796577476416388E-5</v>
      </c>
      <c r="J40" s="191">
        <f t="shared" si="10"/>
        <v>156</v>
      </c>
      <c r="K40" s="192">
        <f>H40/H$8</f>
        <v>0.26894450173703077</v>
      </c>
      <c r="L40" s="103"/>
    </row>
    <row r="41" spans="1:12" s="74" customFormat="1" x14ac:dyDescent="0.25">
      <c r="A41" s="193"/>
      <c r="B41" s="194" t="s">
        <v>112</v>
      </c>
      <c r="C41" s="195">
        <v>1005724</v>
      </c>
      <c r="D41" s="195">
        <v>624960</v>
      </c>
      <c r="E41" s="195">
        <v>3576394</v>
      </c>
      <c r="F41" s="195">
        <v>3920000</v>
      </c>
      <c r="G41" s="195">
        <v>4161787</v>
      </c>
      <c r="H41" s="195">
        <v>4166601</v>
      </c>
      <c r="I41" s="196">
        <f t="shared" ref="I41:I48" si="11">IFERROR(H41/G41-1,"-")</f>
        <v>1.1567146516628934E-3</v>
      </c>
      <c r="J41" s="195">
        <f t="shared" si="10"/>
        <v>4814</v>
      </c>
      <c r="K41" s="196">
        <f t="shared" ref="K41:K48" si="12">H41/H$8</f>
        <v>0.14220062392018964</v>
      </c>
      <c r="L41" s="197"/>
    </row>
    <row r="42" spans="1:12" s="74" customFormat="1" x14ac:dyDescent="0.25">
      <c r="A42" s="193"/>
      <c r="B42" s="194" t="s">
        <v>115</v>
      </c>
      <c r="C42" s="195">
        <v>119434</v>
      </c>
      <c r="D42" s="195">
        <v>102989</v>
      </c>
      <c r="E42" s="195">
        <v>238491</v>
      </c>
      <c r="F42" s="195">
        <v>283326</v>
      </c>
      <c r="G42" s="195">
        <v>275563</v>
      </c>
      <c r="H42" s="195">
        <v>289891</v>
      </c>
      <c r="I42" s="196">
        <f t="shared" si="11"/>
        <v>5.1995369479937548E-2</v>
      </c>
      <c r="J42" s="195">
        <f t="shared" si="10"/>
        <v>14328</v>
      </c>
      <c r="K42" s="196">
        <f t="shared" si="12"/>
        <v>9.8935993796496705E-3</v>
      </c>
      <c r="L42" s="197"/>
    </row>
    <row r="43" spans="1:12" x14ac:dyDescent="0.25">
      <c r="A43" s="193"/>
      <c r="B43" s="194" t="s">
        <v>118</v>
      </c>
      <c r="C43" s="195">
        <v>61048</v>
      </c>
      <c r="D43" s="195">
        <v>96745</v>
      </c>
      <c r="E43" s="195">
        <v>163873</v>
      </c>
      <c r="F43" s="195">
        <v>207861</v>
      </c>
      <c r="G43" s="195">
        <v>207311</v>
      </c>
      <c r="H43" s="195">
        <v>209308</v>
      </c>
      <c r="I43" s="196">
        <f t="shared" si="11"/>
        <v>9.6328704217334415E-3</v>
      </c>
      <c r="J43" s="195">
        <f t="shared" si="10"/>
        <v>1997</v>
      </c>
      <c r="K43" s="196">
        <f t="shared" si="12"/>
        <v>7.1434073460566678E-3</v>
      </c>
      <c r="L43" s="103"/>
    </row>
    <row r="44" spans="1:12" x14ac:dyDescent="0.25">
      <c r="A44" s="193"/>
      <c r="B44" s="194" t="s">
        <v>125</v>
      </c>
      <c r="C44" s="195">
        <v>103813</v>
      </c>
      <c r="D44" s="195">
        <v>168933</v>
      </c>
      <c r="E44" s="195">
        <v>411305</v>
      </c>
      <c r="F44" s="195">
        <v>424993</v>
      </c>
      <c r="G44" s="195">
        <v>422008</v>
      </c>
      <c r="H44" s="195">
        <v>391900</v>
      </c>
      <c r="I44" s="196">
        <f t="shared" si="11"/>
        <v>-7.1344619059354297E-2</v>
      </c>
      <c r="J44" s="195">
        <f t="shared" si="10"/>
        <v>-30108</v>
      </c>
      <c r="K44" s="196">
        <f t="shared" si="12"/>
        <v>1.33750326739523E-2</v>
      </c>
      <c r="L44" s="103"/>
    </row>
    <row r="45" spans="1:12" x14ac:dyDescent="0.25">
      <c r="A45" s="193"/>
      <c r="B45" s="194" t="s">
        <v>121</v>
      </c>
      <c r="C45" s="195">
        <v>117501</v>
      </c>
      <c r="D45" s="195">
        <v>113228</v>
      </c>
      <c r="E45" s="195">
        <v>253270</v>
      </c>
      <c r="F45" s="195">
        <v>303691</v>
      </c>
      <c r="G45" s="195">
        <v>301431</v>
      </c>
      <c r="H45" s="195">
        <v>274202</v>
      </c>
      <c r="I45" s="196">
        <f t="shared" si="11"/>
        <v>-9.0332447558479356E-2</v>
      </c>
      <c r="J45" s="195">
        <f t="shared" si="10"/>
        <v>-27229</v>
      </c>
      <c r="K45" s="196">
        <f t="shared" si="12"/>
        <v>9.358154399752662E-3</v>
      </c>
      <c r="L45" s="103"/>
    </row>
    <row r="46" spans="1:12" x14ac:dyDescent="0.25">
      <c r="A46" s="193"/>
      <c r="B46" s="194" t="s">
        <v>130</v>
      </c>
      <c r="C46" s="195">
        <v>86006</v>
      </c>
      <c r="D46" s="195">
        <v>33695</v>
      </c>
      <c r="E46" s="195">
        <v>136931</v>
      </c>
      <c r="F46" s="195">
        <v>142670</v>
      </c>
      <c r="G46" s="195">
        <v>137164</v>
      </c>
      <c r="H46" s="195">
        <v>143922</v>
      </c>
      <c r="I46" s="196">
        <f t="shared" si="11"/>
        <v>4.9269487620658525E-2</v>
      </c>
      <c r="J46" s="195">
        <f t="shared" si="10"/>
        <v>6758</v>
      </c>
      <c r="K46" s="196">
        <f t="shared" si="12"/>
        <v>4.9118689780570631E-3</v>
      </c>
      <c r="L46" s="103"/>
    </row>
    <row r="47" spans="1:12" x14ac:dyDescent="0.25">
      <c r="A47" s="193" t="s">
        <v>146</v>
      </c>
      <c r="B47" s="194" t="s">
        <v>133</v>
      </c>
      <c r="C47" s="195">
        <v>141204</v>
      </c>
      <c r="D47" s="195">
        <v>23338</v>
      </c>
      <c r="E47" s="195">
        <v>113789</v>
      </c>
      <c r="F47" s="195">
        <v>145549</v>
      </c>
      <c r="G47" s="195">
        <v>150872</v>
      </c>
      <c r="H47" s="195">
        <v>131483</v>
      </c>
      <c r="I47" s="196">
        <f t="shared" si="11"/>
        <v>-0.12851291160719025</v>
      </c>
      <c r="J47" s="195">
        <f t="shared" si="10"/>
        <v>-19389</v>
      </c>
      <c r="K47" s="196">
        <f t="shared" si="12"/>
        <v>4.4873422328891811E-3</v>
      </c>
      <c r="L47" s="103"/>
    </row>
    <row r="48" spans="1:12" x14ac:dyDescent="0.25">
      <c r="A48" s="193" t="s">
        <v>147</v>
      </c>
      <c r="B48" s="199" t="s">
        <v>147</v>
      </c>
      <c r="C48" s="200">
        <f t="shared" ref="C48" si="13">C40-SUM(C41:C47)</f>
        <v>668470</v>
      </c>
      <c r="D48" s="200">
        <f t="shared" ref="D48:H48" si="14">D40-SUM(D41:D47)</f>
        <v>672486</v>
      </c>
      <c r="E48" s="200">
        <f t="shared" si="14"/>
        <v>1949002</v>
      </c>
      <c r="F48" s="200">
        <f t="shared" si="14"/>
        <v>2136784</v>
      </c>
      <c r="G48" s="200">
        <f t="shared" si="14"/>
        <v>2224014</v>
      </c>
      <c r="H48" s="200">
        <f t="shared" si="14"/>
        <v>2272999</v>
      </c>
      <c r="I48" s="201">
        <f t="shared" si="11"/>
        <v>2.2025490846730333E-2</v>
      </c>
      <c r="J48" s="200">
        <f>H48-G48</f>
        <v>48985</v>
      </c>
      <c r="K48" s="201">
        <f t="shared" si="12"/>
        <v>7.7574472806483552E-2</v>
      </c>
      <c r="L48" s="103"/>
    </row>
    <row r="49" spans="1:12" s="177" customFormat="1" x14ac:dyDescent="0.25">
      <c r="A49" s="193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70</v>
      </c>
      <c r="C50" s="209">
        <v>59506</v>
      </c>
      <c r="D50" s="209">
        <v>67472</v>
      </c>
      <c r="E50" s="209">
        <v>133756</v>
      </c>
      <c r="F50" s="209">
        <v>142013</v>
      </c>
      <c r="G50" s="209">
        <v>160183</v>
      </c>
      <c r="H50" s="209">
        <v>161637</v>
      </c>
      <c r="I50" s="210">
        <f>IFERROR(H50/G50-1,"-")</f>
        <v>9.0771180462345669E-3</v>
      </c>
      <c r="J50" s="209">
        <f>H50-G50</f>
        <v>1454</v>
      </c>
      <c r="K50" s="210">
        <f>H50/H$8</f>
        <v>5.5164586790498286E-3</v>
      </c>
      <c r="L50" s="103"/>
    </row>
    <row r="51" spans="1:12" x14ac:dyDescent="0.25">
      <c r="A51" s="193" t="s">
        <v>98</v>
      </c>
      <c r="B51" s="190" t="s">
        <v>99</v>
      </c>
      <c r="C51" s="191">
        <v>6410</v>
      </c>
      <c r="D51" s="191">
        <v>15419</v>
      </c>
      <c r="E51" s="191">
        <v>15342</v>
      </c>
      <c r="F51" s="191">
        <v>34035</v>
      </c>
      <c r="G51" s="191">
        <v>23076</v>
      </c>
      <c r="H51" s="191">
        <v>23052</v>
      </c>
      <c r="I51" s="192">
        <f>IFERROR(H51/G51-1,"-")</f>
        <v>-1.0400416016640435E-3</v>
      </c>
      <c r="J51" s="191">
        <f t="shared" ref="J51:J61" si="15">H51-G51</f>
        <v>-24</v>
      </c>
      <c r="K51" s="192">
        <f>H51/H$8</f>
        <v>7.8673450676179744E-4</v>
      </c>
      <c r="L51" s="103"/>
    </row>
    <row r="52" spans="1:12" x14ac:dyDescent="0.25">
      <c r="A52" s="193" t="s">
        <v>105</v>
      </c>
      <c r="B52" s="194" t="s">
        <v>105</v>
      </c>
      <c r="C52" s="195">
        <v>4571</v>
      </c>
      <c r="D52" s="195">
        <v>6718</v>
      </c>
      <c r="E52" s="195">
        <v>4619</v>
      </c>
      <c r="F52" s="195">
        <v>22183</v>
      </c>
      <c r="G52" s="195">
        <v>13220</v>
      </c>
      <c r="H52" s="195">
        <v>11930</v>
      </c>
      <c r="I52" s="196">
        <f>IFERROR(H52/G52-1,"-")</f>
        <v>-9.7579425113464402E-2</v>
      </c>
      <c r="J52" s="195">
        <f t="shared" si="15"/>
        <v>-1290</v>
      </c>
      <c r="K52" s="196">
        <f>H52/H$8</f>
        <v>4.0715524317491946E-4</v>
      </c>
      <c r="L52" s="103"/>
    </row>
    <row r="53" spans="1:12" x14ac:dyDescent="0.25">
      <c r="A53" s="193" t="s">
        <v>102</v>
      </c>
      <c r="B53" s="194" t="s">
        <v>102</v>
      </c>
      <c r="C53" s="195">
        <v>1839</v>
      </c>
      <c r="D53" s="195">
        <v>8701</v>
      </c>
      <c r="E53" s="195">
        <v>10723</v>
      </c>
      <c r="F53" s="195">
        <v>11852</v>
      </c>
      <c r="G53" s="195">
        <v>9856</v>
      </c>
      <c r="H53" s="195">
        <v>11122</v>
      </c>
      <c r="I53" s="196">
        <f>IFERROR(H53/G53-1,"-")</f>
        <v>0.12844967532467533</v>
      </c>
      <c r="J53" s="195">
        <f t="shared" si="15"/>
        <v>1266</v>
      </c>
      <c r="K53" s="196">
        <f>H53/H$8</f>
        <v>3.7957926358687797E-4</v>
      </c>
      <c r="L53" s="103"/>
    </row>
    <row r="54" spans="1:12" x14ac:dyDescent="0.25">
      <c r="A54" s="193"/>
      <c r="B54" s="190" t="s">
        <v>109</v>
      </c>
      <c r="C54" s="191">
        <v>53096</v>
      </c>
      <c r="D54" s="191">
        <v>52053</v>
      </c>
      <c r="E54" s="191">
        <v>118414</v>
      </c>
      <c r="F54" s="191">
        <v>107978</v>
      </c>
      <c r="G54" s="191">
        <v>137107</v>
      </c>
      <c r="H54" s="191">
        <v>138585</v>
      </c>
      <c r="I54" s="192">
        <f>IFERROR(H54/G54-1,"-")</f>
        <v>1.0779901828498861E-2</v>
      </c>
      <c r="J54" s="191">
        <f t="shared" si="15"/>
        <v>1478</v>
      </c>
      <c r="K54" s="192">
        <f>H54/H$8</f>
        <v>4.7297241722880313E-3</v>
      </c>
      <c r="L54" s="103"/>
    </row>
    <row r="55" spans="1:12" s="74" customFormat="1" x14ac:dyDescent="0.25">
      <c r="A55" s="193"/>
      <c r="B55" s="194" t="s">
        <v>112</v>
      </c>
      <c r="C55" s="195">
        <v>19218</v>
      </c>
      <c r="D55" s="195">
        <v>11965</v>
      </c>
      <c r="E55" s="195">
        <v>54862</v>
      </c>
      <c r="F55" s="195">
        <v>44985</v>
      </c>
      <c r="G55" s="195">
        <v>58295</v>
      </c>
      <c r="H55" s="195">
        <v>57531</v>
      </c>
      <c r="I55" s="196">
        <f t="shared" ref="I55:I62" si="16">IFERROR(H55/G55-1,"-")</f>
        <v>-1.3105755210566894E-2</v>
      </c>
      <c r="J55" s="195">
        <f t="shared" si="15"/>
        <v>-764</v>
      </c>
      <c r="K55" s="196">
        <f t="shared" ref="K55:K62" si="17">H55/H$8</f>
        <v>1.9634575268312063E-3</v>
      </c>
      <c r="L55" s="197"/>
    </row>
    <row r="56" spans="1:12" s="74" customFormat="1" x14ac:dyDescent="0.25">
      <c r="A56" s="193"/>
      <c r="B56" s="194" t="s">
        <v>115</v>
      </c>
      <c r="C56" s="195">
        <v>15319</v>
      </c>
      <c r="D56" s="195">
        <v>18110</v>
      </c>
      <c r="E56" s="195">
        <v>25954</v>
      </c>
      <c r="F56" s="195">
        <v>22828</v>
      </c>
      <c r="G56" s="195">
        <v>30312</v>
      </c>
      <c r="H56" s="195">
        <v>30872</v>
      </c>
      <c r="I56" s="196">
        <f t="shared" si="16"/>
        <v>1.8474531538664518E-2</v>
      </c>
      <c r="J56" s="195">
        <f t="shared" si="15"/>
        <v>560</v>
      </c>
      <c r="K56" s="196">
        <f t="shared" si="17"/>
        <v>1.0536208438638821E-3</v>
      </c>
      <c r="L56" s="197"/>
    </row>
    <row r="57" spans="1:12" x14ac:dyDescent="0.25">
      <c r="A57" s="193"/>
      <c r="B57" s="194" t="s">
        <v>118</v>
      </c>
      <c r="C57" s="195">
        <v>1415</v>
      </c>
      <c r="D57" s="195">
        <v>3224</v>
      </c>
      <c r="E57" s="195">
        <v>5068</v>
      </c>
      <c r="F57" s="195">
        <v>5554</v>
      </c>
      <c r="G57" s="195">
        <v>5721</v>
      </c>
      <c r="H57" s="195">
        <v>5932</v>
      </c>
      <c r="I57" s="196">
        <f t="shared" si="16"/>
        <v>3.6881664044747353E-2</v>
      </c>
      <c r="J57" s="195">
        <f t="shared" si="15"/>
        <v>211</v>
      </c>
      <c r="K57" s="196">
        <f t="shared" si="17"/>
        <v>2.0245137489636398E-4</v>
      </c>
      <c r="L57" s="103"/>
    </row>
    <row r="58" spans="1:12" x14ac:dyDescent="0.25">
      <c r="A58" s="193"/>
      <c r="B58" s="194" t="s">
        <v>125</v>
      </c>
      <c r="C58" s="195">
        <v>928</v>
      </c>
      <c r="D58" s="195">
        <v>1562</v>
      </c>
      <c r="E58" s="195">
        <v>2463</v>
      </c>
      <c r="F58" s="195">
        <v>1849</v>
      </c>
      <c r="G58" s="195">
        <v>3975</v>
      </c>
      <c r="H58" s="195">
        <v>3971</v>
      </c>
      <c r="I58" s="196">
        <f t="shared" si="16"/>
        <v>-1.0062893081761448E-3</v>
      </c>
      <c r="J58" s="195">
        <f t="shared" si="15"/>
        <v>-4</v>
      </c>
      <c r="K58" s="196">
        <f t="shared" si="17"/>
        <v>1.3552501849518902E-4</v>
      </c>
      <c r="L58" s="103"/>
    </row>
    <row r="59" spans="1:12" x14ac:dyDescent="0.25">
      <c r="A59" s="193"/>
      <c r="B59" s="194" t="s">
        <v>121</v>
      </c>
      <c r="C59" s="195">
        <v>828</v>
      </c>
      <c r="D59" s="195">
        <v>920</v>
      </c>
      <c r="E59" s="195">
        <v>1950</v>
      </c>
      <c r="F59" s="195">
        <v>2073</v>
      </c>
      <c r="G59" s="195">
        <v>2665</v>
      </c>
      <c r="H59" s="195">
        <v>2383</v>
      </c>
      <c r="I59" s="196">
        <f t="shared" si="16"/>
        <v>-0.10581613508442778</v>
      </c>
      <c r="J59" s="195">
        <f t="shared" si="15"/>
        <v>-282</v>
      </c>
      <c r="K59" s="196">
        <f t="shared" si="17"/>
        <v>8.1328662572157002E-5</v>
      </c>
      <c r="L59" s="103"/>
    </row>
    <row r="60" spans="1:12" x14ac:dyDescent="0.25">
      <c r="A60" s="193"/>
      <c r="B60" s="194" t="s">
        <v>130</v>
      </c>
      <c r="C60" s="195">
        <v>713</v>
      </c>
      <c r="D60" s="195">
        <v>244</v>
      </c>
      <c r="E60" s="195">
        <v>315</v>
      </c>
      <c r="F60" s="195">
        <v>603</v>
      </c>
      <c r="G60" s="195">
        <v>460</v>
      </c>
      <c r="H60" s="195">
        <v>703</v>
      </c>
      <c r="I60" s="196">
        <f t="shared" si="16"/>
        <v>0.52826086956521734</v>
      </c>
      <c r="J60" s="195">
        <f t="shared" si="15"/>
        <v>243</v>
      </c>
      <c r="K60" s="196">
        <f t="shared" si="17"/>
        <v>2.3992467389100452E-5</v>
      </c>
      <c r="L60" s="103"/>
    </row>
    <row r="61" spans="1:12" x14ac:dyDescent="0.25">
      <c r="A61" s="193" t="s">
        <v>146</v>
      </c>
      <c r="B61" s="194" t="s">
        <v>133</v>
      </c>
      <c r="C61" s="195">
        <v>1494</v>
      </c>
      <c r="D61" s="195">
        <v>164</v>
      </c>
      <c r="E61" s="195">
        <v>271</v>
      </c>
      <c r="F61" s="195">
        <v>520</v>
      </c>
      <c r="G61" s="195">
        <v>413</v>
      </c>
      <c r="H61" s="195">
        <v>1058</v>
      </c>
      <c r="I61" s="196">
        <f t="shared" si="16"/>
        <v>1.5617433414043584</v>
      </c>
      <c r="J61" s="195">
        <f t="shared" si="15"/>
        <v>645</v>
      </c>
      <c r="K61" s="196">
        <f t="shared" si="17"/>
        <v>3.6108151490282043E-5</v>
      </c>
      <c r="L61" s="103"/>
    </row>
    <row r="62" spans="1:12" x14ac:dyDescent="0.25">
      <c r="A62" s="193" t="s">
        <v>147</v>
      </c>
      <c r="B62" s="199" t="s">
        <v>147</v>
      </c>
      <c r="C62" s="200">
        <f t="shared" ref="C62" si="18">C54-SUM(C55:C61)</f>
        <v>13181</v>
      </c>
      <c r="D62" s="200">
        <f t="shared" ref="D62:H62" si="19">D54-SUM(D55:D61)</f>
        <v>15864</v>
      </c>
      <c r="E62" s="200">
        <f t="shared" si="19"/>
        <v>27531</v>
      </c>
      <c r="F62" s="200">
        <f t="shared" si="19"/>
        <v>29566</v>
      </c>
      <c r="G62" s="200">
        <f t="shared" si="19"/>
        <v>35266</v>
      </c>
      <c r="H62" s="200">
        <f t="shared" si="19"/>
        <v>36135</v>
      </c>
      <c r="I62" s="201">
        <f t="shared" si="16"/>
        <v>2.4641297567061793E-2</v>
      </c>
      <c r="J62" s="200">
        <f>H62-G62</f>
        <v>869</v>
      </c>
      <c r="K62" s="201">
        <f t="shared" si="17"/>
        <v>1.2332401267498502E-3</v>
      </c>
      <c r="L62" s="103"/>
    </row>
    <row r="63" spans="1:12" s="177" customFormat="1" x14ac:dyDescent="0.25">
      <c r="A63" s="193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70</v>
      </c>
      <c r="C64" s="209">
        <v>211025</v>
      </c>
      <c r="D64" s="209">
        <v>281006</v>
      </c>
      <c r="E64" s="209">
        <v>824915</v>
      </c>
      <c r="F64" s="209">
        <v>892817</v>
      </c>
      <c r="G64" s="209">
        <v>1185602</v>
      </c>
      <c r="H64" s="209">
        <v>931355</v>
      </c>
      <c r="I64" s="210">
        <f>IFERROR(H64/G64-1,"-")</f>
        <v>-0.21444548845227995</v>
      </c>
      <c r="J64" s="209">
        <f>H64-G64</f>
        <v>-254247</v>
      </c>
      <c r="K64" s="210">
        <f>H64/H$8</f>
        <v>3.1785923848045024E-2</v>
      </c>
      <c r="L64" s="103"/>
    </row>
    <row r="65" spans="1:12" x14ac:dyDescent="0.25">
      <c r="A65" s="193" t="s">
        <v>98</v>
      </c>
      <c r="B65" s="190" t="s">
        <v>99</v>
      </c>
      <c r="C65" s="191">
        <v>66009</v>
      </c>
      <c r="D65" s="191">
        <v>75404</v>
      </c>
      <c r="E65" s="191">
        <v>110785</v>
      </c>
      <c r="F65" s="191">
        <v>148519</v>
      </c>
      <c r="G65" s="191">
        <v>225043</v>
      </c>
      <c r="H65" s="191">
        <v>159775</v>
      </c>
      <c r="I65" s="192">
        <f>IFERROR(H65/G65-1,"-")</f>
        <v>-0.2900245730815888</v>
      </c>
      <c r="J65" s="191">
        <f t="shared" ref="J65:J75" si="20">H65-G65</f>
        <v>-65268</v>
      </c>
      <c r="K65" s="192">
        <f>H65/H$8</f>
        <v>5.4529110627219409E-3</v>
      </c>
      <c r="L65" s="103"/>
    </row>
    <row r="66" spans="1:12" x14ac:dyDescent="0.25">
      <c r="A66" s="193" t="s">
        <v>105</v>
      </c>
      <c r="B66" s="194" t="s">
        <v>105</v>
      </c>
      <c r="C66" s="195">
        <v>19744</v>
      </c>
      <c r="D66" s="195">
        <v>56319</v>
      </c>
      <c r="E66" s="195">
        <v>71542</v>
      </c>
      <c r="F66" s="195">
        <v>80547</v>
      </c>
      <c r="G66" s="195">
        <v>111383</v>
      </c>
      <c r="H66" s="195">
        <v>36722</v>
      </c>
      <c r="I66" s="196">
        <f>IFERROR(H66/G66-1,"-")</f>
        <v>-0.67030875447779281</v>
      </c>
      <c r="J66" s="195">
        <f t="shared" si="20"/>
        <v>-74661</v>
      </c>
      <c r="K66" s="196">
        <f>H66/H$8</f>
        <v>1.2532736663763112E-3</v>
      </c>
      <c r="L66" s="103"/>
    </row>
    <row r="67" spans="1:12" x14ac:dyDescent="0.25">
      <c r="A67" s="193" t="s">
        <v>102</v>
      </c>
      <c r="B67" s="194" t="s">
        <v>102</v>
      </c>
      <c r="C67" s="195">
        <v>46265</v>
      </c>
      <c r="D67" s="195">
        <v>19085</v>
      </c>
      <c r="E67" s="195">
        <v>39243</v>
      </c>
      <c r="F67" s="195">
        <v>67972</v>
      </c>
      <c r="G67" s="195">
        <v>113660</v>
      </c>
      <c r="H67" s="195">
        <v>123053</v>
      </c>
      <c r="I67" s="196">
        <f>IFERROR(H67/G67-1,"-")</f>
        <v>8.2641210628189299E-2</v>
      </c>
      <c r="J67" s="195">
        <f t="shared" si="20"/>
        <v>9393</v>
      </c>
      <c r="K67" s="196">
        <f>H67/H$8</f>
        <v>4.1996373963456299E-3</v>
      </c>
      <c r="L67" s="103"/>
    </row>
    <row r="68" spans="1:12" x14ac:dyDescent="0.25">
      <c r="A68" s="193"/>
      <c r="B68" s="190" t="s">
        <v>109</v>
      </c>
      <c r="C68" s="191">
        <v>145016</v>
      </c>
      <c r="D68" s="191">
        <v>205602</v>
      </c>
      <c r="E68" s="191">
        <v>714130</v>
      </c>
      <c r="F68" s="191">
        <v>744298</v>
      </c>
      <c r="G68" s="191">
        <v>960559</v>
      </c>
      <c r="H68" s="191">
        <v>771580</v>
      </c>
      <c r="I68" s="192">
        <f>IFERROR(H68/G68-1,"-")</f>
        <v>-0.1967385657726386</v>
      </c>
      <c r="J68" s="191">
        <f t="shared" si="20"/>
        <v>-188979</v>
      </c>
      <c r="K68" s="192">
        <f>H68/H$8</f>
        <v>2.633301278532308E-2</v>
      </c>
      <c r="L68" s="103"/>
    </row>
    <row r="69" spans="1:12" s="74" customFormat="1" x14ac:dyDescent="0.25">
      <c r="A69" s="193"/>
      <c r="B69" s="194" t="s">
        <v>112</v>
      </c>
      <c r="C69" s="195">
        <v>52391</v>
      </c>
      <c r="D69" s="195">
        <v>56640</v>
      </c>
      <c r="E69" s="195">
        <v>339495</v>
      </c>
      <c r="F69" s="195">
        <v>271883</v>
      </c>
      <c r="G69" s="195">
        <v>400639</v>
      </c>
      <c r="H69" s="195">
        <v>383531</v>
      </c>
      <c r="I69" s="196">
        <f t="shared" ref="I69:I76" si="21">IFERROR(H69/G69-1,"-")</f>
        <v>-4.2701783900219392E-2</v>
      </c>
      <c r="J69" s="195">
        <f t="shared" si="20"/>
        <v>-17108</v>
      </c>
      <c r="K69" s="196">
        <f t="shared" ref="K69:K76" si="22">H69/H$8</f>
        <v>1.3089409687352895E-2</v>
      </c>
      <c r="L69" s="197"/>
    </row>
    <row r="70" spans="1:12" s="74" customFormat="1" x14ac:dyDescent="0.25">
      <c r="A70" s="193"/>
      <c r="B70" s="194" t="s">
        <v>115</v>
      </c>
      <c r="C70" s="195">
        <v>21284</v>
      </c>
      <c r="D70" s="195">
        <v>30194</v>
      </c>
      <c r="E70" s="195">
        <v>46059</v>
      </c>
      <c r="F70" s="195">
        <v>62417</v>
      </c>
      <c r="G70" s="195">
        <v>60318</v>
      </c>
      <c r="H70" s="195">
        <v>61326</v>
      </c>
      <c r="I70" s="196">
        <f t="shared" si="21"/>
        <v>1.671142942405246E-2</v>
      </c>
      <c r="J70" s="195">
        <f t="shared" si="20"/>
        <v>1008</v>
      </c>
      <c r="K70" s="196">
        <f t="shared" si="22"/>
        <v>2.0929758963072181E-3</v>
      </c>
      <c r="L70" s="197"/>
    </row>
    <row r="71" spans="1:12" x14ac:dyDescent="0.25">
      <c r="A71" s="193"/>
      <c r="B71" s="194" t="s">
        <v>118</v>
      </c>
      <c r="C71" s="195">
        <v>17911</v>
      </c>
      <c r="D71" s="195">
        <v>23361</v>
      </c>
      <c r="E71" s="195">
        <v>100707</v>
      </c>
      <c r="F71" s="195">
        <v>103020</v>
      </c>
      <c r="G71" s="195">
        <v>123780</v>
      </c>
      <c r="H71" s="195">
        <v>59016</v>
      </c>
      <c r="I71" s="196">
        <f t="shared" si="21"/>
        <v>-0.52321861366941347</v>
      </c>
      <c r="J71" s="195">
        <f t="shared" si="20"/>
        <v>-64764</v>
      </c>
      <c r="K71" s="196">
        <f t="shared" si="22"/>
        <v>2.0141386279305153E-3</v>
      </c>
      <c r="L71" s="103"/>
    </row>
    <row r="72" spans="1:12" x14ac:dyDescent="0.25">
      <c r="A72" s="193"/>
      <c r="B72" s="194" t="s">
        <v>125</v>
      </c>
      <c r="C72" s="195">
        <v>1613</v>
      </c>
      <c r="D72" s="195">
        <v>14220</v>
      </c>
      <c r="E72" s="195">
        <v>19610</v>
      </c>
      <c r="F72" s="195">
        <v>22196</v>
      </c>
      <c r="G72" s="195">
        <v>41464</v>
      </c>
      <c r="H72" s="195">
        <v>33700</v>
      </c>
      <c r="I72" s="196">
        <f t="shared" si="21"/>
        <v>-0.18724676828091835</v>
      </c>
      <c r="J72" s="195">
        <f t="shared" si="20"/>
        <v>-7764</v>
      </c>
      <c r="K72" s="196">
        <f t="shared" si="22"/>
        <v>1.1501367724220273E-3</v>
      </c>
      <c r="L72" s="103"/>
    </row>
    <row r="73" spans="1:12" x14ac:dyDescent="0.25">
      <c r="A73" s="193"/>
      <c r="B73" s="194" t="s">
        <v>121</v>
      </c>
      <c r="C73" s="195">
        <v>5937</v>
      </c>
      <c r="D73" s="195">
        <v>13150</v>
      </c>
      <c r="E73" s="195">
        <v>19219</v>
      </c>
      <c r="F73" s="195">
        <v>16032</v>
      </c>
      <c r="G73" s="195">
        <v>23981</v>
      </c>
      <c r="H73" s="195">
        <v>15882</v>
      </c>
      <c r="I73" s="196">
        <f t="shared" si="21"/>
        <v>-0.33772569951211373</v>
      </c>
      <c r="J73" s="195">
        <f t="shared" si="20"/>
        <v>-8099</v>
      </c>
      <c r="K73" s="196">
        <f t="shared" si="22"/>
        <v>5.4203181660553818E-4</v>
      </c>
      <c r="L73" s="103"/>
    </row>
    <row r="74" spans="1:12" x14ac:dyDescent="0.25">
      <c r="A74" s="193"/>
      <c r="B74" s="194" t="s">
        <v>130</v>
      </c>
      <c r="C74" s="195">
        <v>5454</v>
      </c>
      <c r="D74" s="195">
        <v>684</v>
      </c>
      <c r="E74" s="195">
        <v>10053</v>
      </c>
      <c r="F74" s="195">
        <v>24512</v>
      </c>
      <c r="G74" s="195">
        <v>19261</v>
      </c>
      <c r="H74" s="195">
        <v>12833</v>
      </c>
      <c r="I74" s="196">
        <f t="shared" si="21"/>
        <v>-0.3337313742796324</v>
      </c>
      <c r="J74" s="195">
        <f t="shared" si="20"/>
        <v>-6428</v>
      </c>
      <c r="K74" s="196">
        <f t="shared" si="22"/>
        <v>4.3797344808581235E-4</v>
      </c>
      <c r="L74" s="103"/>
    </row>
    <row r="75" spans="1:12" x14ac:dyDescent="0.25">
      <c r="A75" s="193" t="s">
        <v>146</v>
      </c>
      <c r="B75" s="194" t="s">
        <v>133</v>
      </c>
      <c r="C75" s="195">
        <v>4802</v>
      </c>
      <c r="D75" s="195">
        <v>210</v>
      </c>
      <c r="E75" s="195">
        <v>3088</v>
      </c>
      <c r="F75" s="195">
        <v>7254</v>
      </c>
      <c r="G75" s="195">
        <v>13134</v>
      </c>
      <c r="H75" s="195">
        <v>16739</v>
      </c>
      <c r="I75" s="196">
        <f t="shared" si="21"/>
        <v>0.27447845287041273</v>
      </c>
      <c r="J75" s="195">
        <f t="shared" si="20"/>
        <v>3605</v>
      </c>
      <c r="K75" s="196">
        <f t="shared" si="22"/>
        <v>5.7128010188641886E-4</v>
      </c>
      <c r="L75" s="103"/>
    </row>
    <row r="76" spans="1:12" x14ac:dyDescent="0.25">
      <c r="A76" s="193" t="s">
        <v>147</v>
      </c>
      <c r="B76" s="199" t="s">
        <v>147</v>
      </c>
      <c r="C76" s="200">
        <f t="shared" ref="C76" si="23">C68-SUM(C69:C75)</f>
        <v>35624</v>
      </c>
      <c r="D76" s="200">
        <f t="shared" ref="D76:H76" si="24">D68-SUM(D69:D75)</f>
        <v>67143</v>
      </c>
      <c r="E76" s="200">
        <f t="shared" si="24"/>
        <v>175899</v>
      </c>
      <c r="F76" s="200">
        <f t="shared" si="24"/>
        <v>236984</v>
      </c>
      <c r="G76" s="200">
        <f t="shared" si="24"/>
        <v>277982</v>
      </c>
      <c r="H76" s="200">
        <f t="shared" si="24"/>
        <v>188553</v>
      </c>
      <c r="I76" s="201">
        <f t="shared" si="21"/>
        <v>-0.32170788036635467</v>
      </c>
      <c r="J76" s="200">
        <f>H76-G76</f>
        <v>-89429</v>
      </c>
      <c r="K76" s="201">
        <f t="shared" si="22"/>
        <v>6.4350664347326558E-3</v>
      </c>
      <c r="L76" s="103"/>
    </row>
    <row r="77" spans="1:12" s="177" customFormat="1" x14ac:dyDescent="0.25">
      <c r="A77" s="193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70</v>
      </c>
      <c r="C78" s="209">
        <v>1394761</v>
      </c>
      <c r="D78" s="209">
        <v>1380163</v>
      </c>
      <c r="E78" s="209">
        <v>3540445</v>
      </c>
      <c r="F78" s="209">
        <v>4226384</v>
      </c>
      <c r="G78" s="209">
        <v>4800011</v>
      </c>
      <c r="H78" s="209">
        <v>4746151</v>
      </c>
      <c r="I78" s="210">
        <f>IFERROR(H78/G78-1,"-")</f>
        <v>-1.1220807618982587E-2</v>
      </c>
      <c r="J78" s="209">
        <f>H78-G78</f>
        <v>-53860</v>
      </c>
      <c r="K78" s="210">
        <f>H78/H$8</f>
        <v>0.16197990482396371</v>
      </c>
      <c r="L78" s="103"/>
    </row>
    <row r="79" spans="1:12" x14ac:dyDescent="0.25">
      <c r="A79" s="193" t="s">
        <v>98</v>
      </c>
      <c r="B79" s="190" t="s">
        <v>99</v>
      </c>
      <c r="C79" s="191">
        <v>407148</v>
      </c>
      <c r="D79" s="191">
        <v>643478</v>
      </c>
      <c r="E79" s="191">
        <v>1438330</v>
      </c>
      <c r="F79" s="191">
        <v>1476085</v>
      </c>
      <c r="G79" s="191">
        <v>1483539</v>
      </c>
      <c r="H79" s="191">
        <v>1520588</v>
      </c>
      <c r="I79" s="192">
        <f>IFERROR(H79/G79-1,"-")</f>
        <v>2.4973391329786487E-2</v>
      </c>
      <c r="J79" s="191">
        <f t="shared" ref="J79:J89" si="25">H79-G79</f>
        <v>37049</v>
      </c>
      <c r="K79" s="192">
        <f>H79/H$8</f>
        <v>5.1895672833936667E-2</v>
      </c>
      <c r="L79" s="103"/>
    </row>
    <row r="80" spans="1:12" x14ac:dyDescent="0.25">
      <c r="A80" s="193" t="s">
        <v>105</v>
      </c>
      <c r="B80" s="194" t="s">
        <v>105</v>
      </c>
      <c r="C80" s="195">
        <v>51462</v>
      </c>
      <c r="D80" s="195">
        <v>154856</v>
      </c>
      <c r="E80" s="195">
        <v>219274</v>
      </c>
      <c r="F80" s="195">
        <v>231889</v>
      </c>
      <c r="G80" s="195">
        <v>254370</v>
      </c>
      <c r="H80" s="195">
        <v>211889</v>
      </c>
      <c r="I80" s="196">
        <f>IFERROR(H80/G80-1,"-")</f>
        <v>-0.16700475685025751</v>
      </c>
      <c r="J80" s="195">
        <f t="shared" si="25"/>
        <v>-42481</v>
      </c>
      <c r="K80" s="196">
        <f>H80/H$8</f>
        <v>7.2314934887753989E-3</v>
      </c>
      <c r="L80" s="103"/>
    </row>
    <row r="81" spans="1:12" x14ac:dyDescent="0.25">
      <c r="A81" s="193" t="s">
        <v>102</v>
      </c>
      <c r="B81" s="194" t="s">
        <v>102</v>
      </c>
      <c r="C81" s="195">
        <v>355686</v>
      </c>
      <c r="D81" s="195">
        <v>488622</v>
      </c>
      <c r="E81" s="195">
        <v>1219056</v>
      </c>
      <c r="F81" s="195">
        <v>1244196</v>
      </c>
      <c r="G81" s="195">
        <v>1229169</v>
      </c>
      <c r="H81" s="195">
        <v>1308699</v>
      </c>
      <c r="I81" s="196">
        <f>IFERROR(H81/G81-1,"-")</f>
        <v>6.4702250056745569E-2</v>
      </c>
      <c r="J81" s="195">
        <f t="shared" si="25"/>
        <v>79530</v>
      </c>
      <c r="K81" s="196">
        <f>H81/H$8</f>
        <v>4.4664179345161266E-2</v>
      </c>
      <c r="L81" s="103"/>
    </row>
    <row r="82" spans="1:12" x14ac:dyDescent="0.25">
      <c r="A82" s="193"/>
      <c r="B82" s="190" t="s">
        <v>109</v>
      </c>
      <c r="C82" s="191">
        <v>987613</v>
      </c>
      <c r="D82" s="191">
        <v>736685</v>
      </c>
      <c r="E82" s="191">
        <v>2102115</v>
      </c>
      <c r="F82" s="191">
        <v>2750299</v>
      </c>
      <c r="G82" s="191">
        <v>3316472</v>
      </c>
      <c r="H82" s="191">
        <v>3225563</v>
      </c>
      <c r="I82" s="192">
        <f>IFERROR(H82/G82-1,"-")</f>
        <v>-2.7411357611341169E-2</v>
      </c>
      <c r="J82" s="191">
        <f t="shared" si="25"/>
        <v>-90909</v>
      </c>
      <c r="K82" s="192">
        <f>H82/H$8</f>
        <v>0.11008423199002705</v>
      </c>
      <c r="L82" s="103"/>
    </row>
    <row r="83" spans="1:12" s="74" customFormat="1" x14ac:dyDescent="0.25">
      <c r="A83" s="193"/>
      <c r="B83" s="194" t="s">
        <v>112</v>
      </c>
      <c r="C83" s="195">
        <v>143645</v>
      </c>
      <c r="D83" s="195">
        <v>68673</v>
      </c>
      <c r="E83" s="195">
        <v>410915</v>
      </c>
      <c r="F83" s="195">
        <v>542908</v>
      </c>
      <c r="G83" s="195">
        <v>659100</v>
      </c>
      <c r="H83" s="195">
        <v>655797</v>
      </c>
      <c r="I83" s="196">
        <f t="shared" ref="I83:I90" si="26">IFERROR(H83/G83-1,"-")</f>
        <v>-5.0113791533910046E-3</v>
      </c>
      <c r="J83" s="195">
        <f t="shared" si="25"/>
        <v>-3303</v>
      </c>
      <c r="K83" s="196">
        <f t="shared" ref="K83:K90" si="27">H83/H$8</f>
        <v>2.2381490947894607E-2</v>
      </c>
      <c r="L83" s="197"/>
    </row>
    <row r="84" spans="1:12" s="74" customFormat="1" x14ac:dyDescent="0.25">
      <c r="A84" s="193"/>
      <c r="B84" s="194" t="s">
        <v>115</v>
      </c>
      <c r="C84" s="195">
        <v>409095</v>
      </c>
      <c r="D84" s="195">
        <v>264519</v>
      </c>
      <c r="E84" s="195">
        <v>770353</v>
      </c>
      <c r="F84" s="195">
        <v>927884</v>
      </c>
      <c r="G84" s="195">
        <v>1085325</v>
      </c>
      <c r="H84" s="195">
        <v>1009277</v>
      </c>
      <c r="I84" s="196">
        <f t="shared" si="26"/>
        <v>-7.0069334070439693E-2</v>
      </c>
      <c r="J84" s="195">
        <f t="shared" si="25"/>
        <v>-76048</v>
      </c>
      <c r="K84" s="196">
        <f t="shared" si="27"/>
        <v>3.4445299443910574E-2</v>
      </c>
      <c r="L84" s="197"/>
    </row>
    <row r="85" spans="1:12" x14ac:dyDescent="0.25">
      <c r="A85" s="193"/>
      <c r="B85" s="194" t="s">
        <v>118</v>
      </c>
      <c r="C85" s="195">
        <v>45538</v>
      </c>
      <c r="D85" s="195">
        <v>79545</v>
      </c>
      <c r="E85" s="195">
        <v>149520</v>
      </c>
      <c r="F85" s="195">
        <v>229021</v>
      </c>
      <c r="G85" s="195">
        <v>333977</v>
      </c>
      <c r="H85" s="195">
        <v>332525</v>
      </c>
      <c r="I85" s="196">
        <f t="shared" si="26"/>
        <v>-4.347604775179148E-3</v>
      </c>
      <c r="J85" s="195">
        <f t="shared" si="25"/>
        <v>-1452</v>
      </c>
      <c r="K85" s="196">
        <f t="shared" si="27"/>
        <v>1.1348641847170167E-2</v>
      </c>
      <c r="L85" s="103"/>
    </row>
    <row r="86" spans="1:12" x14ac:dyDescent="0.25">
      <c r="A86" s="193"/>
      <c r="B86" s="194" t="s">
        <v>125</v>
      </c>
      <c r="C86" s="195">
        <v>12980</v>
      </c>
      <c r="D86" s="195">
        <v>24389</v>
      </c>
      <c r="E86" s="195">
        <v>61673</v>
      </c>
      <c r="F86" s="195">
        <v>74728</v>
      </c>
      <c r="G86" s="195">
        <v>113006</v>
      </c>
      <c r="H86" s="195">
        <v>102096</v>
      </c>
      <c r="I86" s="196">
        <f t="shared" si="26"/>
        <v>-9.6543546360370214E-2</v>
      </c>
      <c r="J86" s="195">
        <f t="shared" si="25"/>
        <v>-10910</v>
      </c>
      <c r="K86" s="196">
        <f t="shared" si="27"/>
        <v>3.4844024901246082E-3</v>
      </c>
      <c r="L86" s="103"/>
    </row>
    <row r="87" spans="1:12" x14ac:dyDescent="0.25">
      <c r="A87" s="193"/>
      <c r="B87" s="194" t="s">
        <v>121</v>
      </c>
      <c r="C87" s="195">
        <v>13733</v>
      </c>
      <c r="D87" s="195">
        <v>23346</v>
      </c>
      <c r="E87" s="195">
        <v>26694</v>
      </c>
      <c r="F87" s="195">
        <v>37999</v>
      </c>
      <c r="G87" s="195">
        <v>49600</v>
      </c>
      <c r="H87" s="195">
        <v>53075</v>
      </c>
      <c r="I87" s="196">
        <f t="shared" si="26"/>
        <v>7.0060483870967749E-2</v>
      </c>
      <c r="J87" s="195">
        <f t="shared" si="25"/>
        <v>3475</v>
      </c>
      <c r="K87" s="196">
        <f t="shared" si="27"/>
        <v>1.8113800948456706E-3</v>
      </c>
      <c r="L87" s="103"/>
    </row>
    <row r="88" spans="1:12" x14ac:dyDescent="0.25">
      <c r="A88" s="193"/>
      <c r="B88" s="194" t="s">
        <v>130</v>
      </c>
      <c r="C88" s="195">
        <v>30309</v>
      </c>
      <c r="D88" s="195">
        <v>6449</v>
      </c>
      <c r="E88" s="195">
        <v>41850</v>
      </c>
      <c r="F88" s="195">
        <v>54825</v>
      </c>
      <c r="G88" s="195">
        <v>51168</v>
      </c>
      <c r="H88" s="195">
        <v>54860</v>
      </c>
      <c r="I88" s="196">
        <f t="shared" si="26"/>
        <v>7.2154471544715548E-2</v>
      </c>
      <c r="J88" s="195">
        <f t="shared" si="25"/>
        <v>3692</v>
      </c>
      <c r="K88" s="196">
        <f t="shared" si="27"/>
        <v>1.8722998022276682E-3</v>
      </c>
      <c r="L88" s="103"/>
    </row>
    <row r="89" spans="1:12" x14ac:dyDescent="0.25">
      <c r="A89" s="193" t="s">
        <v>146</v>
      </c>
      <c r="B89" s="194" t="s">
        <v>133</v>
      </c>
      <c r="C89" s="195">
        <v>49079</v>
      </c>
      <c r="D89" s="195">
        <v>6329</v>
      </c>
      <c r="E89" s="195">
        <v>35470</v>
      </c>
      <c r="F89" s="195">
        <v>54870</v>
      </c>
      <c r="G89" s="195">
        <v>56994</v>
      </c>
      <c r="H89" s="195">
        <v>44304</v>
      </c>
      <c r="I89" s="196">
        <f t="shared" si="26"/>
        <v>-0.22265501631750706</v>
      </c>
      <c r="J89" s="195">
        <f t="shared" si="25"/>
        <v>-12690</v>
      </c>
      <c r="K89" s="196">
        <f t="shared" si="27"/>
        <v>1.5120373758274628E-3</v>
      </c>
      <c r="L89" s="103"/>
    </row>
    <row r="90" spans="1:12" x14ac:dyDescent="0.25">
      <c r="A90" s="193" t="s">
        <v>147</v>
      </c>
      <c r="B90" s="199" t="s">
        <v>147</v>
      </c>
      <c r="C90" s="200">
        <f t="shared" ref="C90" si="28">C82-SUM(C83:C89)</f>
        <v>283234</v>
      </c>
      <c r="D90" s="200">
        <f t="shared" ref="D90:H90" si="29">D82-SUM(D83:D89)</f>
        <v>263435</v>
      </c>
      <c r="E90" s="200">
        <f t="shared" si="29"/>
        <v>605640</v>
      </c>
      <c r="F90" s="200">
        <f t="shared" si="29"/>
        <v>828064</v>
      </c>
      <c r="G90" s="200">
        <f t="shared" si="29"/>
        <v>967302</v>
      </c>
      <c r="H90" s="200">
        <f t="shared" si="29"/>
        <v>973629</v>
      </c>
      <c r="I90" s="201">
        <f t="shared" si="26"/>
        <v>6.5408734810845637E-3</v>
      </c>
      <c r="J90" s="200">
        <f>H90-G90</f>
        <v>6327</v>
      </c>
      <c r="K90" s="201">
        <f t="shared" si="27"/>
        <v>3.322867998802629E-2</v>
      </c>
      <c r="L90" s="103"/>
    </row>
    <row r="91" spans="1:12" s="177" customFormat="1" x14ac:dyDescent="0.25">
      <c r="A91" s="193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70</v>
      </c>
      <c r="C92" s="209">
        <v>47970</v>
      </c>
      <c r="D92" s="209">
        <v>60016</v>
      </c>
      <c r="E92" s="209">
        <v>112590</v>
      </c>
      <c r="F92" s="209">
        <v>123254</v>
      </c>
      <c r="G92" s="209">
        <v>124009</v>
      </c>
      <c r="H92" s="209">
        <v>125599</v>
      </c>
      <c r="I92" s="210">
        <f>IFERROR(H92/G92-1,"-")</f>
        <v>1.2821650041529242E-2</v>
      </c>
      <c r="J92" s="209">
        <f>H92-G92</f>
        <v>1590</v>
      </c>
      <c r="K92" s="210">
        <f>H92/H$8</f>
        <v>4.2865290349980477E-3</v>
      </c>
      <c r="L92" s="103"/>
    </row>
    <row r="93" spans="1:12" x14ac:dyDescent="0.25">
      <c r="A93" s="193" t="s">
        <v>98</v>
      </c>
      <c r="B93" s="190" t="s">
        <v>99</v>
      </c>
      <c r="C93" s="191">
        <v>24250</v>
      </c>
      <c r="D93" s="191">
        <v>31324</v>
      </c>
      <c r="E93" s="191">
        <v>58913</v>
      </c>
      <c r="F93" s="191">
        <v>63184</v>
      </c>
      <c r="G93" s="191">
        <v>57440</v>
      </c>
      <c r="H93" s="191">
        <v>62510</v>
      </c>
      <c r="I93" s="192">
        <f>IFERROR(H93/G93-1,"-")</f>
        <v>8.8266016713091977E-2</v>
      </c>
      <c r="J93" s="191">
        <f t="shared" ref="J93:J103" si="30">H93-G93</f>
        <v>5070</v>
      </c>
      <c r="K93" s="192">
        <f>H93/H$8</f>
        <v>2.1333842624362293E-3</v>
      </c>
      <c r="L93" s="103"/>
    </row>
    <row r="94" spans="1:12" x14ac:dyDescent="0.25">
      <c r="A94" s="193" t="s">
        <v>105</v>
      </c>
      <c r="B94" s="194" t="s">
        <v>105</v>
      </c>
      <c r="C94" s="195">
        <v>10910</v>
      </c>
      <c r="D94" s="195">
        <v>15226</v>
      </c>
      <c r="E94" s="195">
        <v>24660</v>
      </c>
      <c r="F94" s="195">
        <v>16617</v>
      </c>
      <c r="G94" s="195">
        <v>15955</v>
      </c>
      <c r="H94" s="195">
        <v>22048</v>
      </c>
      <c r="I94" s="196">
        <f>IFERROR(H94/G94-1,"-")</f>
        <v>0.38188655593857734</v>
      </c>
      <c r="J94" s="195">
        <f t="shared" si="30"/>
        <v>6093</v>
      </c>
      <c r="K94" s="196">
        <f>H94/H$8</f>
        <v>7.5246930440239931E-4</v>
      </c>
      <c r="L94" s="103"/>
    </row>
    <row r="95" spans="1:12" x14ac:dyDescent="0.25">
      <c r="A95" s="193" t="s">
        <v>102</v>
      </c>
      <c r="B95" s="194" t="s">
        <v>102</v>
      </c>
      <c r="C95" s="195">
        <v>13340</v>
      </c>
      <c r="D95" s="195">
        <v>16098</v>
      </c>
      <c r="E95" s="195">
        <v>34253</v>
      </c>
      <c r="F95" s="195">
        <v>46567</v>
      </c>
      <c r="G95" s="195">
        <v>41485</v>
      </c>
      <c r="H95" s="195">
        <v>40462</v>
      </c>
      <c r="I95" s="196">
        <f>IFERROR(H95/G95-1,"-")</f>
        <v>-2.4659515487525652E-2</v>
      </c>
      <c r="J95" s="195">
        <f t="shared" si="30"/>
        <v>-1023</v>
      </c>
      <c r="K95" s="196">
        <f>H95/H$8</f>
        <v>1.38091495803383E-3</v>
      </c>
      <c r="L95" s="103"/>
    </row>
    <row r="96" spans="1:12" x14ac:dyDescent="0.25">
      <c r="A96" s="193"/>
      <c r="B96" s="190" t="s">
        <v>109</v>
      </c>
      <c r="C96" s="191">
        <v>23720</v>
      </c>
      <c r="D96" s="191">
        <v>28692</v>
      </c>
      <c r="E96" s="191">
        <v>53677</v>
      </c>
      <c r="F96" s="191">
        <v>60070</v>
      </c>
      <c r="G96" s="191">
        <v>66569</v>
      </c>
      <c r="H96" s="191">
        <v>63089</v>
      </c>
      <c r="I96" s="192">
        <f>IFERROR(H96/G96-1,"-")</f>
        <v>-5.2276585197314041E-2</v>
      </c>
      <c r="J96" s="191">
        <f t="shared" si="30"/>
        <v>-3480</v>
      </c>
      <c r="K96" s="192">
        <f>H96/H$8</f>
        <v>2.1531447725618184E-3</v>
      </c>
      <c r="L96" s="103"/>
    </row>
    <row r="97" spans="1:12" s="74" customFormat="1" x14ac:dyDescent="0.25">
      <c r="A97" s="193"/>
      <c r="B97" s="194" t="s">
        <v>112</v>
      </c>
      <c r="C97" s="195">
        <v>4639</v>
      </c>
      <c r="D97" s="195">
        <v>1978</v>
      </c>
      <c r="E97" s="195">
        <v>7354</v>
      </c>
      <c r="F97" s="195">
        <v>9095</v>
      </c>
      <c r="G97" s="195">
        <v>10362</v>
      </c>
      <c r="H97" s="195">
        <v>7925</v>
      </c>
      <c r="I97" s="196">
        <f t="shared" ref="I97:I104" si="31">IFERROR(H97/G97-1,"-")</f>
        <v>-0.23518625747925115</v>
      </c>
      <c r="J97" s="195">
        <f t="shared" si="30"/>
        <v>-2437</v>
      </c>
      <c r="K97" s="196">
        <f t="shared" ref="K97:K104" si="32">H97/H$8</f>
        <v>2.7046984930102568E-4</v>
      </c>
      <c r="L97" s="197"/>
    </row>
    <row r="98" spans="1:12" s="74" customFormat="1" x14ac:dyDescent="0.25">
      <c r="A98" s="193"/>
      <c r="B98" s="194" t="s">
        <v>115</v>
      </c>
      <c r="C98" s="195">
        <v>6968</v>
      </c>
      <c r="D98" s="195">
        <v>10751</v>
      </c>
      <c r="E98" s="195">
        <v>16794</v>
      </c>
      <c r="F98" s="195">
        <v>17695</v>
      </c>
      <c r="G98" s="195">
        <v>19667</v>
      </c>
      <c r="H98" s="195">
        <v>17889</v>
      </c>
      <c r="I98" s="196">
        <f t="shared" si="31"/>
        <v>-9.0405247368688713E-2</v>
      </c>
      <c r="J98" s="195">
        <f t="shared" si="30"/>
        <v>-1778</v>
      </c>
      <c r="K98" s="196">
        <f t="shared" si="32"/>
        <v>6.1052809263672538E-4</v>
      </c>
      <c r="L98" s="197"/>
    </row>
    <row r="99" spans="1:12" x14ac:dyDescent="0.25">
      <c r="A99" s="193"/>
      <c r="B99" s="194" t="s">
        <v>118</v>
      </c>
      <c r="C99" s="195">
        <v>3938</v>
      </c>
      <c r="D99" s="195">
        <v>5645</v>
      </c>
      <c r="E99" s="195">
        <v>6488</v>
      </c>
      <c r="F99" s="195">
        <v>7083</v>
      </c>
      <c r="G99" s="195">
        <v>8264</v>
      </c>
      <c r="H99" s="195">
        <v>7937</v>
      </c>
      <c r="I99" s="196">
        <f t="shared" si="31"/>
        <v>-3.9569215876089081E-2</v>
      </c>
      <c r="J99" s="195">
        <f t="shared" si="30"/>
        <v>-327</v>
      </c>
      <c r="K99" s="196">
        <f t="shared" si="32"/>
        <v>2.7087939355233327E-4</v>
      </c>
      <c r="L99" s="103"/>
    </row>
    <row r="100" spans="1:12" x14ac:dyDescent="0.25">
      <c r="A100" s="193"/>
      <c r="B100" s="194" t="s">
        <v>125</v>
      </c>
      <c r="C100" s="195">
        <v>869</v>
      </c>
      <c r="D100" s="195">
        <v>720</v>
      </c>
      <c r="E100" s="195">
        <v>3894</v>
      </c>
      <c r="F100" s="195">
        <v>2936</v>
      </c>
      <c r="G100" s="195">
        <v>3317</v>
      </c>
      <c r="H100" s="195">
        <v>2291</v>
      </c>
      <c r="I100" s="196">
        <f t="shared" si="31"/>
        <v>-0.3093156466686765</v>
      </c>
      <c r="J100" s="195">
        <f t="shared" si="30"/>
        <v>-1026</v>
      </c>
      <c r="K100" s="196">
        <f t="shared" si="32"/>
        <v>7.8188823312132477E-5</v>
      </c>
      <c r="L100" s="103"/>
    </row>
    <row r="101" spans="1:12" x14ac:dyDescent="0.25">
      <c r="A101" s="193"/>
      <c r="B101" s="194" t="s">
        <v>121</v>
      </c>
      <c r="C101" s="195">
        <v>574</v>
      </c>
      <c r="D101" s="195">
        <v>829</v>
      </c>
      <c r="E101" s="195">
        <v>1623</v>
      </c>
      <c r="F101" s="195">
        <v>1339</v>
      </c>
      <c r="G101" s="195">
        <v>1849</v>
      </c>
      <c r="H101" s="195">
        <v>2298</v>
      </c>
      <c r="I101" s="196">
        <f t="shared" si="31"/>
        <v>0.24283396430502968</v>
      </c>
      <c r="J101" s="195">
        <f t="shared" si="30"/>
        <v>449</v>
      </c>
      <c r="K101" s="196">
        <f t="shared" si="32"/>
        <v>7.8427724125395212E-5</v>
      </c>
      <c r="L101" s="103"/>
    </row>
    <row r="102" spans="1:12" x14ac:dyDescent="0.25">
      <c r="A102" s="193"/>
      <c r="B102" s="194" t="s">
        <v>130</v>
      </c>
      <c r="C102" s="195">
        <v>568</v>
      </c>
      <c r="D102" s="195">
        <v>141</v>
      </c>
      <c r="E102" s="195">
        <v>676</v>
      </c>
      <c r="F102" s="195">
        <v>304</v>
      </c>
      <c r="G102" s="195">
        <v>656</v>
      </c>
      <c r="H102" s="195">
        <v>387</v>
      </c>
      <c r="I102" s="196">
        <f t="shared" si="31"/>
        <v>-0.41006097560975607</v>
      </c>
      <c r="J102" s="195">
        <f t="shared" si="30"/>
        <v>-269</v>
      </c>
      <c r="K102" s="196">
        <f t="shared" si="32"/>
        <v>1.3207802104668384E-5</v>
      </c>
      <c r="L102" s="103"/>
    </row>
    <row r="103" spans="1:12" x14ac:dyDescent="0.25">
      <c r="A103" s="193" t="s">
        <v>146</v>
      </c>
      <c r="B103" s="194" t="s">
        <v>133</v>
      </c>
      <c r="C103" s="195">
        <v>225</v>
      </c>
      <c r="D103" s="195">
        <v>172</v>
      </c>
      <c r="E103" s="195">
        <v>267</v>
      </c>
      <c r="F103" s="195">
        <v>706</v>
      </c>
      <c r="G103" s="195">
        <v>993</v>
      </c>
      <c r="H103" s="195">
        <v>550</v>
      </c>
      <c r="I103" s="196">
        <f t="shared" si="31"/>
        <v>-0.44612286002014101</v>
      </c>
      <c r="J103" s="195">
        <f t="shared" si="30"/>
        <v>-443</v>
      </c>
      <c r="K103" s="196">
        <f t="shared" si="32"/>
        <v>1.877077818492923E-5</v>
      </c>
      <c r="L103" s="103"/>
    </row>
    <row r="104" spans="1:12" x14ac:dyDescent="0.25">
      <c r="A104" s="193" t="s">
        <v>147</v>
      </c>
      <c r="B104" s="199" t="s">
        <v>147</v>
      </c>
      <c r="C104" s="200">
        <f t="shared" ref="C104" si="33">C96-SUM(C97:C103)</f>
        <v>5939</v>
      </c>
      <c r="D104" s="200">
        <f t="shared" ref="D104:H104" si="34">D96-SUM(D97:D103)</f>
        <v>8456</v>
      </c>
      <c r="E104" s="200">
        <f t="shared" si="34"/>
        <v>16581</v>
      </c>
      <c r="F104" s="200">
        <f t="shared" si="34"/>
        <v>20912</v>
      </c>
      <c r="G104" s="200">
        <f t="shared" si="34"/>
        <v>21461</v>
      </c>
      <c r="H104" s="200">
        <f t="shared" si="34"/>
        <v>23812</v>
      </c>
      <c r="I104" s="201">
        <f t="shared" si="31"/>
        <v>0.10954755137225658</v>
      </c>
      <c r="J104" s="200">
        <f>H104-G104</f>
        <v>2351</v>
      </c>
      <c r="K104" s="201">
        <f t="shared" si="32"/>
        <v>8.126723093446087E-4</v>
      </c>
      <c r="L104" s="103"/>
    </row>
    <row r="105" spans="1:12" s="177" customFormat="1" x14ac:dyDescent="0.25">
      <c r="A105" s="193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70</v>
      </c>
      <c r="C106" s="209">
        <v>370665</v>
      </c>
      <c r="D106" s="209">
        <v>560773</v>
      </c>
      <c r="E106" s="209">
        <v>1093304</v>
      </c>
      <c r="F106" s="209">
        <v>1210630</v>
      </c>
      <c r="G106" s="209">
        <v>1245782</v>
      </c>
      <c r="H106" s="209">
        <v>1208728</v>
      </c>
      <c r="I106" s="210">
        <f>IFERROR(H106/G106-1,"-")</f>
        <v>-2.9743566691443624E-2</v>
      </c>
      <c r="J106" s="209">
        <f>H106-G106</f>
        <v>-37054</v>
      </c>
      <c r="K106" s="210">
        <f>H106/H$8</f>
        <v>4.1252300316205706E-2</v>
      </c>
      <c r="L106" s="103"/>
    </row>
    <row r="107" spans="1:12" x14ac:dyDescent="0.25">
      <c r="A107" s="193" t="s">
        <v>98</v>
      </c>
      <c r="B107" s="190" t="s">
        <v>99</v>
      </c>
      <c r="C107" s="191">
        <v>112563</v>
      </c>
      <c r="D107" s="191">
        <v>171898</v>
      </c>
      <c r="E107" s="191">
        <v>170955</v>
      </c>
      <c r="F107" s="191">
        <v>192212</v>
      </c>
      <c r="G107" s="191">
        <v>184519</v>
      </c>
      <c r="H107" s="191">
        <v>193834</v>
      </c>
      <c r="I107" s="192">
        <f>IFERROR(H107/G107-1,"-")</f>
        <v>5.0482606127282281E-2</v>
      </c>
      <c r="J107" s="191">
        <f t="shared" ref="J107:J117" si="35">H107-G107</f>
        <v>9315</v>
      </c>
      <c r="K107" s="192">
        <f>H107/H$8</f>
        <v>6.615300033995586E-3</v>
      </c>
      <c r="L107" s="103"/>
    </row>
    <row r="108" spans="1:12" x14ac:dyDescent="0.25">
      <c r="A108" s="193" t="s">
        <v>105</v>
      </c>
      <c r="B108" s="194" t="s">
        <v>105</v>
      </c>
      <c r="C108" s="195">
        <v>8382</v>
      </c>
      <c r="D108" s="195">
        <v>94546</v>
      </c>
      <c r="E108" s="195">
        <v>59185</v>
      </c>
      <c r="F108" s="195">
        <v>53181</v>
      </c>
      <c r="G108" s="195">
        <v>52808</v>
      </c>
      <c r="H108" s="195">
        <v>68737</v>
      </c>
      <c r="I108" s="196">
        <f>IFERROR(H108/G108-1,"-")</f>
        <v>0.30163990304499322</v>
      </c>
      <c r="J108" s="195">
        <f t="shared" si="35"/>
        <v>15929</v>
      </c>
      <c r="K108" s="196">
        <f>H108/H$8</f>
        <v>2.3459036001772372E-3</v>
      </c>
      <c r="L108" s="103"/>
    </row>
    <row r="109" spans="1:12" x14ac:dyDescent="0.25">
      <c r="A109" s="193" t="s">
        <v>102</v>
      </c>
      <c r="B109" s="194" t="s">
        <v>102</v>
      </c>
      <c r="C109" s="195">
        <v>104181</v>
      </c>
      <c r="D109" s="195">
        <v>77352</v>
      </c>
      <c r="E109" s="195">
        <v>111770</v>
      </c>
      <c r="F109" s="195">
        <v>139031</v>
      </c>
      <c r="G109" s="195">
        <v>131711</v>
      </c>
      <c r="H109" s="195">
        <v>125097</v>
      </c>
      <c r="I109" s="196">
        <f>IFERROR(H109/G109-1,"-")</f>
        <v>-5.0216003219169192E-2</v>
      </c>
      <c r="J109" s="195">
        <f t="shared" si="35"/>
        <v>-6614</v>
      </c>
      <c r="K109" s="196">
        <f>H109/H$8</f>
        <v>4.2693964338183484E-3</v>
      </c>
      <c r="L109" s="103"/>
    </row>
    <row r="110" spans="1:12" x14ac:dyDescent="0.25">
      <c r="A110" s="193"/>
      <c r="B110" s="190" t="s">
        <v>109</v>
      </c>
      <c r="C110" s="191">
        <v>258102</v>
      </c>
      <c r="D110" s="191">
        <v>388875</v>
      </c>
      <c r="E110" s="191">
        <v>922349</v>
      </c>
      <c r="F110" s="191">
        <v>1018418</v>
      </c>
      <c r="G110" s="191">
        <v>1061263</v>
      </c>
      <c r="H110" s="191">
        <v>1014894</v>
      </c>
      <c r="I110" s="192">
        <f>IFERROR(H110/G110-1,"-")</f>
        <v>-4.3692279858998151E-2</v>
      </c>
      <c r="J110" s="191">
        <f t="shared" si="35"/>
        <v>-46369</v>
      </c>
      <c r="K110" s="192">
        <f>H110/H$8</f>
        <v>3.4637000282210118E-2</v>
      </c>
      <c r="L110" s="103"/>
    </row>
    <row r="111" spans="1:12" s="74" customFormat="1" x14ac:dyDescent="0.25">
      <c r="A111" s="193"/>
      <c r="B111" s="194" t="s">
        <v>112</v>
      </c>
      <c r="C111" s="195">
        <v>133518</v>
      </c>
      <c r="D111" s="195">
        <v>153164</v>
      </c>
      <c r="E111" s="195">
        <v>568160</v>
      </c>
      <c r="F111" s="195">
        <v>650057</v>
      </c>
      <c r="G111" s="195">
        <v>658325</v>
      </c>
      <c r="H111" s="195">
        <v>604524</v>
      </c>
      <c r="I111" s="196">
        <f t="shared" ref="I111:I118" si="36">IFERROR(H111/G111-1,"-")</f>
        <v>-8.1724072456613395E-2</v>
      </c>
      <c r="J111" s="195">
        <f t="shared" si="35"/>
        <v>-53801</v>
      </c>
      <c r="K111" s="196">
        <f t="shared" ref="K111:K118" si="37">H111/H$8</f>
        <v>2.0631610748120286E-2</v>
      </c>
      <c r="L111" s="197"/>
    </row>
    <row r="112" spans="1:12" s="74" customFormat="1" x14ac:dyDescent="0.25">
      <c r="A112" s="193"/>
      <c r="B112" s="194" t="s">
        <v>115</v>
      </c>
      <c r="C112" s="195">
        <v>18998</v>
      </c>
      <c r="D112" s="195">
        <v>45607</v>
      </c>
      <c r="E112" s="195">
        <v>35944</v>
      </c>
      <c r="F112" s="195">
        <v>47820</v>
      </c>
      <c r="G112" s="195">
        <v>47025</v>
      </c>
      <c r="H112" s="195">
        <v>52299</v>
      </c>
      <c r="I112" s="196">
        <f t="shared" si="36"/>
        <v>0.11215311004784678</v>
      </c>
      <c r="J112" s="195">
        <f t="shared" si="35"/>
        <v>5274</v>
      </c>
      <c r="K112" s="196">
        <f t="shared" si="37"/>
        <v>1.7848962332611159E-3</v>
      </c>
      <c r="L112" s="197"/>
    </row>
    <row r="113" spans="1:12" x14ac:dyDescent="0.25">
      <c r="A113" s="193"/>
      <c r="B113" s="194" t="s">
        <v>118</v>
      </c>
      <c r="C113" s="195">
        <v>12749</v>
      </c>
      <c r="D113" s="195">
        <v>58772</v>
      </c>
      <c r="E113" s="195">
        <v>55819</v>
      </c>
      <c r="F113" s="195">
        <v>68095</v>
      </c>
      <c r="G113" s="195">
        <v>71104</v>
      </c>
      <c r="H113" s="195">
        <v>87091</v>
      </c>
      <c r="I113" s="196">
        <f t="shared" si="36"/>
        <v>0.22483967146714678</v>
      </c>
      <c r="J113" s="195">
        <f t="shared" si="35"/>
        <v>15987</v>
      </c>
      <c r="K113" s="196">
        <f t="shared" si="37"/>
        <v>2.9723015325521301E-3</v>
      </c>
      <c r="L113" s="103"/>
    </row>
    <row r="114" spans="1:12" x14ac:dyDescent="0.25">
      <c r="A114" s="193"/>
      <c r="B114" s="194" t="s">
        <v>125</v>
      </c>
      <c r="C114" s="195">
        <v>7651</v>
      </c>
      <c r="D114" s="195">
        <v>23719</v>
      </c>
      <c r="E114" s="195">
        <v>34672</v>
      </c>
      <c r="F114" s="195">
        <v>35304</v>
      </c>
      <c r="G114" s="195">
        <v>34011</v>
      </c>
      <c r="H114" s="195">
        <v>37156</v>
      </c>
      <c r="I114" s="196">
        <f t="shared" si="36"/>
        <v>9.2470083208373799E-2</v>
      </c>
      <c r="J114" s="195">
        <f t="shared" si="35"/>
        <v>3145</v>
      </c>
      <c r="K114" s="196">
        <f t="shared" si="37"/>
        <v>1.2680855167986008E-3</v>
      </c>
      <c r="L114" s="103"/>
    </row>
    <row r="115" spans="1:12" x14ac:dyDescent="0.25">
      <c r="A115" s="193"/>
      <c r="B115" s="194" t="s">
        <v>121</v>
      </c>
      <c r="C115" s="195">
        <v>18826</v>
      </c>
      <c r="D115" s="195">
        <v>28829</v>
      </c>
      <c r="E115" s="195">
        <v>36949</v>
      </c>
      <c r="F115" s="195">
        <v>35389</v>
      </c>
      <c r="G115" s="195">
        <v>27130</v>
      </c>
      <c r="H115" s="195">
        <v>28854</v>
      </c>
      <c r="I115" s="196">
        <f t="shared" si="36"/>
        <v>6.354589015849621E-2</v>
      </c>
      <c r="J115" s="195">
        <f t="shared" si="35"/>
        <v>1724</v>
      </c>
      <c r="K115" s="196">
        <f t="shared" si="37"/>
        <v>9.8474915226899628E-4</v>
      </c>
      <c r="L115" s="103"/>
    </row>
    <row r="116" spans="1:12" x14ac:dyDescent="0.25">
      <c r="A116" s="193"/>
      <c r="B116" s="194" t="s">
        <v>130</v>
      </c>
      <c r="C116" s="195">
        <v>2329</v>
      </c>
      <c r="D116" s="195">
        <v>886</v>
      </c>
      <c r="E116" s="195">
        <v>9679</v>
      </c>
      <c r="F116" s="195">
        <v>7799</v>
      </c>
      <c r="G116" s="195">
        <v>10345</v>
      </c>
      <c r="H116" s="195">
        <v>6844</v>
      </c>
      <c r="I116" s="196">
        <f t="shared" si="36"/>
        <v>-0.33842435959400674</v>
      </c>
      <c r="J116" s="195">
        <f t="shared" si="35"/>
        <v>-3501</v>
      </c>
      <c r="K116" s="196">
        <f t="shared" si="37"/>
        <v>2.3357673799573753E-4</v>
      </c>
      <c r="L116" s="103"/>
    </row>
    <row r="117" spans="1:12" x14ac:dyDescent="0.25">
      <c r="A117" s="193" t="s">
        <v>146</v>
      </c>
      <c r="B117" s="194" t="s">
        <v>133</v>
      </c>
      <c r="C117" s="195">
        <v>7254</v>
      </c>
      <c r="D117" s="195">
        <v>378</v>
      </c>
      <c r="E117" s="195">
        <v>5619</v>
      </c>
      <c r="F117" s="195">
        <v>4722</v>
      </c>
      <c r="G117" s="195">
        <v>9099</v>
      </c>
      <c r="H117" s="195">
        <v>5372</v>
      </c>
      <c r="I117" s="196">
        <f t="shared" si="36"/>
        <v>-0.40960545114847791</v>
      </c>
      <c r="J117" s="195">
        <f t="shared" si="35"/>
        <v>-3727</v>
      </c>
      <c r="K117" s="196">
        <f t="shared" si="37"/>
        <v>1.8333930983534513E-4</v>
      </c>
      <c r="L117" s="103"/>
    </row>
    <row r="118" spans="1:12" x14ac:dyDescent="0.25">
      <c r="A118" s="193" t="s">
        <v>147</v>
      </c>
      <c r="B118" s="199" t="s">
        <v>147</v>
      </c>
      <c r="C118" s="200">
        <f t="shared" ref="C118" si="38">C110-SUM(C111:C117)</f>
        <v>56777</v>
      </c>
      <c r="D118" s="200">
        <f t="shared" ref="D118:H118" si="39">D110-SUM(D111:D117)</f>
        <v>77520</v>
      </c>
      <c r="E118" s="200">
        <f t="shared" si="39"/>
        <v>175507</v>
      </c>
      <c r="F118" s="200">
        <f t="shared" si="39"/>
        <v>169232</v>
      </c>
      <c r="G118" s="200">
        <f t="shared" si="39"/>
        <v>204224</v>
      </c>
      <c r="H118" s="200">
        <f t="shared" si="39"/>
        <v>192754</v>
      </c>
      <c r="I118" s="201">
        <f t="shared" si="36"/>
        <v>-5.616382011908494E-2</v>
      </c>
      <c r="J118" s="200">
        <f>H118-G118</f>
        <v>-11470</v>
      </c>
      <c r="K118" s="201">
        <f t="shared" si="37"/>
        <v>6.5784410513779062E-3</v>
      </c>
      <c r="L118" s="103"/>
    </row>
    <row r="119" spans="1:12" s="177" customFormat="1" x14ac:dyDescent="0.25">
      <c r="A119" s="193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70</v>
      </c>
      <c r="C120" s="209">
        <v>165295</v>
      </c>
      <c r="D120" s="209">
        <v>263278</v>
      </c>
      <c r="E120" s="209">
        <v>433395</v>
      </c>
      <c r="F120" s="209">
        <v>467345</v>
      </c>
      <c r="G120" s="209">
        <v>475889</v>
      </c>
      <c r="H120" s="209">
        <v>503913</v>
      </c>
      <c r="I120" s="210">
        <f>IFERROR(H120/G120-1,"-")</f>
        <v>5.8887681791342184E-2</v>
      </c>
      <c r="J120" s="209">
        <f>H120-G120</f>
        <v>28024</v>
      </c>
      <c r="K120" s="210">
        <f>H120/H$8</f>
        <v>1.7197889359094987E-2</v>
      </c>
      <c r="L120" s="103"/>
    </row>
    <row r="121" spans="1:12" x14ac:dyDescent="0.25">
      <c r="A121" s="193" t="s">
        <v>98</v>
      </c>
      <c r="B121" s="190" t="s">
        <v>99</v>
      </c>
      <c r="C121" s="191">
        <v>82724</v>
      </c>
      <c r="D121" s="191">
        <v>160825</v>
      </c>
      <c r="E121" s="191">
        <v>225216</v>
      </c>
      <c r="F121" s="191">
        <v>253425</v>
      </c>
      <c r="G121" s="191">
        <v>254238</v>
      </c>
      <c r="H121" s="191">
        <v>291436</v>
      </c>
      <c r="I121" s="192">
        <f>IFERROR(H121/G121-1,"-")</f>
        <v>0.14631172366050715</v>
      </c>
      <c r="J121" s="191">
        <f t="shared" ref="J121:J131" si="40">H121-G121</f>
        <v>37198</v>
      </c>
      <c r="K121" s="192">
        <f>H121/H$8</f>
        <v>9.9463282020055173E-3</v>
      </c>
      <c r="L121" s="103"/>
    </row>
    <row r="122" spans="1:12" x14ac:dyDescent="0.25">
      <c r="A122" s="193" t="s">
        <v>105</v>
      </c>
      <c r="B122" s="194" t="s">
        <v>105</v>
      </c>
      <c r="C122" s="195">
        <v>32750</v>
      </c>
      <c r="D122" s="195">
        <v>74575</v>
      </c>
      <c r="E122" s="195">
        <v>106682</v>
      </c>
      <c r="F122" s="195">
        <v>101584</v>
      </c>
      <c r="G122" s="195">
        <v>112133</v>
      </c>
      <c r="H122" s="195">
        <v>133917</v>
      </c>
      <c r="I122" s="196">
        <f>IFERROR(H122/G122-1,"-")</f>
        <v>0.19426930520007502</v>
      </c>
      <c r="J122" s="195">
        <f t="shared" si="40"/>
        <v>21784</v>
      </c>
      <c r="K122" s="196">
        <f>H122/H$8</f>
        <v>4.5704114585293958E-3</v>
      </c>
      <c r="L122" s="103"/>
    </row>
    <row r="123" spans="1:12" x14ac:dyDescent="0.25">
      <c r="A123" s="193" t="s">
        <v>102</v>
      </c>
      <c r="B123" s="194" t="s">
        <v>102</v>
      </c>
      <c r="C123" s="195">
        <v>49974</v>
      </c>
      <c r="D123" s="195">
        <v>86250</v>
      </c>
      <c r="E123" s="195">
        <v>118534</v>
      </c>
      <c r="F123" s="195">
        <v>151841</v>
      </c>
      <c r="G123" s="195">
        <v>142105</v>
      </c>
      <c r="H123" s="195">
        <v>157519</v>
      </c>
      <c r="I123" s="196">
        <f>IFERROR(H123/G123-1,"-")</f>
        <v>0.10846908975757352</v>
      </c>
      <c r="J123" s="195">
        <f t="shared" si="40"/>
        <v>15414</v>
      </c>
      <c r="K123" s="196">
        <f>H123/H$8</f>
        <v>5.3759167434761224E-3</v>
      </c>
      <c r="L123" s="103"/>
    </row>
    <row r="124" spans="1:12" x14ac:dyDescent="0.25">
      <c r="A124" s="193"/>
      <c r="B124" s="190" t="s">
        <v>109</v>
      </c>
      <c r="C124" s="191">
        <v>82571</v>
      </c>
      <c r="D124" s="191">
        <v>102453</v>
      </c>
      <c r="E124" s="191">
        <v>208179</v>
      </c>
      <c r="F124" s="191">
        <v>213920</v>
      </c>
      <c r="G124" s="191">
        <v>221651</v>
      </c>
      <c r="H124" s="191">
        <v>212477</v>
      </c>
      <c r="I124" s="192">
        <f>IFERROR(H124/G124-1,"-")</f>
        <v>-4.1389391430672551E-2</v>
      </c>
      <c r="J124" s="191">
        <f t="shared" si="40"/>
        <v>-9174</v>
      </c>
      <c r="K124" s="192">
        <f>H124/H$8</f>
        <v>7.2515611570894683E-3</v>
      </c>
      <c r="L124" s="103"/>
    </row>
    <row r="125" spans="1:12" s="74" customFormat="1" x14ac:dyDescent="0.25">
      <c r="A125" s="193"/>
      <c r="B125" s="194" t="s">
        <v>112</v>
      </c>
      <c r="C125" s="195">
        <v>9691</v>
      </c>
      <c r="D125" s="195">
        <v>6324</v>
      </c>
      <c r="E125" s="195">
        <v>27029</v>
      </c>
      <c r="F125" s="195">
        <v>33297</v>
      </c>
      <c r="G125" s="195">
        <v>29838</v>
      </c>
      <c r="H125" s="195">
        <v>24493</v>
      </c>
      <c r="I125" s="196">
        <f t="shared" ref="I125:I132" si="41">IFERROR(H125/G125-1,"-")</f>
        <v>-0.17913399021382126</v>
      </c>
      <c r="J125" s="195">
        <f t="shared" si="40"/>
        <v>-5345</v>
      </c>
      <c r="K125" s="196">
        <f t="shared" ref="K125:K132" si="42">H125/H$8</f>
        <v>8.3591394560631198E-4</v>
      </c>
      <c r="L125" s="197"/>
    </row>
    <row r="126" spans="1:12" s="74" customFormat="1" x14ac:dyDescent="0.25">
      <c r="A126" s="193"/>
      <c r="B126" s="194" t="s">
        <v>115</v>
      </c>
      <c r="C126" s="195">
        <v>9874</v>
      </c>
      <c r="D126" s="195">
        <v>12420</v>
      </c>
      <c r="E126" s="195">
        <v>24712</v>
      </c>
      <c r="F126" s="195">
        <v>32782</v>
      </c>
      <c r="G126" s="195">
        <v>32200</v>
      </c>
      <c r="H126" s="195">
        <v>30975</v>
      </c>
      <c r="I126" s="196">
        <f t="shared" si="41"/>
        <v>-3.8043478260869512E-2</v>
      </c>
      <c r="J126" s="195">
        <f t="shared" si="40"/>
        <v>-1225</v>
      </c>
      <c r="K126" s="196">
        <f t="shared" si="42"/>
        <v>1.0571360986876051E-3</v>
      </c>
      <c r="L126" s="197"/>
    </row>
    <row r="127" spans="1:12" x14ac:dyDescent="0.25">
      <c r="A127" s="193"/>
      <c r="B127" s="194" t="s">
        <v>118</v>
      </c>
      <c r="C127" s="195">
        <v>5911</v>
      </c>
      <c r="D127" s="195">
        <v>13931</v>
      </c>
      <c r="E127" s="195">
        <v>18814</v>
      </c>
      <c r="F127" s="195">
        <v>21615</v>
      </c>
      <c r="G127" s="195">
        <v>21985</v>
      </c>
      <c r="H127" s="195">
        <v>22263</v>
      </c>
      <c r="I127" s="196">
        <f t="shared" si="41"/>
        <v>1.2644985217193483E-2</v>
      </c>
      <c r="J127" s="195">
        <f t="shared" si="40"/>
        <v>278</v>
      </c>
      <c r="K127" s="196">
        <f t="shared" si="42"/>
        <v>7.5980697223832622E-4</v>
      </c>
      <c r="L127" s="103"/>
    </row>
    <row r="128" spans="1:12" x14ac:dyDescent="0.25">
      <c r="A128" s="193"/>
      <c r="B128" s="194" t="s">
        <v>125</v>
      </c>
      <c r="C128" s="195">
        <v>1464</v>
      </c>
      <c r="D128" s="195">
        <v>2214</v>
      </c>
      <c r="E128" s="195">
        <v>4863</v>
      </c>
      <c r="F128" s="195">
        <v>5575</v>
      </c>
      <c r="G128" s="195">
        <v>5980</v>
      </c>
      <c r="H128" s="195">
        <v>7170</v>
      </c>
      <c r="I128" s="196">
        <f t="shared" si="41"/>
        <v>0.19899665551839463</v>
      </c>
      <c r="J128" s="195">
        <f t="shared" si="40"/>
        <v>1190</v>
      </c>
      <c r="K128" s="196">
        <f t="shared" si="42"/>
        <v>2.447026901562592E-4</v>
      </c>
      <c r="L128" s="103"/>
    </row>
    <row r="129" spans="1:12" x14ac:dyDescent="0.25">
      <c r="A129" s="193"/>
      <c r="B129" s="194" t="s">
        <v>121</v>
      </c>
      <c r="C129" s="195">
        <v>1517</v>
      </c>
      <c r="D129" s="195">
        <v>1816</v>
      </c>
      <c r="E129" s="195">
        <v>3717</v>
      </c>
      <c r="F129" s="195">
        <v>4323</v>
      </c>
      <c r="G129" s="195">
        <v>4572</v>
      </c>
      <c r="H129" s="195">
        <v>5190</v>
      </c>
      <c r="I129" s="196">
        <f t="shared" si="41"/>
        <v>0.13517060367454059</v>
      </c>
      <c r="J129" s="195">
        <f t="shared" si="40"/>
        <v>618</v>
      </c>
      <c r="K129" s="196">
        <f t="shared" si="42"/>
        <v>1.7712788869051399E-4</v>
      </c>
      <c r="L129" s="103"/>
    </row>
    <row r="130" spans="1:12" x14ac:dyDescent="0.25">
      <c r="A130" s="193"/>
      <c r="B130" s="194" t="s">
        <v>130</v>
      </c>
      <c r="C130" s="195">
        <v>1636</v>
      </c>
      <c r="D130" s="195">
        <v>559</v>
      </c>
      <c r="E130" s="195">
        <v>1978</v>
      </c>
      <c r="F130" s="195">
        <v>2618</v>
      </c>
      <c r="G130" s="195">
        <v>3241</v>
      </c>
      <c r="H130" s="195">
        <v>2113</v>
      </c>
      <c r="I130" s="196">
        <f t="shared" si="41"/>
        <v>-0.34804072817031784</v>
      </c>
      <c r="J130" s="195">
        <f t="shared" si="40"/>
        <v>-1128</v>
      </c>
      <c r="K130" s="196">
        <f t="shared" si="42"/>
        <v>7.2113916917737204E-5</v>
      </c>
      <c r="L130" s="103"/>
    </row>
    <row r="131" spans="1:12" x14ac:dyDescent="0.25">
      <c r="A131" s="193" t="s">
        <v>146</v>
      </c>
      <c r="B131" s="194" t="s">
        <v>133</v>
      </c>
      <c r="C131" s="195">
        <v>2018</v>
      </c>
      <c r="D131" s="195">
        <v>830</v>
      </c>
      <c r="E131" s="195">
        <v>2819</v>
      </c>
      <c r="F131" s="195">
        <v>3621</v>
      </c>
      <c r="G131" s="195">
        <v>3873</v>
      </c>
      <c r="H131" s="195">
        <v>3093</v>
      </c>
      <c r="I131" s="196">
        <f t="shared" si="41"/>
        <v>-0.20139426800929516</v>
      </c>
      <c r="J131" s="195">
        <f t="shared" si="40"/>
        <v>-780</v>
      </c>
      <c r="K131" s="196">
        <f t="shared" si="42"/>
        <v>1.0556003077452019E-4</v>
      </c>
      <c r="L131" s="103"/>
    </row>
    <row r="132" spans="1:12" x14ac:dyDescent="0.25">
      <c r="A132" s="193" t="s">
        <v>147</v>
      </c>
      <c r="B132" s="199" t="s">
        <v>147</v>
      </c>
      <c r="C132" s="200">
        <f t="shared" ref="C132" si="43">C124-SUM(C125:C131)</f>
        <v>50460</v>
      </c>
      <c r="D132" s="200">
        <f t="shared" ref="D132:H132" si="44">D124-SUM(D125:D131)</f>
        <v>64359</v>
      </c>
      <c r="E132" s="200">
        <f t="shared" si="44"/>
        <v>124247</v>
      </c>
      <c r="F132" s="200">
        <f t="shared" si="44"/>
        <v>110089</v>
      </c>
      <c r="G132" s="200">
        <f t="shared" si="44"/>
        <v>119962</v>
      </c>
      <c r="H132" s="200">
        <f t="shared" si="44"/>
        <v>117180</v>
      </c>
      <c r="I132" s="201">
        <f t="shared" si="41"/>
        <v>-2.3190677047731811E-2</v>
      </c>
      <c r="J132" s="200">
        <f>H132-G132</f>
        <v>-2782</v>
      </c>
      <c r="K132" s="201">
        <f t="shared" si="42"/>
        <v>3.999199614018195E-3</v>
      </c>
      <c r="L132" s="103"/>
    </row>
    <row r="133" spans="1:12" s="177" customFormat="1" x14ac:dyDescent="0.25">
      <c r="A133" s="193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70</v>
      </c>
      <c r="C134" s="209">
        <v>520456</v>
      </c>
      <c r="D134" s="209">
        <v>514282</v>
      </c>
      <c r="E134" s="209">
        <v>1443953</v>
      </c>
      <c r="F134" s="209">
        <v>1563825</v>
      </c>
      <c r="G134" s="209">
        <v>1665600</v>
      </c>
      <c r="H134" s="209">
        <v>1686838</v>
      </c>
      <c r="I134" s="210">
        <f>IFERROR(H134/G134-1,"-")</f>
        <v>1.2750960614793527E-2</v>
      </c>
      <c r="J134" s="209">
        <f>H134-G134</f>
        <v>21238</v>
      </c>
      <c r="K134" s="210">
        <f>H134/H$8</f>
        <v>5.7569567148926637E-2</v>
      </c>
      <c r="L134" s="103"/>
    </row>
    <row r="135" spans="1:12" x14ac:dyDescent="0.25">
      <c r="A135" s="193" t="s">
        <v>98</v>
      </c>
      <c r="B135" s="190" t="s">
        <v>99</v>
      </c>
      <c r="C135" s="191">
        <v>53748</v>
      </c>
      <c r="D135" s="191">
        <v>131257</v>
      </c>
      <c r="E135" s="191">
        <v>93705</v>
      </c>
      <c r="F135" s="191">
        <v>103244</v>
      </c>
      <c r="G135" s="191">
        <v>92495</v>
      </c>
      <c r="H135" s="191">
        <v>109242</v>
      </c>
      <c r="I135" s="192">
        <f>IFERROR(H135/G135-1,"-")</f>
        <v>0.18105843559111312</v>
      </c>
      <c r="J135" s="191">
        <f t="shared" ref="J135:J145" si="45">H135-G135</f>
        <v>16747</v>
      </c>
      <c r="K135" s="192">
        <f>H135/H$8</f>
        <v>3.7282860917782525E-3</v>
      </c>
      <c r="L135" s="103"/>
    </row>
    <row r="136" spans="1:12" x14ac:dyDescent="0.25">
      <c r="A136" s="193" t="s">
        <v>105</v>
      </c>
      <c r="B136" s="194" t="s">
        <v>105</v>
      </c>
      <c r="C136" s="195">
        <v>34399</v>
      </c>
      <c r="D136" s="195">
        <v>80258</v>
      </c>
      <c r="E136" s="195">
        <v>51915</v>
      </c>
      <c r="F136" s="195">
        <v>56049</v>
      </c>
      <c r="G136" s="195">
        <v>45454</v>
      </c>
      <c r="H136" s="195">
        <v>49801</v>
      </c>
      <c r="I136" s="196">
        <f>IFERROR(H136/G136-1,"-")</f>
        <v>9.5635147621771388E-2</v>
      </c>
      <c r="J136" s="195">
        <f t="shared" si="45"/>
        <v>4347</v>
      </c>
      <c r="K136" s="196">
        <f>H136/H$8</f>
        <v>1.6996427716139283E-3</v>
      </c>
      <c r="L136" s="103"/>
    </row>
    <row r="137" spans="1:12" x14ac:dyDescent="0.25">
      <c r="A137" s="193" t="s">
        <v>102</v>
      </c>
      <c r="B137" s="194" t="s">
        <v>102</v>
      </c>
      <c r="C137" s="195">
        <v>19349</v>
      </c>
      <c r="D137" s="195">
        <v>50999</v>
      </c>
      <c r="E137" s="195">
        <v>41790</v>
      </c>
      <c r="F137" s="195">
        <v>47195</v>
      </c>
      <c r="G137" s="195">
        <v>47041</v>
      </c>
      <c r="H137" s="195">
        <v>59441</v>
      </c>
      <c r="I137" s="196">
        <f>IFERROR(H137/G137-1,"-")</f>
        <v>0.26359983843880874</v>
      </c>
      <c r="J137" s="195">
        <f t="shared" si="45"/>
        <v>12400</v>
      </c>
      <c r="K137" s="196">
        <f>H137/H$8</f>
        <v>2.028643320164324E-3</v>
      </c>
      <c r="L137" s="103"/>
    </row>
    <row r="138" spans="1:12" x14ac:dyDescent="0.25">
      <c r="A138" s="193"/>
      <c r="B138" s="190" t="s">
        <v>109</v>
      </c>
      <c r="C138" s="191">
        <v>466708</v>
      </c>
      <c r="D138" s="191">
        <v>383025</v>
      </c>
      <c r="E138" s="191">
        <v>1350248</v>
      </c>
      <c r="F138" s="191">
        <v>1460581</v>
      </c>
      <c r="G138" s="191">
        <v>1573105</v>
      </c>
      <c r="H138" s="191">
        <v>1577596</v>
      </c>
      <c r="I138" s="192">
        <f>IFERROR(H138/G138-1,"-")</f>
        <v>2.8548634706520026E-3</v>
      </c>
      <c r="J138" s="191">
        <f t="shared" si="45"/>
        <v>4491</v>
      </c>
      <c r="K138" s="192">
        <f>H138/H$8</f>
        <v>5.3841281057148388E-2</v>
      </c>
      <c r="L138" s="103"/>
    </row>
    <row r="139" spans="1:12" s="74" customFormat="1" x14ac:dyDescent="0.25">
      <c r="A139" s="193"/>
      <c r="B139" s="194" t="s">
        <v>112</v>
      </c>
      <c r="C139" s="195">
        <v>204322</v>
      </c>
      <c r="D139" s="195">
        <v>91457</v>
      </c>
      <c r="E139" s="195">
        <v>620606</v>
      </c>
      <c r="F139" s="195">
        <v>622599</v>
      </c>
      <c r="G139" s="195">
        <v>724683</v>
      </c>
      <c r="H139" s="195">
        <v>758434</v>
      </c>
      <c r="I139" s="196">
        <f t="shared" ref="I139:I146" si="46">IFERROR(H139/G139-1,"-")</f>
        <v>4.6573467295355275E-2</v>
      </c>
      <c r="J139" s="195">
        <f t="shared" si="45"/>
        <v>33751</v>
      </c>
      <c r="K139" s="196">
        <f t="shared" ref="K139:K146" si="47">H139/H$8</f>
        <v>2.5884357058015662E-2</v>
      </c>
      <c r="L139" s="197"/>
    </row>
    <row r="140" spans="1:12" s="74" customFormat="1" x14ac:dyDescent="0.25">
      <c r="A140" s="193"/>
      <c r="B140" s="194" t="s">
        <v>115</v>
      </c>
      <c r="C140" s="195">
        <v>34480</v>
      </c>
      <c r="D140" s="195">
        <v>40832</v>
      </c>
      <c r="E140" s="195">
        <v>99779</v>
      </c>
      <c r="F140" s="195">
        <v>145560</v>
      </c>
      <c r="G140" s="195">
        <v>154849</v>
      </c>
      <c r="H140" s="195">
        <v>154642</v>
      </c>
      <c r="I140" s="196">
        <f t="shared" si="46"/>
        <v>-1.3367861594197894E-3</v>
      </c>
      <c r="J140" s="195">
        <f t="shared" si="45"/>
        <v>-207</v>
      </c>
      <c r="K140" s="196">
        <f t="shared" si="47"/>
        <v>5.2777285092251375E-3</v>
      </c>
      <c r="L140" s="197"/>
    </row>
    <row r="141" spans="1:12" x14ac:dyDescent="0.25">
      <c r="A141" s="193"/>
      <c r="B141" s="194" t="s">
        <v>118</v>
      </c>
      <c r="C141" s="195">
        <v>36892</v>
      </c>
      <c r="D141" s="195">
        <v>68207</v>
      </c>
      <c r="E141" s="195">
        <v>146618</v>
      </c>
      <c r="F141" s="195">
        <v>141298</v>
      </c>
      <c r="G141" s="195">
        <v>149266</v>
      </c>
      <c r="H141" s="195">
        <v>140017</v>
      </c>
      <c r="I141" s="196">
        <f t="shared" si="46"/>
        <v>-6.1963206624415457E-2</v>
      </c>
      <c r="J141" s="195">
        <f t="shared" si="45"/>
        <v>-9249</v>
      </c>
      <c r="K141" s="196">
        <f t="shared" si="47"/>
        <v>4.7785964529440655E-3</v>
      </c>
      <c r="L141" s="103"/>
    </row>
    <row r="142" spans="1:12" x14ac:dyDescent="0.25">
      <c r="A142" s="193"/>
      <c r="B142" s="194" t="s">
        <v>125</v>
      </c>
      <c r="C142" s="195">
        <v>6901</v>
      </c>
      <c r="D142" s="195">
        <v>12840</v>
      </c>
      <c r="E142" s="195">
        <v>53239</v>
      </c>
      <c r="F142" s="195">
        <v>67017</v>
      </c>
      <c r="G142" s="195">
        <v>51676</v>
      </c>
      <c r="H142" s="195">
        <v>46505</v>
      </c>
      <c r="I142" s="196">
        <f t="shared" si="46"/>
        <v>-0.10006579456614284</v>
      </c>
      <c r="J142" s="195">
        <f t="shared" si="45"/>
        <v>-5171</v>
      </c>
      <c r="K142" s="196">
        <f t="shared" si="47"/>
        <v>1.5871546172547886E-3</v>
      </c>
      <c r="L142" s="103"/>
    </row>
    <row r="143" spans="1:12" x14ac:dyDescent="0.25">
      <c r="A143" s="193"/>
      <c r="B143" s="194" t="s">
        <v>121</v>
      </c>
      <c r="C143" s="195">
        <v>10923</v>
      </c>
      <c r="D143" s="195">
        <v>13013</v>
      </c>
      <c r="E143" s="195">
        <v>25996</v>
      </c>
      <c r="F143" s="195">
        <v>33903</v>
      </c>
      <c r="G143" s="195">
        <v>35840</v>
      </c>
      <c r="H143" s="195">
        <v>27151</v>
      </c>
      <c r="I143" s="196">
        <f t="shared" si="46"/>
        <v>-0.24243861607142858</v>
      </c>
      <c r="J143" s="195">
        <f t="shared" si="45"/>
        <v>-8689</v>
      </c>
      <c r="K143" s="196">
        <f t="shared" si="47"/>
        <v>9.2662799727093366E-4</v>
      </c>
      <c r="L143" s="103"/>
    </row>
    <row r="144" spans="1:12" x14ac:dyDescent="0.25">
      <c r="A144" s="193"/>
      <c r="B144" s="194" t="s">
        <v>130</v>
      </c>
      <c r="C144" s="195">
        <v>15298</v>
      </c>
      <c r="D144" s="195">
        <v>2167</v>
      </c>
      <c r="E144" s="195">
        <v>15349</v>
      </c>
      <c r="F144" s="195">
        <v>19191</v>
      </c>
      <c r="G144" s="195">
        <v>17732</v>
      </c>
      <c r="H144" s="195">
        <v>19545</v>
      </c>
      <c r="I144" s="196">
        <f t="shared" si="46"/>
        <v>0.10224452966388453</v>
      </c>
      <c r="J144" s="195">
        <f t="shared" si="45"/>
        <v>1813</v>
      </c>
      <c r="K144" s="196">
        <f t="shared" si="47"/>
        <v>6.6704519931716684E-4</v>
      </c>
      <c r="L144" s="103"/>
    </row>
    <row r="145" spans="1:12" x14ac:dyDescent="0.25">
      <c r="A145" s="193" t="s">
        <v>146</v>
      </c>
      <c r="B145" s="194" t="s">
        <v>133</v>
      </c>
      <c r="C145" s="195">
        <v>29128</v>
      </c>
      <c r="D145" s="195">
        <v>652</v>
      </c>
      <c r="E145" s="195">
        <v>7226</v>
      </c>
      <c r="F145" s="195">
        <v>13473</v>
      </c>
      <c r="G145" s="195">
        <v>11848</v>
      </c>
      <c r="H145" s="195">
        <v>10311</v>
      </c>
      <c r="I145" s="196">
        <f t="shared" si="46"/>
        <v>-0.12972653612424034</v>
      </c>
      <c r="J145" s="195">
        <f t="shared" si="45"/>
        <v>-1537</v>
      </c>
      <c r="K145" s="196">
        <f t="shared" si="47"/>
        <v>3.5190089793600961E-4</v>
      </c>
      <c r="L145" s="103"/>
    </row>
    <row r="146" spans="1:12" x14ac:dyDescent="0.25">
      <c r="A146" s="193" t="s">
        <v>147</v>
      </c>
      <c r="B146" s="199" t="s">
        <v>147</v>
      </c>
      <c r="C146" s="200">
        <f t="shared" ref="C146" si="48">C138-SUM(C139:C145)</f>
        <v>128764</v>
      </c>
      <c r="D146" s="200">
        <f t="shared" ref="D146:H146" si="49">D138-SUM(D139:D145)</f>
        <v>153857</v>
      </c>
      <c r="E146" s="200">
        <f t="shared" si="49"/>
        <v>381435</v>
      </c>
      <c r="F146" s="200">
        <f t="shared" si="49"/>
        <v>417540</v>
      </c>
      <c r="G146" s="200">
        <f t="shared" si="49"/>
        <v>427211</v>
      </c>
      <c r="H146" s="200">
        <f t="shared" si="49"/>
        <v>420991</v>
      </c>
      <c r="I146" s="201">
        <f t="shared" si="46"/>
        <v>-1.4559550198847915E-2</v>
      </c>
      <c r="J146" s="200">
        <f>H146-G146</f>
        <v>-6220</v>
      </c>
      <c r="K146" s="201">
        <f t="shared" si="47"/>
        <v>1.436787032518462E-2</v>
      </c>
      <c r="L146" s="103"/>
    </row>
    <row r="147" spans="1:12" s="177" customFormat="1" x14ac:dyDescent="0.25">
      <c r="A147" s="193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70</v>
      </c>
      <c r="C148" s="209">
        <v>204716</v>
      </c>
      <c r="D148" s="209">
        <v>212645</v>
      </c>
      <c r="E148" s="209">
        <v>495167</v>
      </c>
      <c r="F148" s="209">
        <v>641391</v>
      </c>
      <c r="G148" s="209">
        <v>616166</v>
      </c>
      <c r="H148" s="209">
        <v>611389</v>
      </c>
      <c r="I148" s="210">
        <f>IFERROR(H148/G148-1,"-")</f>
        <v>-7.7527809064440456E-3</v>
      </c>
      <c r="J148" s="209">
        <f>H148-G148</f>
        <v>-4777</v>
      </c>
      <c r="K148" s="210">
        <f>H148/H$8</f>
        <v>2.0865904188555811E-2</v>
      </c>
      <c r="L148" s="103"/>
    </row>
    <row r="149" spans="1:12" x14ac:dyDescent="0.25">
      <c r="A149" s="193" t="s">
        <v>98</v>
      </c>
      <c r="B149" s="190" t="s">
        <v>99</v>
      </c>
      <c r="C149" s="191">
        <v>76683</v>
      </c>
      <c r="D149" s="191">
        <v>92930</v>
      </c>
      <c r="E149" s="191">
        <v>210595</v>
      </c>
      <c r="F149" s="191">
        <v>257673</v>
      </c>
      <c r="G149" s="191">
        <v>238535</v>
      </c>
      <c r="H149" s="191">
        <v>222290</v>
      </c>
      <c r="I149" s="192">
        <f>IFERROR(H149/G149-1,"-")</f>
        <v>-6.8103213364914983E-2</v>
      </c>
      <c r="J149" s="191">
        <f t="shared" ref="J149:J159" si="50">H149-G149</f>
        <v>-16245</v>
      </c>
      <c r="K149" s="192">
        <f>H149/H$8</f>
        <v>7.5864659685962151E-3</v>
      </c>
      <c r="L149" s="103"/>
    </row>
    <row r="150" spans="1:12" x14ac:dyDescent="0.25">
      <c r="A150" s="193" t="s">
        <v>105</v>
      </c>
      <c r="B150" s="194" t="s">
        <v>105</v>
      </c>
      <c r="C150" s="195">
        <v>34406</v>
      </c>
      <c r="D150" s="195">
        <v>66430</v>
      </c>
      <c r="E150" s="195">
        <v>128107</v>
      </c>
      <c r="F150" s="195">
        <v>179358</v>
      </c>
      <c r="G150" s="195">
        <v>156139</v>
      </c>
      <c r="H150" s="195">
        <v>132439</v>
      </c>
      <c r="I150" s="196">
        <f>IFERROR(H150/G150-1,"-")</f>
        <v>-0.15178783007448493</v>
      </c>
      <c r="J150" s="195">
        <f t="shared" si="50"/>
        <v>-23700</v>
      </c>
      <c r="K150" s="196">
        <f>H150/H$8</f>
        <v>4.519969258243349E-3</v>
      </c>
      <c r="L150" s="103"/>
    </row>
    <row r="151" spans="1:12" x14ac:dyDescent="0.25">
      <c r="A151" s="193" t="s">
        <v>102</v>
      </c>
      <c r="B151" s="194" t="s">
        <v>102</v>
      </c>
      <c r="C151" s="195">
        <v>42277</v>
      </c>
      <c r="D151" s="195">
        <v>26500</v>
      </c>
      <c r="E151" s="195">
        <v>82488</v>
      </c>
      <c r="F151" s="195">
        <v>78315</v>
      </c>
      <c r="G151" s="195">
        <v>82396</v>
      </c>
      <c r="H151" s="195">
        <v>89851</v>
      </c>
      <c r="I151" s="196">
        <f>IFERROR(H151/G151-1,"-")</f>
        <v>9.0477693091897571E-2</v>
      </c>
      <c r="J151" s="195">
        <f t="shared" si="50"/>
        <v>7455</v>
      </c>
      <c r="K151" s="196">
        <f>H151/H$8</f>
        <v>3.0664967103528657E-3</v>
      </c>
      <c r="L151" s="103"/>
    </row>
    <row r="152" spans="1:12" x14ac:dyDescent="0.25">
      <c r="A152" s="193"/>
      <c r="B152" s="190" t="s">
        <v>109</v>
      </c>
      <c r="C152" s="191">
        <v>128033</v>
      </c>
      <c r="D152" s="191">
        <v>119715</v>
      </c>
      <c r="E152" s="191">
        <v>284572</v>
      </c>
      <c r="F152" s="191">
        <v>383718</v>
      </c>
      <c r="G152" s="191">
        <v>377631</v>
      </c>
      <c r="H152" s="191">
        <v>389099</v>
      </c>
      <c r="I152" s="192">
        <f>IFERROR(H152/G152-1,"-")</f>
        <v>3.0368269554141403E-2</v>
      </c>
      <c r="J152" s="191">
        <f t="shared" si="50"/>
        <v>11468</v>
      </c>
      <c r="K152" s="192">
        <f>H152/H$8</f>
        <v>1.3279438219959597E-2</v>
      </c>
      <c r="L152" s="103"/>
    </row>
    <row r="153" spans="1:12" s="74" customFormat="1" x14ac:dyDescent="0.25">
      <c r="A153" s="193"/>
      <c r="B153" s="194" t="s">
        <v>112</v>
      </c>
      <c r="C153" s="195">
        <v>26992</v>
      </c>
      <c r="D153" s="195">
        <v>15208</v>
      </c>
      <c r="E153" s="195">
        <v>105720</v>
      </c>
      <c r="F153" s="195">
        <v>146172</v>
      </c>
      <c r="G153" s="195">
        <v>129931</v>
      </c>
      <c r="H153" s="195">
        <v>79292</v>
      </c>
      <c r="I153" s="196">
        <f t="shared" ref="I153:I160" si="51">IFERROR(H153/G153-1,"-")</f>
        <v>-0.38973762997283168</v>
      </c>
      <c r="J153" s="195">
        <f t="shared" si="50"/>
        <v>-50639</v>
      </c>
      <c r="K153" s="196">
        <f t="shared" ref="K153:K160" si="52">H153/H$8</f>
        <v>2.7061318978898333E-3</v>
      </c>
      <c r="L153" s="197"/>
    </row>
    <row r="154" spans="1:12" s="74" customFormat="1" x14ac:dyDescent="0.25">
      <c r="A154" s="193"/>
      <c r="B154" s="194" t="s">
        <v>115</v>
      </c>
      <c r="C154" s="195">
        <v>46028</v>
      </c>
      <c r="D154" s="195">
        <v>36157</v>
      </c>
      <c r="E154" s="195">
        <v>72812</v>
      </c>
      <c r="F154" s="195">
        <v>80080</v>
      </c>
      <c r="G154" s="195">
        <v>80193</v>
      </c>
      <c r="H154" s="195">
        <v>75775</v>
      </c>
      <c r="I154" s="196">
        <f t="shared" si="51"/>
        <v>-5.5092090332073851E-2</v>
      </c>
      <c r="J154" s="195">
        <f t="shared" si="50"/>
        <v>-4418</v>
      </c>
      <c r="K154" s="196">
        <f t="shared" si="52"/>
        <v>2.5861013035691134E-3</v>
      </c>
      <c r="L154" s="197"/>
    </row>
    <row r="155" spans="1:12" x14ac:dyDescent="0.25">
      <c r="A155" s="193"/>
      <c r="B155" s="194" t="s">
        <v>118</v>
      </c>
      <c r="C155" s="195">
        <v>13069</v>
      </c>
      <c r="D155" s="195">
        <v>21659</v>
      </c>
      <c r="E155" s="195">
        <v>30861</v>
      </c>
      <c r="F155" s="195">
        <v>59392</v>
      </c>
      <c r="G155" s="195">
        <v>53036</v>
      </c>
      <c r="H155" s="195">
        <v>133722</v>
      </c>
      <c r="I155" s="196">
        <f t="shared" si="51"/>
        <v>1.5213439927596348</v>
      </c>
      <c r="J155" s="195">
        <f t="shared" si="50"/>
        <v>80686</v>
      </c>
      <c r="K155" s="196">
        <f t="shared" si="52"/>
        <v>4.5637563644456477E-3</v>
      </c>
      <c r="L155" s="103"/>
    </row>
    <row r="156" spans="1:12" x14ac:dyDescent="0.25">
      <c r="A156" s="193"/>
      <c r="B156" s="194" t="s">
        <v>125</v>
      </c>
      <c r="C156" s="195">
        <v>2476</v>
      </c>
      <c r="D156" s="195">
        <v>3060</v>
      </c>
      <c r="E156" s="195">
        <v>6812</v>
      </c>
      <c r="F156" s="195">
        <v>9921</v>
      </c>
      <c r="G156" s="195">
        <v>12943</v>
      </c>
      <c r="H156" s="195">
        <v>10309</v>
      </c>
      <c r="I156" s="196">
        <f t="shared" si="51"/>
        <v>-0.20350768755311754</v>
      </c>
      <c r="J156" s="195">
        <f t="shared" si="50"/>
        <v>-2634</v>
      </c>
      <c r="K156" s="196">
        <f t="shared" si="52"/>
        <v>3.5183264056079169E-4</v>
      </c>
      <c r="L156" s="103"/>
    </row>
    <row r="157" spans="1:12" x14ac:dyDescent="0.25">
      <c r="A157" s="193"/>
      <c r="B157" s="194" t="s">
        <v>121</v>
      </c>
      <c r="C157" s="195">
        <v>9107</v>
      </c>
      <c r="D157" s="195">
        <v>9593</v>
      </c>
      <c r="E157" s="195">
        <v>23654</v>
      </c>
      <c r="F157" s="195">
        <v>18824</v>
      </c>
      <c r="G157" s="195">
        <v>21629</v>
      </c>
      <c r="H157" s="195">
        <v>16466</v>
      </c>
      <c r="I157" s="196">
        <f t="shared" si="51"/>
        <v>-0.23870729113689948</v>
      </c>
      <c r="J157" s="195">
        <f t="shared" si="50"/>
        <v>-5163</v>
      </c>
      <c r="K157" s="196">
        <f t="shared" si="52"/>
        <v>5.6196297016917216E-4</v>
      </c>
      <c r="L157" s="103"/>
    </row>
    <row r="158" spans="1:12" x14ac:dyDescent="0.25">
      <c r="A158" s="193"/>
      <c r="B158" s="194" t="s">
        <v>130</v>
      </c>
      <c r="C158" s="195">
        <v>2809</v>
      </c>
      <c r="D158" s="195">
        <v>608</v>
      </c>
      <c r="E158" s="195">
        <v>1636</v>
      </c>
      <c r="F158" s="195">
        <v>3281</v>
      </c>
      <c r="G158" s="195">
        <v>2254</v>
      </c>
      <c r="H158" s="195">
        <v>1889</v>
      </c>
      <c r="I158" s="196">
        <f t="shared" si="51"/>
        <v>-0.16193433895297249</v>
      </c>
      <c r="J158" s="195">
        <f t="shared" si="50"/>
        <v>-365</v>
      </c>
      <c r="K158" s="196">
        <f t="shared" si="52"/>
        <v>6.4469090893329656E-5</v>
      </c>
      <c r="L158" s="103"/>
    </row>
    <row r="159" spans="1:12" x14ac:dyDescent="0.25">
      <c r="A159" s="193" t="s">
        <v>146</v>
      </c>
      <c r="B159" s="194" t="s">
        <v>133</v>
      </c>
      <c r="C159" s="195">
        <v>3734</v>
      </c>
      <c r="D159" s="195">
        <v>397</v>
      </c>
      <c r="E159" s="195">
        <v>2802</v>
      </c>
      <c r="F159" s="195">
        <v>4346</v>
      </c>
      <c r="G159" s="195">
        <v>3969</v>
      </c>
      <c r="H159" s="195">
        <v>3019</v>
      </c>
      <c r="I159" s="196">
        <f t="shared" si="51"/>
        <v>-0.23935500125976317</v>
      </c>
      <c r="J159" s="195">
        <f t="shared" si="50"/>
        <v>-950</v>
      </c>
      <c r="K159" s="196">
        <f t="shared" si="52"/>
        <v>1.0303450789145699E-4</v>
      </c>
      <c r="L159" s="103"/>
    </row>
    <row r="160" spans="1:12" x14ac:dyDescent="0.25">
      <c r="A160" s="193" t="s">
        <v>147</v>
      </c>
      <c r="B160" s="199" t="s">
        <v>147</v>
      </c>
      <c r="C160" s="200">
        <f t="shared" ref="C160" si="53">C152-SUM(C153:C159)</f>
        <v>23818</v>
      </c>
      <c r="D160" s="200">
        <f t="shared" ref="D160:H160" si="54">D152-SUM(D153:D159)</f>
        <v>33033</v>
      </c>
      <c r="E160" s="200">
        <f t="shared" si="54"/>
        <v>40275</v>
      </c>
      <c r="F160" s="200">
        <f t="shared" si="54"/>
        <v>61702</v>
      </c>
      <c r="G160" s="200">
        <f t="shared" si="54"/>
        <v>73676</v>
      </c>
      <c r="H160" s="200">
        <f t="shared" si="54"/>
        <v>68627</v>
      </c>
      <c r="I160" s="201">
        <f t="shared" si="51"/>
        <v>-6.8529779032520777E-2</v>
      </c>
      <c r="J160" s="200">
        <f>H160-G160</f>
        <v>-5049</v>
      </c>
      <c r="K160" s="201">
        <f t="shared" si="52"/>
        <v>2.3421494445402514E-3</v>
      </c>
      <c r="L160" s="103"/>
    </row>
    <row r="161" spans="2:14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2:14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D2B6-4B7F-46D5-80CF-31D96D963DD1}">
  <sheetPr>
    <tabColor rgb="FFF29140"/>
    <pageSetUpPr fitToPage="1"/>
  </sheetPr>
  <dimension ref="A1:P162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4" ht="6" customHeight="1" x14ac:dyDescent="0.25"/>
    <row r="6" spans="1:14" s="177" customFormat="1" ht="72" customHeight="1" x14ac:dyDescent="0.25">
      <c r="B6" s="178"/>
      <c r="C6" s="218">
        <v>2019</v>
      </c>
      <c r="D6" s="218">
        <v>2020</v>
      </c>
      <c r="E6" s="218">
        <v>2021</v>
      </c>
      <c r="F6" s="218">
        <v>2022</v>
      </c>
      <c r="G6" s="218">
        <v>2023</v>
      </c>
      <c r="H6" s="218">
        <v>2024</v>
      </c>
      <c r="I6" s="206" t="str">
        <f>CONCATENATE("var. ",RIGHT(H6,2),"/",RIGHT(G6,2))</f>
        <v>var. 24/23</v>
      </c>
      <c r="J6" s="206" t="str">
        <f>CONCATENATE("var. ",RIGHT(H6,2),"/",RIGHT(E6,2))</f>
        <v>var. 24/21</v>
      </c>
      <c r="K6" s="205" t="str">
        <f>CONCATENATE("dif. ",RIGHT(H6,2),"/",RIGHT(G6,2))</f>
        <v>dif. 24/23</v>
      </c>
      <c r="L6" s="205" t="str">
        <f>CONCATENATE("dif. ",RIGHT(H6,2),"/",RIGHT(E6,2))</f>
        <v>dif. 24/21</v>
      </c>
      <c r="M6" s="206" t="str">
        <f>CONCATENATE("Cuota s/ total lugares de residencia ",RIGHT(H6,4))</f>
        <v>Cuota s/ total lugares de residencia 2024</v>
      </c>
    </row>
    <row r="7" spans="1:14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1:14" x14ac:dyDescent="0.25">
      <c r="A8" s="1">
        <v>3</v>
      </c>
      <c r="B8" s="187" t="s">
        <v>70</v>
      </c>
      <c r="C8" s="209">
        <v>34034766</v>
      </c>
      <c r="D8" s="209">
        <v>10243785</v>
      </c>
      <c r="E8" s="209">
        <v>13903380</v>
      </c>
      <c r="F8" s="209">
        <v>31405937</v>
      </c>
      <c r="G8" s="209">
        <v>34509923</v>
      </c>
      <c r="H8" s="209">
        <v>36076748</v>
      </c>
      <c r="I8" s="210">
        <f>IFERROR(H8/G8-1,"-")</f>
        <v>4.540215867766495E-2</v>
      </c>
      <c r="J8" s="210">
        <f>IFERROR(H8/E8-1,"-")</f>
        <v>1.5948185261425638</v>
      </c>
      <c r="K8" s="209">
        <f>H8-G8</f>
        <v>1566825</v>
      </c>
      <c r="L8" s="209">
        <f>H8-E8</f>
        <v>22173368</v>
      </c>
      <c r="M8" s="210">
        <f>H8/H$8</f>
        <v>1</v>
      </c>
      <c r="N8" s="103"/>
    </row>
    <row r="9" spans="1:14" x14ac:dyDescent="0.25">
      <c r="A9" s="1" t="s">
        <v>98</v>
      </c>
      <c r="B9" s="190" t="s">
        <v>99</v>
      </c>
      <c r="C9" s="191">
        <v>4613933</v>
      </c>
      <c r="D9" s="191">
        <v>1666329</v>
      </c>
      <c r="E9" s="191">
        <v>2851484</v>
      </c>
      <c r="F9" s="191">
        <v>4154268</v>
      </c>
      <c r="G9" s="191">
        <v>4256196</v>
      </c>
      <c r="H9" s="191">
        <v>4222474</v>
      </c>
      <c r="I9" s="192">
        <f>IFERROR(H9/G9-1,"-")</f>
        <v>-7.9230373789177522E-3</v>
      </c>
      <c r="J9" s="211">
        <f t="shared" ref="J9:J20" si="0">IFERROR(H9/E9-1,"-")</f>
        <v>0.48079877004394911</v>
      </c>
      <c r="K9" s="191">
        <f t="shared" ref="K9:K19" si="1">H9-G9</f>
        <v>-33722</v>
      </c>
      <c r="L9" s="191">
        <f t="shared" ref="L9:L20" si="2">H9-E9</f>
        <v>1370990</v>
      </c>
      <c r="M9" s="192">
        <f>H9/H$8</f>
        <v>0.11704142513066865</v>
      </c>
      <c r="N9" s="103"/>
    </row>
    <row r="10" spans="1:14" x14ac:dyDescent="0.25">
      <c r="A10" s="193" t="s">
        <v>105</v>
      </c>
      <c r="B10" s="194" t="s">
        <v>105</v>
      </c>
      <c r="C10" s="195">
        <v>1301233</v>
      </c>
      <c r="D10" s="195">
        <v>564792</v>
      </c>
      <c r="E10" s="195">
        <v>1116779</v>
      </c>
      <c r="F10" s="195">
        <v>1214668</v>
      </c>
      <c r="G10" s="195">
        <v>1317693</v>
      </c>
      <c r="H10" s="195">
        <v>1326202</v>
      </c>
      <c r="I10" s="196">
        <f>IFERROR(H10/G10-1,"-")</f>
        <v>6.4574980666969317E-3</v>
      </c>
      <c r="J10" s="212">
        <f t="shared" si="0"/>
        <v>0.18752412070785707</v>
      </c>
      <c r="K10" s="195">
        <f t="shared" si="1"/>
        <v>8509</v>
      </c>
      <c r="L10" s="195">
        <f t="shared" si="2"/>
        <v>209423</v>
      </c>
      <c r="M10" s="196">
        <f>H10/H$8</f>
        <v>3.676057498308883E-2</v>
      </c>
      <c r="N10" s="103"/>
    </row>
    <row r="11" spans="1:14" x14ac:dyDescent="0.25">
      <c r="A11" s="193" t="s">
        <v>102</v>
      </c>
      <c r="B11" s="194" t="s">
        <v>102</v>
      </c>
      <c r="C11" s="195">
        <v>3312700</v>
      </c>
      <c r="D11" s="195">
        <v>1101537</v>
      </c>
      <c r="E11" s="195">
        <v>1734705</v>
      </c>
      <c r="F11" s="195">
        <v>2939600</v>
      </c>
      <c r="G11" s="195">
        <v>2938503</v>
      </c>
      <c r="H11" s="195">
        <v>2896272</v>
      </c>
      <c r="I11" s="196">
        <f>IFERROR(H11/G11-1,"-")</f>
        <v>-1.4371603500149543E-2</v>
      </c>
      <c r="J11" s="212">
        <f t="shared" si="0"/>
        <v>0.66960491841552305</v>
      </c>
      <c r="K11" s="195">
        <f t="shared" si="1"/>
        <v>-42231</v>
      </c>
      <c r="L11" s="195">
        <f t="shared" si="2"/>
        <v>1161567</v>
      </c>
      <c r="M11" s="196">
        <f>H11/H$8</f>
        <v>8.0280850147579824E-2</v>
      </c>
      <c r="N11" s="103"/>
    </row>
    <row r="12" spans="1:14" x14ac:dyDescent="0.25">
      <c r="A12" s="1"/>
      <c r="B12" s="190" t="s">
        <v>109</v>
      </c>
      <c r="C12" s="191">
        <v>29420833</v>
      </c>
      <c r="D12" s="191">
        <v>8577456</v>
      </c>
      <c r="E12" s="191">
        <v>11051896</v>
      </c>
      <c r="F12" s="191">
        <v>27251669</v>
      </c>
      <c r="G12" s="191">
        <v>30253727</v>
      </c>
      <c r="H12" s="191">
        <v>31854274</v>
      </c>
      <c r="I12" s="192">
        <f>IFERROR(H12/G12-1,"-")</f>
        <v>5.2904126489936365E-2</v>
      </c>
      <c r="J12" s="211">
        <f t="shared" si="0"/>
        <v>1.8822451821841248</v>
      </c>
      <c r="K12" s="191">
        <f t="shared" si="1"/>
        <v>1600547</v>
      </c>
      <c r="L12" s="191">
        <f t="shared" si="2"/>
        <v>20802378</v>
      </c>
      <c r="M12" s="192">
        <f>H12/H$8</f>
        <v>0.88295857486933138</v>
      </c>
      <c r="N12" s="103"/>
    </row>
    <row r="13" spans="1:14" s="74" customFormat="1" x14ac:dyDescent="0.25">
      <c r="B13" s="194" t="s">
        <v>112</v>
      </c>
      <c r="C13" s="195">
        <v>13160030</v>
      </c>
      <c r="D13" s="195">
        <v>3390819</v>
      </c>
      <c r="E13" s="195">
        <v>3350798</v>
      </c>
      <c r="F13" s="195">
        <v>12657617</v>
      </c>
      <c r="G13" s="195">
        <v>13883101</v>
      </c>
      <c r="H13" s="195">
        <v>14673664</v>
      </c>
      <c r="I13" s="196">
        <f t="shared" ref="I13:I20" si="3">IFERROR(H13/G13-1,"-")</f>
        <v>5.6944266270194221E-2</v>
      </c>
      <c r="J13" s="212">
        <f t="shared" si="0"/>
        <v>3.3791550550048077</v>
      </c>
      <c r="K13" s="195">
        <f t="shared" si="1"/>
        <v>790563</v>
      </c>
      <c r="L13" s="195">
        <f t="shared" si="2"/>
        <v>11322866</v>
      </c>
      <c r="M13" s="196">
        <f t="shared" ref="M13:M20" si="4">H13/H$8</f>
        <v>0.40673466466545155</v>
      </c>
      <c r="N13" s="197"/>
    </row>
    <row r="14" spans="1:14" s="74" customFormat="1" x14ac:dyDescent="0.25">
      <c r="B14" s="194" t="s">
        <v>115</v>
      </c>
      <c r="C14" s="195">
        <v>4424103</v>
      </c>
      <c r="D14" s="195">
        <v>1278654</v>
      </c>
      <c r="E14" s="195">
        <v>1806937</v>
      </c>
      <c r="F14" s="195">
        <v>3169256</v>
      </c>
      <c r="G14" s="195">
        <v>3598054</v>
      </c>
      <c r="H14" s="195">
        <v>3756774</v>
      </c>
      <c r="I14" s="196">
        <f t="shared" si="3"/>
        <v>4.4112734272470533E-2</v>
      </c>
      <c r="J14" s="212">
        <f t="shared" si="0"/>
        <v>1.0790841075256083</v>
      </c>
      <c r="K14" s="195">
        <f t="shared" si="1"/>
        <v>158720</v>
      </c>
      <c r="L14" s="195">
        <f t="shared" si="2"/>
        <v>1949837</v>
      </c>
      <c r="M14" s="196">
        <f t="shared" si="4"/>
        <v>0.10413283370219512</v>
      </c>
      <c r="N14" s="197"/>
    </row>
    <row r="15" spans="1:14" x14ac:dyDescent="0.25">
      <c r="A15" s="1"/>
      <c r="B15" s="194" t="s">
        <v>118</v>
      </c>
      <c r="C15" s="195">
        <v>1180822</v>
      </c>
      <c r="D15" s="195">
        <v>395218</v>
      </c>
      <c r="E15" s="195">
        <v>815902</v>
      </c>
      <c r="F15" s="195">
        <v>1288352</v>
      </c>
      <c r="G15" s="195">
        <v>1520450</v>
      </c>
      <c r="H15" s="195">
        <v>1590542</v>
      </c>
      <c r="I15" s="196">
        <f t="shared" si="3"/>
        <v>4.6099510013482892E-2</v>
      </c>
      <c r="J15" s="212">
        <f t="shared" si="0"/>
        <v>0.94942774990133616</v>
      </c>
      <c r="K15" s="195">
        <f t="shared" si="1"/>
        <v>70092</v>
      </c>
      <c r="L15" s="195">
        <f t="shared" si="2"/>
        <v>774640</v>
      </c>
      <c r="M15" s="196">
        <f t="shared" si="4"/>
        <v>4.408773207607293E-2</v>
      </c>
      <c r="N15" s="103"/>
    </row>
    <row r="16" spans="1:14" x14ac:dyDescent="0.25">
      <c r="A16" s="1"/>
      <c r="B16" s="194" t="s">
        <v>125</v>
      </c>
      <c r="C16" s="195">
        <v>1116998</v>
      </c>
      <c r="D16" s="195">
        <v>302698</v>
      </c>
      <c r="E16" s="195">
        <v>691981</v>
      </c>
      <c r="F16" s="195">
        <v>1287744</v>
      </c>
      <c r="G16" s="195">
        <v>1318357</v>
      </c>
      <c r="H16" s="195">
        <v>1375692</v>
      </c>
      <c r="I16" s="196">
        <f t="shared" si="3"/>
        <v>4.3489737605216128E-2</v>
      </c>
      <c r="J16" s="212">
        <f t="shared" si="0"/>
        <v>0.98804880480822455</v>
      </c>
      <c r="K16" s="195">
        <f t="shared" si="1"/>
        <v>57335</v>
      </c>
      <c r="L16" s="195">
        <f t="shared" si="2"/>
        <v>683711</v>
      </c>
      <c r="M16" s="196">
        <f t="shared" si="4"/>
        <v>3.8132372685032473E-2</v>
      </c>
      <c r="N16" s="103"/>
    </row>
    <row r="17" spans="1:14" x14ac:dyDescent="0.25">
      <c r="A17" s="1"/>
      <c r="B17" s="194" t="s">
        <v>121</v>
      </c>
      <c r="C17" s="195">
        <v>1084813</v>
      </c>
      <c r="D17" s="195">
        <v>443857</v>
      </c>
      <c r="E17" s="195">
        <v>726467</v>
      </c>
      <c r="F17" s="195">
        <v>1124652</v>
      </c>
      <c r="G17" s="195">
        <v>1172687</v>
      </c>
      <c r="H17" s="195">
        <v>1202962</v>
      </c>
      <c r="I17" s="196">
        <f t="shared" si="3"/>
        <v>2.5816778049044586E-2</v>
      </c>
      <c r="J17" s="212">
        <f t="shared" si="0"/>
        <v>0.65590728828701095</v>
      </c>
      <c r="K17" s="195">
        <f t="shared" si="1"/>
        <v>30275</v>
      </c>
      <c r="L17" s="195">
        <f t="shared" si="2"/>
        <v>476495</v>
      </c>
      <c r="M17" s="196">
        <f t="shared" si="4"/>
        <v>3.3344524290271398E-2</v>
      </c>
      <c r="N17" s="103"/>
    </row>
    <row r="18" spans="1:14" x14ac:dyDescent="0.25">
      <c r="A18" s="1"/>
      <c r="B18" s="194" t="s">
        <v>130</v>
      </c>
      <c r="C18" s="195">
        <v>594834</v>
      </c>
      <c r="D18" s="195">
        <v>241432</v>
      </c>
      <c r="E18" s="195">
        <v>191434</v>
      </c>
      <c r="F18" s="195">
        <v>491173</v>
      </c>
      <c r="G18" s="195">
        <v>523681</v>
      </c>
      <c r="H18" s="195">
        <v>511763</v>
      </c>
      <c r="I18" s="196">
        <f t="shared" si="3"/>
        <v>-2.2758129471949551E-2</v>
      </c>
      <c r="J18" s="212">
        <f t="shared" si="0"/>
        <v>1.6733129956016173</v>
      </c>
      <c r="K18" s="195">
        <f t="shared" si="1"/>
        <v>-11918</v>
      </c>
      <c r="L18" s="195">
        <f t="shared" si="2"/>
        <v>320329</v>
      </c>
      <c r="M18" s="196">
        <f t="shared" si="4"/>
        <v>1.4185397198217533E-2</v>
      </c>
      <c r="N18" s="103"/>
    </row>
    <row r="19" spans="1:14" x14ac:dyDescent="0.25">
      <c r="A19" s="193" t="s">
        <v>146</v>
      </c>
      <c r="B19" s="194" t="s">
        <v>133</v>
      </c>
      <c r="C19" s="195">
        <v>847396</v>
      </c>
      <c r="D19" s="195">
        <v>356220</v>
      </c>
      <c r="E19" s="195">
        <v>171613</v>
      </c>
      <c r="F19" s="195">
        <v>432862</v>
      </c>
      <c r="G19" s="195">
        <v>543249</v>
      </c>
      <c r="H19" s="195">
        <v>528059</v>
      </c>
      <c r="I19" s="196">
        <f t="shared" si="3"/>
        <v>-2.796139523496588E-2</v>
      </c>
      <c r="J19" s="212">
        <f t="shared" si="0"/>
        <v>2.0770337911463583</v>
      </c>
      <c r="K19" s="195">
        <f t="shared" si="1"/>
        <v>-15190</v>
      </c>
      <c r="L19" s="195">
        <f t="shared" si="2"/>
        <v>356446</v>
      </c>
      <c r="M19" s="196">
        <f t="shared" si="4"/>
        <v>1.463710088281793E-2</v>
      </c>
      <c r="N19" s="103"/>
    </row>
    <row r="20" spans="1:14" x14ac:dyDescent="0.25">
      <c r="A20" s="198" t="s">
        <v>147</v>
      </c>
      <c r="B20" s="199" t="s">
        <v>147</v>
      </c>
      <c r="C20" s="200">
        <f t="shared" ref="C20" si="5">C12-SUM(C13:C19)</f>
        <v>7011837</v>
      </c>
      <c r="D20" s="200">
        <f t="shared" ref="D20:H20" si="6">D12-SUM(D13:D19)</f>
        <v>2168558</v>
      </c>
      <c r="E20" s="200">
        <f t="shared" si="6"/>
        <v>3296764</v>
      </c>
      <c r="F20" s="200">
        <f t="shared" si="6"/>
        <v>6800013</v>
      </c>
      <c r="G20" s="200">
        <f t="shared" si="6"/>
        <v>7694148</v>
      </c>
      <c r="H20" s="200">
        <f t="shared" si="6"/>
        <v>8214818</v>
      </c>
      <c r="I20" s="201">
        <f t="shared" si="3"/>
        <v>6.7670910411393281E-2</v>
      </c>
      <c r="J20" s="213">
        <f t="shared" si="0"/>
        <v>1.4917822446496021</v>
      </c>
      <c r="K20" s="200">
        <f>H20-G20</f>
        <v>520670</v>
      </c>
      <c r="L20" s="200">
        <f t="shared" si="2"/>
        <v>4918054</v>
      </c>
      <c r="M20" s="201">
        <f t="shared" si="4"/>
        <v>0.22770394936927241</v>
      </c>
      <c r="N20" s="103"/>
    </row>
    <row r="21" spans="1:14" s="177" customFormat="1" x14ac:dyDescent="0.25"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</row>
    <row r="22" spans="1:14" x14ac:dyDescent="0.25">
      <c r="A22" s="1">
        <v>3</v>
      </c>
      <c r="B22" s="187" t="s">
        <v>70</v>
      </c>
      <c r="C22" s="209">
        <v>13105945</v>
      </c>
      <c r="D22" s="209">
        <v>3913809</v>
      </c>
      <c r="E22" s="209">
        <v>5763674</v>
      </c>
      <c r="F22" s="209">
        <v>12632387</v>
      </c>
      <c r="G22" s="209">
        <v>13590517</v>
      </c>
      <c r="H22" s="209">
        <v>13839613</v>
      </c>
      <c r="I22" s="210">
        <f>IFERROR(H22/G22-1,"-")</f>
        <v>1.8328662551983843E-2</v>
      </c>
      <c r="J22" s="210">
        <f>IFERROR(H22/E22-1,"-")</f>
        <v>1.4011790049194315</v>
      </c>
      <c r="K22" s="209">
        <f>H22-G22</f>
        <v>249096</v>
      </c>
      <c r="L22" s="209">
        <f>H22-E22</f>
        <v>8075939</v>
      </c>
      <c r="M22" s="210">
        <f>H22/H$8</f>
        <v>0.38361586803777326</v>
      </c>
      <c r="N22" s="103"/>
    </row>
    <row r="23" spans="1:14" x14ac:dyDescent="0.25">
      <c r="A23" s="1" t="s">
        <v>98</v>
      </c>
      <c r="B23" s="190" t="s">
        <v>99</v>
      </c>
      <c r="C23" s="191">
        <v>1013579</v>
      </c>
      <c r="D23" s="191">
        <v>419753</v>
      </c>
      <c r="E23" s="191">
        <v>926094</v>
      </c>
      <c r="F23" s="191">
        <v>924124</v>
      </c>
      <c r="G23" s="191">
        <v>817242</v>
      </c>
      <c r="H23" s="191">
        <v>742610</v>
      </c>
      <c r="I23" s="192">
        <f>IFERROR(H23/G23-1,"-")</f>
        <v>-9.132178718176498E-2</v>
      </c>
      <c r="J23" s="211">
        <f t="shared" ref="J23:J34" si="7">IFERROR(H23/E23-1,"-")</f>
        <v>-0.19812675603124519</v>
      </c>
      <c r="K23" s="191">
        <f t="shared" ref="K23:K33" si="8">H23-G23</f>
        <v>-74632</v>
      </c>
      <c r="L23" s="191">
        <f t="shared" ref="L23:L34" si="9">H23-E23</f>
        <v>-183484</v>
      </c>
      <c r="M23" s="192">
        <f>H23/H$8</f>
        <v>2.0584172387156402E-2</v>
      </c>
      <c r="N23" s="103"/>
    </row>
    <row r="24" spans="1:14" x14ac:dyDescent="0.25">
      <c r="A24" s="193" t="s">
        <v>105</v>
      </c>
      <c r="B24" s="194" t="s">
        <v>105</v>
      </c>
      <c r="C24" s="195">
        <v>409352</v>
      </c>
      <c r="D24" s="195">
        <v>197437</v>
      </c>
      <c r="E24" s="195">
        <v>341894</v>
      </c>
      <c r="F24" s="195">
        <v>286571</v>
      </c>
      <c r="G24" s="195">
        <v>256506</v>
      </c>
      <c r="H24" s="195">
        <v>219209</v>
      </c>
      <c r="I24" s="196">
        <f>IFERROR(H24/G24-1,"-")</f>
        <v>-0.14540400614410576</v>
      </c>
      <c r="J24" s="212">
        <f t="shared" si="7"/>
        <v>-0.35883928937038967</v>
      </c>
      <c r="K24" s="195">
        <f t="shared" si="8"/>
        <v>-37297</v>
      </c>
      <c r="L24" s="195">
        <f t="shared" si="9"/>
        <v>-122685</v>
      </c>
      <c r="M24" s="196">
        <f>H24/H$8</f>
        <v>6.0761851373078305E-3</v>
      </c>
      <c r="N24" s="103"/>
    </row>
    <row r="25" spans="1:14" x14ac:dyDescent="0.25">
      <c r="A25" s="193" t="s">
        <v>102</v>
      </c>
      <c r="B25" s="194" t="s">
        <v>102</v>
      </c>
      <c r="C25" s="195">
        <v>604227</v>
      </c>
      <c r="D25" s="195">
        <v>222316</v>
      </c>
      <c r="E25" s="195">
        <v>584200</v>
      </c>
      <c r="F25" s="195">
        <v>637553</v>
      </c>
      <c r="G25" s="195">
        <v>560736</v>
      </c>
      <c r="H25" s="195">
        <v>523401</v>
      </c>
      <c r="I25" s="196">
        <f>IFERROR(H25/G25-1,"-")</f>
        <v>-6.6582134908406143E-2</v>
      </c>
      <c r="J25" s="212">
        <f t="shared" si="7"/>
        <v>-0.10407223553577538</v>
      </c>
      <c r="K25" s="195">
        <f t="shared" si="8"/>
        <v>-37335</v>
      </c>
      <c r="L25" s="195">
        <f t="shared" si="9"/>
        <v>-60799</v>
      </c>
      <c r="M25" s="196">
        <f>H25/H$8</f>
        <v>1.4507987249848572E-2</v>
      </c>
      <c r="N25" s="103"/>
    </row>
    <row r="26" spans="1:14" x14ac:dyDescent="0.25">
      <c r="A26" s="1"/>
      <c r="B26" s="190" t="s">
        <v>109</v>
      </c>
      <c r="C26" s="191">
        <v>12092366</v>
      </c>
      <c r="D26" s="191">
        <v>3494056</v>
      </c>
      <c r="E26" s="191">
        <v>4837580</v>
      </c>
      <c r="F26" s="191">
        <v>11708263</v>
      </c>
      <c r="G26" s="191">
        <v>12773275</v>
      </c>
      <c r="H26" s="191">
        <v>13097003</v>
      </c>
      <c r="I26" s="192">
        <f>IFERROR(H26/G26-1,"-")</f>
        <v>2.5344165846268973E-2</v>
      </c>
      <c r="J26" s="211">
        <f t="shared" si="7"/>
        <v>1.7073460283860937</v>
      </c>
      <c r="K26" s="191">
        <f t="shared" si="8"/>
        <v>323728</v>
      </c>
      <c r="L26" s="191">
        <f t="shared" si="9"/>
        <v>8259423</v>
      </c>
      <c r="M26" s="192">
        <f>H26/H$8</f>
        <v>0.36303169565061683</v>
      </c>
      <c r="N26" s="103"/>
    </row>
    <row r="27" spans="1:14" s="74" customFormat="1" x14ac:dyDescent="0.25">
      <c r="B27" s="194" t="s">
        <v>112</v>
      </c>
      <c r="C27" s="195">
        <v>5650065</v>
      </c>
      <c r="D27" s="195">
        <v>1483938</v>
      </c>
      <c r="E27" s="195">
        <v>1575483</v>
      </c>
      <c r="F27" s="195">
        <v>5839663</v>
      </c>
      <c r="G27" s="195">
        <v>6456134</v>
      </c>
      <c r="H27" s="195">
        <v>6689570</v>
      </c>
      <c r="I27" s="196">
        <f t="shared" ref="I27:I34" si="10">IFERROR(H27/G27-1,"-")</f>
        <v>3.6157242089460917E-2</v>
      </c>
      <c r="J27" s="212">
        <f t="shared" si="7"/>
        <v>3.2460439116131372</v>
      </c>
      <c r="K27" s="195">
        <f t="shared" si="8"/>
        <v>233436</v>
      </c>
      <c r="L27" s="195">
        <f t="shared" si="9"/>
        <v>5114087</v>
      </c>
      <c r="M27" s="196">
        <f t="shared" ref="M27:M34" si="11">H27/H$8</f>
        <v>0.1854260810869095</v>
      </c>
      <c r="N27" s="197"/>
    </row>
    <row r="28" spans="1:14" s="74" customFormat="1" x14ac:dyDescent="0.25">
      <c r="B28" s="194" t="s">
        <v>115</v>
      </c>
      <c r="C28" s="195">
        <v>1813831</v>
      </c>
      <c r="D28" s="195">
        <v>510569</v>
      </c>
      <c r="E28" s="195">
        <v>851193</v>
      </c>
      <c r="F28" s="195">
        <v>1420539</v>
      </c>
      <c r="G28" s="195">
        <v>1496214</v>
      </c>
      <c r="H28" s="195">
        <v>1483358</v>
      </c>
      <c r="I28" s="196">
        <f t="shared" si="10"/>
        <v>-8.5923537675760553E-3</v>
      </c>
      <c r="J28" s="212">
        <f t="shared" si="7"/>
        <v>0.7426811545677654</v>
      </c>
      <c r="K28" s="195">
        <f t="shared" si="8"/>
        <v>-12856</v>
      </c>
      <c r="L28" s="195">
        <f t="shared" si="9"/>
        <v>632165</v>
      </c>
      <c r="M28" s="196">
        <f t="shared" si="11"/>
        <v>4.111673258354661E-2</v>
      </c>
      <c r="N28" s="197"/>
    </row>
    <row r="29" spans="1:14" x14ac:dyDescent="0.25">
      <c r="A29" s="1"/>
      <c r="B29" s="194" t="s">
        <v>118</v>
      </c>
      <c r="C29" s="195">
        <v>428540</v>
      </c>
      <c r="D29" s="195">
        <v>173273</v>
      </c>
      <c r="E29" s="195">
        <v>321437</v>
      </c>
      <c r="F29" s="195">
        <v>466813</v>
      </c>
      <c r="G29" s="195">
        <v>535409</v>
      </c>
      <c r="H29" s="195">
        <v>462244</v>
      </c>
      <c r="I29" s="196">
        <f t="shared" si="10"/>
        <v>-0.13665254039435271</v>
      </c>
      <c r="J29" s="212">
        <f t="shared" si="7"/>
        <v>0.43805473545360374</v>
      </c>
      <c r="K29" s="195">
        <f t="shared" si="8"/>
        <v>-73165</v>
      </c>
      <c r="L29" s="195">
        <f t="shared" si="9"/>
        <v>140807</v>
      </c>
      <c r="M29" s="196">
        <f t="shared" si="11"/>
        <v>1.281279565441985E-2</v>
      </c>
      <c r="N29" s="103"/>
    </row>
    <row r="30" spans="1:14" x14ac:dyDescent="0.25">
      <c r="A30" s="1"/>
      <c r="B30" s="194" t="s">
        <v>125</v>
      </c>
      <c r="C30" s="195">
        <v>502164</v>
      </c>
      <c r="D30" s="195">
        <v>134940</v>
      </c>
      <c r="E30" s="195">
        <v>321774</v>
      </c>
      <c r="F30" s="195">
        <v>583899</v>
      </c>
      <c r="G30" s="195">
        <v>553235</v>
      </c>
      <c r="H30" s="195">
        <v>562616</v>
      </c>
      <c r="I30" s="196">
        <f t="shared" si="10"/>
        <v>1.695662783446461E-2</v>
      </c>
      <c r="J30" s="212">
        <f t="shared" si="7"/>
        <v>0.7484818537234208</v>
      </c>
      <c r="K30" s="195">
        <f t="shared" si="8"/>
        <v>9381</v>
      </c>
      <c r="L30" s="195">
        <f t="shared" si="9"/>
        <v>240842</v>
      </c>
      <c r="M30" s="196">
        <f t="shared" si="11"/>
        <v>1.5594975467300988E-2</v>
      </c>
      <c r="N30" s="103"/>
    </row>
    <row r="31" spans="1:14" x14ac:dyDescent="0.25">
      <c r="A31" s="1"/>
      <c r="B31" s="194" t="s">
        <v>121</v>
      </c>
      <c r="C31" s="195">
        <v>566275</v>
      </c>
      <c r="D31" s="195">
        <v>241515</v>
      </c>
      <c r="E31" s="195">
        <v>414396</v>
      </c>
      <c r="F31" s="195">
        <v>639629</v>
      </c>
      <c r="G31" s="195">
        <v>619738</v>
      </c>
      <c r="H31" s="195">
        <v>632422</v>
      </c>
      <c r="I31" s="196">
        <f t="shared" si="10"/>
        <v>2.0466713353062049E-2</v>
      </c>
      <c r="J31" s="212">
        <f t="shared" si="7"/>
        <v>0.52612959584551966</v>
      </c>
      <c r="K31" s="195">
        <f t="shared" si="8"/>
        <v>12684</v>
      </c>
      <c r="L31" s="195">
        <f t="shared" si="9"/>
        <v>218026</v>
      </c>
      <c r="M31" s="196">
        <f t="shared" si="11"/>
        <v>1.7529905966025539E-2</v>
      </c>
      <c r="N31" s="103"/>
    </row>
    <row r="32" spans="1:14" x14ac:dyDescent="0.25">
      <c r="A32" s="1"/>
      <c r="B32" s="194" t="s">
        <v>130</v>
      </c>
      <c r="C32" s="195">
        <v>242464</v>
      </c>
      <c r="D32" s="195">
        <v>95128</v>
      </c>
      <c r="E32" s="195">
        <v>58069</v>
      </c>
      <c r="F32" s="195">
        <v>177706</v>
      </c>
      <c r="G32" s="195">
        <v>184473</v>
      </c>
      <c r="H32" s="195">
        <v>184792</v>
      </c>
      <c r="I32" s="196">
        <f t="shared" si="10"/>
        <v>1.7292503509998003E-3</v>
      </c>
      <c r="J32" s="212">
        <f t="shared" si="7"/>
        <v>2.1822831459126211</v>
      </c>
      <c r="K32" s="195">
        <f t="shared" si="8"/>
        <v>319</v>
      </c>
      <c r="L32" s="195">
        <f t="shared" si="9"/>
        <v>126723</v>
      </c>
      <c r="M32" s="196">
        <f t="shared" si="11"/>
        <v>5.122191168671855E-3</v>
      </c>
      <c r="N32" s="103"/>
    </row>
    <row r="33" spans="1:14" x14ac:dyDescent="0.25">
      <c r="A33" s="193" t="s">
        <v>146</v>
      </c>
      <c r="B33" s="194" t="s">
        <v>133</v>
      </c>
      <c r="C33" s="195">
        <v>276453</v>
      </c>
      <c r="D33" s="195">
        <v>106598</v>
      </c>
      <c r="E33" s="195">
        <v>43884</v>
      </c>
      <c r="F33" s="195">
        <v>147837</v>
      </c>
      <c r="G33" s="195">
        <v>187545</v>
      </c>
      <c r="H33" s="195">
        <v>166807</v>
      </c>
      <c r="I33" s="196">
        <f t="shared" si="10"/>
        <v>-0.11057612839585163</v>
      </c>
      <c r="J33" s="212">
        <f t="shared" si="7"/>
        <v>2.8010892352565855</v>
      </c>
      <c r="K33" s="195">
        <f t="shared" si="8"/>
        <v>-20738</v>
      </c>
      <c r="L33" s="195">
        <f t="shared" si="9"/>
        <v>122923</v>
      </c>
      <c r="M33" s="196">
        <f t="shared" si="11"/>
        <v>4.6236706257448707E-3</v>
      </c>
      <c r="N33" s="103"/>
    </row>
    <row r="34" spans="1:14" x14ac:dyDescent="0.25">
      <c r="A34" s="198" t="s">
        <v>147</v>
      </c>
      <c r="B34" s="199" t="s">
        <v>147</v>
      </c>
      <c r="C34" s="200">
        <f t="shared" ref="C34" si="12">C26-SUM(C27:C33)</f>
        <v>2612574</v>
      </c>
      <c r="D34" s="200">
        <f t="shared" ref="D34:H34" si="13">D26-SUM(D27:D33)</f>
        <v>748095</v>
      </c>
      <c r="E34" s="200">
        <f t="shared" si="13"/>
        <v>1251344</v>
      </c>
      <c r="F34" s="200">
        <f t="shared" si="13"/>
        <v>2432177</v>
      </c>
      <c r="G34" s="200">
        <f t="shared" si="13"/>
        <v>2740527</v>
      </c>
      <c r="H34" s="200">
        <f t="shared" si="13"/>
        <v>2915194</v>
      </c>
      <c r="I34" s="201">
        <f t="shared" si="10"/>
        <v>6.3734821806170849E-2</v>
      </c>
      <c r="J34" s="213">
        <f t="shared" si="7"/>
        <v>1.3296503599329998</v>
      </c>
      <c r="K34" s="200">
        <f>H34-G34</f>
        <v>174667</v>
      </c>
      <c r="L34" s="200">
        <f t="shared" si="9"/>
        <v>1663850</v>
      </c>
      <c r="M34" s="201">
        <f t="shared" si="11"/>
        <v>8.0805343097997639E-2</v>
      </c>
      <c r="N34" s="103"/>
    </row>
    <row r="35" spans="1:14" s="177" customFormat="1" x14ac:dyDescent="0.25"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</row>
    <row r="36" spans="1:14" x14ac:dyDescent="0.25">
      <c r="A36" s="1">
        <v>3</v>
      </c>
      <c r="B36" s="187" t="s">
        <v>70</v>
      </c>
      <c r="C36" s="209">
        <v>10093577</v>
      </c>
      <c r="D36" s="209">
        <v>2858440</v>
      </c>
      <c r="E36" s="209">
        <v>3367162</v>
      </c>
      <c r="F36" s="209">
        <v>8865243</v>
      </c>
      <c r="G36" s="209">
        <v>9739308</v>
      </c>
      <c r="H36" s="209">
        <v>10014981</v>
      </c>
      <c r="I36" s="210">
        <f>IFERROR(H36/G36-1,"-")</f>
        <v>2.8305193757092395E-2</v>
      </c>
      <c r="J36" s="210">
        <f>IFERROR(H36/E36-1,"-")</f>
        <v>1.9743092253951549</v>
      </c>
      <c r="K36" s="209">
        <f>H36-G36</f>
        <v>275673</v>
      </c>
      <c r="L36" s="209">
        <f>H36-E36</f>
        <v>6647819</v>
      </c>
      <c r="M36" s="210">
        <f>H36/H$8</f>
        <v>0.2776020998344973</v>
      </c>
      <c r="N36" s="103"/>
    </row>
    <row r="37" spans="1:14" x14ac:dyDescent="0.25">
      <c r="A37" s="1" t="s">
        <v>98</v>
      </c>
      <c r="B37" s="190" t="s">
        <v>99</v>
      </c>
      <c r="C37" s="191">
        <v>614530</v>
      </c>
      <c r="D37" s="191">
        <v>241430</v>
      </c>
      <c r="E37" s="191">
        <v>350874</v>
      </c>
      <c r="F37" s="191">
        <v>513218</v>
      </c>
      <c r="G37" s="191">
        <v>576863</v>
      </c>
      <c r="H37" s="191">
        <v>551747</v>
      </c>
      <c r="I37" s="192">
        <f>IFERROR(H37/G37-1,"-")</f>
        <v>-4.3538933854312067E-2</v>
      </c>
      <c r="J37" s="211">
        <f t="shared" ref="J37:J48" si="14">IFERROR(H37/E37-1,"-")</f>
        <v>0.57249325968866316</v>
      </c>
      <c r="K37" s="191">
        <f t="shared" ref="K37:K47" si="15">H37-G37</f>
        <v>-25116</v>
      </c>
      <c r="L37" s="191">
        <f t="shared" ref="L37:L48" si="16">H37-E37</f>
        <v>200873</v>
      </c>
      <c r="M37" s="192">
        <f>H37/H$8</f>
        <v>1.529370108414428E-2</v>
      </c>
      <c r="N37" s="103"/>
    </row>
    <row r="38" spans="1:14" x14ac:dyDescent="0.25">
      <c r="A38" s="193" t="s">
        <v>105</v>
      </c>
      <c r="B38" s="194" t="s">
        <v>105</v>
      </c>
      <c r="C38" s="195">
        <v>210543</v>
      </c>
      <c r="D38" s="195">
        <v>92534</v>
      </c>
      <c r="E38" s="195">
        <v>131066</v>
      </c>
      <c r="F38" s="195">
        <v>155108</v>
      </c>
      <c r="G38" s="195">
        <v>218201</v>
      </c>
      <c r="H38" s="195">
        <v>239030</v>
      </c>
      <c r="I38" s="196">
        <f>IFERROR(H38/G38-1,"-")</f>
        <v>9.5457857663347134E-2</v>
      </c>
      <c r="J38" s="212">
        <f t="shared" si="14"/>
        <v>0.82373765888941453</v>
      </c>
      <c r="K38" s="195">
        <f t="shared" si="15"/>
        <v>20829</v>
      </c>
      <c r="L38" s="195">
        <f t="shared" si="16"/>
        <v>107964</v>
      </c>
      <c r="M38" s="196">
        <f>H38/H$8</f>
        <v>6.6255971852008395E-3</v>
      </c>
      <c r="N38" s="103"/>
    </row>
    <row r="39" spans="1:14" x14ac:dyDescent="0.25">
      <c r="A39" s="193" t="s">
        <v>102</v>
      </c>
      <c r="B39" s="194" t="s">
        <v>102</v>
      </c>
      <c r="C39" s="195">
        <v>403987</v>
      </c>
      <c r="D39" s="195">
        <v>148896</v>
      </c>
      <c r="E39" s="195">
        <v>219808</v>
      </c>
      <c r="F39" s="195">
        <v>358110</v>
      </c>
      <c r="G39" s="195">
        <v>358662</v>
      </c>
      <c r="H39" s="195">
        <v>312717</v>
      </c>
      <c r="I39" s="196">
        <f>IFERROR(H39/G39-1,"-")</f>
        <v>-0.1281011091222376</v>
      </c>
      <c r="J39" s="212">
        <f t="shared" si="14"/>
        <v>0.4226825229291018</v>
      </c>
      <c r="K39" s="195">
        <f t="shared" si="15"/>
        <v>-45945</v>
      </c>
      <c r="L39" s="195">
        <f t="shared" si="16"/>
        <v>92909</v>
      </c>
      <c r="M39" s="196">
        <f>H39/H$8</f>
        <v>8.6681038989434422E-3</v>
      </c>
      <c r="N39" s="103"/>
    </row>
    <row r="40" spans="1:14" x14ac:dyDescent="0.25">
      <c r="A40" s="1"/>
      <c r="B40" s="190" t="s">
        <v>109</v>
      </c>
      <c r="C40" s="191">
        <v>9479047</v>
      </c>
      <c r="D40" s="191">
        <v>2617010</v>
      </c>
      <c r="E40" s="191">
        <v>3016288</v>
      </c>
      <c r="F40" s="191">
        <v>8352025</v>
      </c>
      <c r="G40" s="191">
        <v>9162445</v>
      </c>
      <c r="H40" s="191">
        <v>9463234</v>
      </c>
      <c r="I40" s="192">
        <f>IFERROR(H40/G40-1,"-")</f>
        <v>3.2828464454629724E-2</v>
      </c>
      <c r="J40" s="211">
        <f t="shared" si="14"/>
        <v>2.1373774652818298</v>
      </c>
      <c r="K40" s="191">
        <f t="shared" si="15"/>
        <v>300789</v>
      </c>
      <c r="L40" s="191">
        <f t="shared" si="16"/>
        <v>6446946</v>
      </c>
      <c r="M40" s="192">
        <f>H40/H$8</f>
        <v>0.262308398750353</v>
      </c>
      <c r="N40" s="103"/>
    </row>
    <row r="41" spans="1:14" s="74" customFormat="1" x14ac:dyDescent="0.25">
      <c r="B41" s="194" t="s">
        <v>112</v>
      </c>
      <c r="C41" s="195">
        <v>5094935</v>
      </c>
      <c r="D41" s="195">
        <v>1173619</v>
      </c>
      <c r="E41" s="195">
        <v>1066343</v>
      </c>
      <c r="F41" s="195">
        <v>4256430</v>
      </c>
      <c r="G41" s="195">
        <v>4628153</v>
      </c>
      <c r="H41" s="195">
        <v>4858902</v>
      </c>
      <c r="I41" s="196">
        <f t="shared" ref="I41:I48" si="17">IFERROR(H41/G41-1,"-")</f>
        <v>4.9857686208731655E-2</v>
      </c>
      <c r="J41" s="212">
        <f t="shared" si="14"/>
        <v>3.5566032693045297</v>
      </c>
      <c r="K41" s="195">
        <f t="shared" si="15"/>
        <v>230749</v>
      </c>
      <c r="L41" s="195">
        <f t="shared" si="16"/>
        <v>3792559</v>
      </c>
      <c r="M41" s="196">
        <f t="shared" ref="M41:M48" si="18">H41/H$8</f>
        <v>0.13468237214728998</v>
      </c>
      <c r="N41" s="197"/>
    </row>
    <row r="42" spans="1:14" s="74" customFormat="1" x14ac:dyDescent="0.25">
      <c r="B42" s="194" t="s">
        <v>115</v>
      </c>
      <c r="C42" s="195">
        <v>470924</v>
      </c>
      <c r="D42" s="195">
        <v>139836</v>
      </c>
      <c r="E42" s="195">
        <v>174981</v>
      </c>
      <c r="F42" s="195">
        <v>311196</v>
      </c>
      <c r="G42" s="195">
        <v>358380</v>
      </c>
      <c r="H42" s="195">
        <v>358116</v>
      </c>
      <c r="I42" s="196">
        <f t="shared" si="17"/>
        <v>-7.3664825046038107E-4</v>
      </c>
      <c r="J42" s="212">
        <f t="shared" si="14"/>
        <v>1.0465993450717508</v>
      </c>
      <c r="K42" s="195">
        <f t="shared" si="15"/>
        <v>-264</v>
      </c>
      <c r="L42" s="195">
        <f t="shared" si="16"/>
        <v>183135</v>
      </c>
      <c r="M42" s="196">
        <f t="shared" si="18"/>
        <v>9.9265044620984125E-3</v>
      </c>
      <c r="N42" s="197"/>
    </row>
    <row r="43" spans="1:14" x14ac:dyDescent="0.25">
      <c r="A43" s="1"/>
      <c r="B43" s="194" t="s">
        <v>118</v>
      </c>
      <c r="C43" s="195">
        <v>178407</v>
      </c>
      <c r="D43" s="195">
        <v>67848</v>
      </c>
      <c r="E43" s="195">
        <v>127385</v>
      </c>
      <c r="F43" s="195">
        <v>198903</v>
      </c>
      <c r="G43" s="195">
        <v>247793</v>
      </c>
      <c r="H43" s="195">
        <v>245648</v>
      </c>
      <c r="I43" s="196">
        <f t="shared" si="17"/>
        <v>-8.6564188657468621E-3</v>
      </c>
      <c r="J43" s="212">
        <f t="shared" si="14"/>
        <v>0.92839031283118101</v>
      </c>
      <c r="K43" s="195">
        <f t="shared" si="15"/>
        <v>-2145</v>
      </c>
      <c r="L43" s="195">
        <f t="shared" si="16"/>
        <v>118263</v>
      </c>
      <c r="M43" s="196">
        <f t="shared" si="18"/>
        <v>6.8090394400293509E-3</v>
      </c>
      <c r="N43" s="103"/>
    </row>
    <row r="44" spans="1:14" x14ac:dyDescent="0.25">
      <c r="A44" s="1"/>
      <c r="B44" s="194" t="s">
        <v>125</v>
      </c>
      <c r="C44" s="195">
        <v>451476</v>
      </c>
      <c r="D44" s="195">
        <v>124287</v>
      </c>
      <c r="E44" s="195">
        <v>239923</v>
      </c>
      <c r="F44" s="195">
        <v>477050</v>
      </c>
      <c r="G44" s="195">
        <v>501096</v>
      </c>
      <c r="H44" s="195">
        <v>499671</v>
      </c>
      <c r="I44" s="196">
        <f t="shared" si="17"/>
        <v>-2.8437664639111571E-3</v>
      </c>
      <c r="J44" s="212">
        <f t="shared" si="14"/>
        <v>1.0826306773423138</v>
      </c>
      <c r="K44" s="195">
        <f t="shared" si="15"/>
        <v>-1425</v>
      </c>
      <c r="L44" s="195">
        <f t="shared" si="16"/>
        <v>259748</v>
      </c>
      <c r="M44" s="196">
        <f t="shared" si="18"/>
        <v>1.3850222863768098E-2</v>
      </c>
      <c r="N44" s="103"/>
    </row>
    <row r="45" spans="1:14" x14ac:dyDescent="0.25">
      <c r="A45" s="1"/>
      <c r="B45" s="194" t="s">
        <v>121</v>
      </c>
      <c r="C45" s="195">
        <v>353625</v>
      </c>
      <c r="D45" s="195">
        <v>131712</v>
      </c>
      <c r="E45" s="195">
        <v>184201</v>
      </c>
      <c r="F45" s="195">
        <v>318686</v>
      </c>
      <c r="G45" s="195">
        <v>374932</v>
      </c>
      <c r="H45" s="195">
        <v>372782</v>
      </c>
      <c r="I45" s="196">
        <f t="shared" si="17"/>
        <v>-5.7343731663341835E-3</v>
      </c>
      <c r="J45" s="212">
        <f t="shared" si="14"/>
        <v>1.0237783725386942</v>
      </c>
      <c r="K45" s="195">
        <f t="shared" si="15"/>
        <v>-2150</v>
      </c>
      <c r="L45" s="195">
        <f t="shared" si="16"/>
        <v>188581</v>
      </c>
      <c r="M45" s="196">
        <f t="shared" si="18"/>
        <v>1.0333026690764921E-2</v>
      </c>
      <c r="N45" s="103"/>
    </row>
    <row r="46" spans="1:14" x14ac:dyDescent="0.25">
      <c r="A46" s="1"/>
      <c r="B46" s="194" t="s">
        <v>130</v>
      </c>
      <c r="C46" s="195">
        <v>227686</v>
      </c>
      <c r="D46" s="195">
        <v>86739</v>
      </c>
      <c r="E46" s="195">
        <v>81833</v>
      </c>
      <c r="F46" s="195">
        <v>185692</v>
      </c>
      <c r="G46" s="195">
        <v>188339</v>
      </c>
      <c r="H46" s="195">
        <v>187108</v>
      </c>
      <c r="I46" s="196">
        <f t="shared" si="17"/>
        <v>-6.5360865248301758E-3</v>
      </c>
      <c r="J46" s="212">
        <f t="shared" si="14"/>
        <v>1.2864614519814745</v>
      </c>
      <c r="K46" s="195">
        <f t="shared" si="15"/>
        <v>-1231</v>
      </c>
      <c r="L46" s="195">
        <f t="shared" si="16"/>
        <v>105275</v>
      </c>
      <c r="M46" s="196">
        <f t="shared" si="18"/>
        <v>5.1863876422564474E-3</v>
      </c>
      <c r="N46" s="103"/>
    </row>
    <row r="47" spans="1:14" x14ac:dyDescent="0.25">
      <c r="A47" s="193" t="s">
        <v>146</v>
      </c>
      <c r="B47" s="194" t="s">
        <v>133</v>
      </c>
      <c r="C47" s="195">
        <v>366669</v>
      </c>
      <c r="D47" s="195">
        <v>150036</v>
      </c>
      <c r="E47" s="195">
        <v>88248</v>
      </c>
      <c r="F47" s="195">
        <v>188228</v>
      </c>
      <c r="G47" s="195">
        <v>224522</v>
      </c>
      <c r="H47" s="195">
        <v>217369</v>
      </c>
      <c r="I47" s="196">
        <f t="shared" si="17"/>
        <v>-3.1858793347645187E-2</v>
      </c>
      <c r="J47" s="212">
        <f t="shared" si="14"/>
        <v>1.4631606382014324</v>
      </c>
      <c r="K47" s="195">
        <f t="shared" si="15"/>
        <v>-7153</v>
      </c>
      <c r="L47" s="195">
        <f t="shared" si="16"/>
        <v>129121</v>
      </c>
      <c r="M47" s="196">
        <f t="shared" si="18"/>
        <v>6.0251827576033182E-3</v>
      </c>
      <c r="N47" s="103"/>
    </row>
    <row r="48" spans="1:14" x14ac:dyDescent="0.25">
      <c r="A48" s="198" t="s">
        <v>147</v>
      </c>
      <c r="B48" s="199" t="s">
        <v>147</v>
      </c>
      <c r="C48" s="200">
        <f t="shared" ref="C48:H48" si="19">C40-SUM(C41:C47)</f>
        <v>2335325</v>
      </c>
      <c r="D48" s="200">
        <f t="shared" si="19"/>
        <v>742933</v>
      </c>
      <c r="E48" s="200">
        <f t="shared" si="19"/>
        <v>1053374</v>
      </c>
      <c r="F48" s="200">
        <f t="shared" si="19"/>
        <v>2415840</v>
      </c>
      <c r="G48" s="200">
        <f t="shared" si="19"/>
        <v>2639230</v>
      </c>
      <c r="H48" s="200">
        <f t="shared" si="19"/>
        <v>2723638</v>
      </c>
      <c r="I48" s="201">
        <f t="shared" si="17"/>
        <v>3.1982055372210771E-2</v>
      </c>
      <c r="J48" s="213">
        <f t="shared" si="14"/>
        <v>1.5856324534305952</v>
      </c>
      <c r="K48" s="200">
        <f>H48-G48</f>
        <v>84408</v>
      </c>
      <c r="L48" s="200">
        <f t="shared" si="16"/>
        <v>1670264</v>
      </c>
      <c r="M48" s="201">
        <f t="shared" si="18"/>
        <v>7.5495662746542458E-2</v>
      </c>
      <c r="N48" s="103"/>
    </row>
    <row r="49" spans="1:14" s="177" customFormat="1" x14ac:dyDescent="0.25"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</row>
    <row r="50" spans="1:14" x14ac:dyDescent="0.25">
      <c r="A50" s="1">
        <v>3</v>
      </c>
      <c r="B50" s="187" t="s">
        <v>70</v>
      </c>
      <c r="C50" s="209">
        <v>234787</v>
      </c>
      <c r="D50" s="209">
        <v>65275</v>
      </c>
      <c r="E50" s="209">
        <v>98762</v>
      </c>
      <c r="F50" s="209">
        <v>168339</v>
      </c>
      <c r="G50" s="209">
        <v>182035</v>
      </c>
      <c r="H50" s="209">
        <v>194642</v>
      </c>
      <c r="I50" s="210">
        <f>IFERROR(H50/G50-1,"-")</f>
        <v>6.925591232455286E-2</v>
      </c>
      <c r="J50" s="210">
        <f>IFERROR(H50/E50-1,"-")</f>
        <v>0.97081873595107426</v>
      </c>
      <c r="K50" s="209">
        <f>H50-G50</f>
        <v>12607</v>
      </c>
      <c r="L50" s="209">
        <f>H50-E50</f>
        <v>95880</v>
      </c>
      <c r="M50" s="210">
        <f>H50/H$8</f>
        <v>5.3952202121987274E-3</v>
      </c>
      <c r="N50" s="103"/>
    </row>
    <row r="51" spans="1:14" x14ac:dyDescent="0.25">
      <c r="A51" s="1" t="s">
        <v>98</v>
      </c>
      <c r="B51" s="190" t="s">
        <v>99</v>
      </c>
      <c r="C51" s="191">
        <v>30969</v>
      </c>
      <c r="D51" s="191">
        <v>6950</v>
      </c>
      <c r="E51" s="191">
        <v>17286</v>
      </c>
      <c r="F51" s="191">
        <v>21218</v>
      </c>
      <c r="G51" s="191">
        <v>40235</v>
      </c>
      <c r="H51" s="191">
        <v>25819</v>
      </c>
      <c r="I51" s="192">
        <f>IFERROR(H51/G51-1,"-")</f>
        <v>-0.35829501677643838</v>
      </c>
      <c r="J51" s="211">
        <f t="shared" ref="J51:J62" si="20">IFERROR(H51/E51-1,"-")</f>
        <v>0.49363646881869716</v>
      </c>
      <c r="K51" s="191">
        <f t="shared" ref="K51:K61" si="21">H51-G51</f>
        <v>-14416</v>
      </c>
      <c r="L51" s="191">
        <f t="shared" ref="L51:L62" si="22">H51-E51</f>
        <v>8533</v>
      </c>
      <c r="M51" s="192">
        <f>H51/H$8</f>
        <v>7.1566871825586942E-4</v>
      </c>
      <c r="N51" s="103"/>
    </row>
    <row r="52" spans="1:14" x14ac:dyDescent="0.25">
      <c r="A52" s="193" t="s">
        <v>105</v>
      </c>
      <c r="B52" s="194" t="s">
        <v>105</v>
      </c>
      <c r="C52" s="195">
        <v>12961</v>
      </c>
      <c r="D52" s="195">
        <v>5003</v>
      </c>
      <c r="E52" s="195">
        <v>6990</v>
      </c>
      <c r="F52" s="195">
        <v>6990</v>
      </c>
      <c r="G52" s="195">
        <v>25164</v>
      </c>
      <c r="H52" s="195">
        <v>14324</v>
      </c>
      <c r="I52" s="196">
        <f>IFERROR(H52/G52-1,"-")</f>
        <v>-0.43077412176124619</v>
      </c>
      <c r="J52" s="212">
        <f t="shared" si="20"/>
        <v>1.0492131616595137</v>
      </c>
      <c r="K52" s="195">
        <f t="shared" si="21"/>
        <v>-10840</v>
      </c>
      <c r="L52" s="195">
        <f t="shared" si="22"/>
        <v>7334</v>
      </c>
      <c r="M52" s="196">
        <f>H52/H$8</f>
        <v>3.9704243852577842E-4</v>
      </c>
      <c r="N52" s="103"/>
    </row>
    <row r="53" spans="1:14" x14ac:dyDescent="0.25">
      <c r="A53" s="193" t="s">
        <v>102</v>
      </c>
      <c r="B53" s="194" t="s">
        <v>102</v>
      </c>
      <c r="C53" s="195">
        <v>18008</v>
      </c>
      <c r="D53" s="195">
        <v>1947</v>
      </c>
      <c r="E53" s="195">
        <v>10296</v>
      </c>
      <c r="F53" s="195">
        <v>14228</v>
      </c>
      <c r="G53" s="195">
        <v>15071</v>
      </c>
      <c r="H53" s="195">
        <v>11495</v>
      </c>
      <c r="I53" s="196">
        <f>IFERROR(H53/G53-1,"-")</f>
        <v>-0.23727688939021963</v>
      </c>
      <c r="J53" s="212">
        <f t="shared" si="20"/>
        <v>0.11645299145299148</v>
      </c>
      <c r="K53" s="195">
        <f t="shared" si="21"/>
        <v>-3576</v>
      </c>
      <c r="L53" s="195">
        <f t="shared" si="22"/>
        <v>1199</v>
      </c>
      <c r="M53" s="196">
        <f>H53/H$8</f>
        <v>3.1862627973009095E-4</v>
      </c>
      <c r="N53" s="103"/>
    </row>
    <row r="54" spans="1:14" x14ac:dyDescent="0.25">
      <c r="A54" s="1"/>
      <c r="B54" s="190" t="s">
        <v>109</v>
      </c>
      <c r="C54" s="191">
        <v>203818</v>
      </c>
      <c r="D54" s="191">
        <v>58325</v>
      </c>
      <c r="E54" s="191">
        <v>81476</v>
      </c>
      <c r="F54" s="191">
        <v>147121</v>
      </c>
      <c r="G54" s="191">
        <v>141800</v>
      </c>
      <c r="H54" s="191">
        <v>168823</v>
      </c>
      <c r="I54" s="192">
        <f>IFERROR(H54/G54-1,"-")</f>
        <v>0.19057122708039498</v>
      </c>
      <c r="J54" s="211">
        <f t="shared" si="20"/>
        <v>1.0720580293583386</v>
      </c>
      <c r="K54" s="191">
        <f t="shared" si="21"/>
        <v>27023</v>
      </c>
      <c r="L54" s="191">
        <f t="shared" si="22"/>
        <v>87347</v>
      </c>
      <c r="M54" s="192">
        <f>H54/H$8</f>
        <v>4.6795514939428576E-3</v>
      </c>
      <c r="N54" s="103"/>
    </row>
    <row r="55" spans="1:14" s="74" customFormat="1" x14ac:dyDescent="0.25">
      <c r="B55" s="194" t="s">
        <v>112</v>
      </c>
      <c r="C55" s="195">
        <v>67733</v>
      </c>
      <c r="D55" s="195">
        <v>19771</v>
      </c>
      <c r="E55" s="195">
        <v>20693</v>
      </c>
      <c r="F55" s="195">
        <v>65122</v>
      </c>
      <c r="G55" s="195">
        <v>55484</v>
      </c>
      <c r="H55" s="195">
        <v>69733</v>
      </c>
      <c r="I55" s="196">
        <f t="shared" ref="I55:I62" si="23">IFERROR(H55/G55-1,"-")</f>
        <v>0.25681277485401188</v>
      </c>
      <c r="J55" s="212">
        <f t="shared" si="20"/>
        <v>2.3698835354950951</v>
      </c>
      <c r="K55" s="195">
        <f t="shared" si="21"/>
        <v>14249</v>
      </c>
      <c r="L55" s="195">
        <f t="shared" si="22"/>
        <v>49040</v>
      </c>
      <c r="M55" s="196">
        <f t="shared" ref="M55:M62" si="24">H55/H$8</f>
        <v>1.9329070347471452E-3</v>
      </c>
      <c r="N55" s="197"/>
    </row>
    <row r="56" spans="1:14" s="74" customFormat="1" x14ac:dyDescent="0.25">
      <c r="B56" s="194" t="s">
        <v>115</v>
      </c>
      <c r="C56" s="195">
        <v>69940</v>
      </c>
      <c r="D56" s="195">
        <v>18669</v>
      </c>
      <c r="E56" s="195">
        <v>31230</v>
      </c>
      <c r="F56" s="195">
        <v>34084</v>
      </c>
      <c r="G56" s="195">
        <v>34465</v>
      </c>
      <c r="H56" s="195">
        <v>39071</v>
      </c>
      <c r="I56" s="196">
        <f t="shared" si="23"/>
        <v>0.13364282605541855</v>
      </c>
      <c r="J56" s="212">
        <f t="shared" si="20"/>
        <v>0.25107268651937242</v>
      </c>
      <c r="K56" s="195">
        <f t="shared" si="21"/>
        <v>4606</v>
      </c>
      <c r="L56" s="195">
        <f t="shared" si="22"/>
        <v>7841</v>
      </c>
      <c r="M56" s="196">
        <f t="shared" si="24"/>
        <v>1.0829967268668451E-3</v>
      </c>
      <c r="N56" s="197"/>
    </row>
    <row r="57" spans="1:14" x14ac:dyDescent="0.25">
      <c r="A57" s="1"/>
      <c r="B57" s="194" t="s">
        <v>118</v>
      </c>
      <c r="C57" s="195">
        <v>6792</v>
      </c>
      <c r="D57" s="195">
        <v>1519</v>
      </c>
      <c r="E57" s="195">
        <v>3873</v>
      </c>
      <c r="F57" s="195">
        <v>6397</v>
      </c>
      <c r="G57" s="195">
        <v>6784</v>
      </c>
      <c r="H57" s="195">
        <v>6674</v>
      </c>
      <c r="I57" s="196">
        <f t="shared" si="23"/>
        <v>-1.6214622641509413E-2</v>
      </c>
      <c r="J57" s="212">
        <f t="shared" si="20"/>
        <v>0.72321198037696877</v>
      </c>
      <c r="K57" s="195">
        <f t="shared" si="21"/>
        <v>-110</v>
      </c>
      <c r="L57" s="195">
        <f t="shared" si="22"/>
        <v>2801</v>
      </c>
      <c r="M57" s="196">
        <f t="shared" si="24"/>
        <v>1.849945011673447E-4</v>
      </c>
      <c r="N57" s="103"/>
    </row>
    <row r="58" spans="1:14" x14ac:dyDescent="0.25">
      <c r="A58" s="1"/>
      <c r="B58" s="194" t="s">
        <v>125</v>
      </c>
      <c r="C58" s="195">
        <v>3713</v>
      </c>
      <c r="D58" s="195">
        <v>1082</v>
      </c>
      <c r="E58" s="195">
        <v>2191</v>
      </c>
      <c r="F58" s="195">
        <v>3053</v>
      </c>
      <c r="G58" s="195">
        <v>2811</v>
      </c>
      <c r="H58" s="195">
        <v>4837</v>
      </c>
      <c r="I58" s="196">
        <f t="shared" si="23"/>
        <v>0.72073995019565995</v>
      </c>
      <c r="J58" s="212">
        <f t="shared" si="20"/>
        <v>1.2076677316293929</v>
      </c>
      <c r="K58" s="195">
        <f t="shared" si="21"/>
        <v>2026</v>
      </c>
      <c r="L58" s="195">
        <f t="shared" si="22"/>
        <v>2646</v>
      </c>
      <c r="M58" s="196">
        <f t="shared" si="24"/>
        <v>1.3407527751669858E-4</v>
      </c>
      <c r="N58" s="103"/>
    </row>
    <row r="59" spans="1:14" x14ac:dyDescent="0.25">
      <c r="A59" s="1"/>
      <c r="B59" s="194" t="s">
        <v>121</v>
      </c>
      <c r="C59" s="195">
        <v>4285</v>
      </c>
      <c r="D59" s="195">
        <v>1095</v>
      </c>
      <c r="E59" s="195">
        <v>1459</v>
      </c>
      <c r="F59" s="195">
        <v>2254</v>
      </c>
      <c r="G59" s="195">
        <v>2628</v>
      </c>
      <c r="H59" s="195">
        <v>3308</v>
      </c>
      <c r="I59" s="196">
        <f t="shared" si="23"/>
        <v>0.25875190258751912</v>
      </c>
      <c r="J59" s="212">
        <f t="shared" si="20"/>
        <v>1.2673063742289239</v>
      </c>
      <c r="K59" s="195">
        <f t="shared" si="21"/>
        <v>680</v>
      </c>
      <c r="L59" s="195">
        <f t="shared" si="22"/>
        <v>1849</v>
      </c>
      <c r="M59" s="196">
        <f t="shared" si="24"/>
        <v>9.1693408729633829E-5</v>
      </c>
      <c r="N59" s="103"/>
    </row>
    <row r="60" spans="1:14" x14ac:dyDescent="0.25">
      <c r="A60" s="1"/>
      <c r="B60" s="194" t="s">
        <v>130</v>
      </c>
      <c r="C60" s="195">
        <v>1783</v>
      </c>
      <c r="D60" s="195">
        <v>713</v>
      </c>
      <c r="E60" s="195">
        <v>445</v>
      </c>
      <c r="F60" s="195">
        <v>554</v>
      </c>
      <c r="G60" s="195">
        <v>804</v>
      </c>
      <c r="H60" s="195">
        <v>636</v>
      </c>
      <c r="I60" s="196">
        <f t="shared" si="23"/>
        <v>-0.20895522388059706</v>
      </c>
      <c r="J60" s="212">
        <f t="shared" si="20"/>
        <v>0.42921348314606744</v>
      </c>
      <c r="K60" s="195">
        <f t="shared" si="21"/>
        <v>-168</v>
      </c>
      <c r="L60" s="195">
        <f t="shared" si="22"/>
        <v>191</v>
      </c>
      <c r="M60" s="196">
        <f t="shared" si="24"/>
        <v>1.7629083419603121E-5</v>
      </c>
      <c r="N60" s="103"/>
    </row>
    <row r="61" spans="1:14" x14ac:dyDescent="0.25">
      <c r="A61" s="193" t="s">
        <v>146</v>
      </c>
      <c r="B61" s="194" t="s">
        <v>133</v>
      </c>
      <c r="C61" s="195">
        <v>3475</v>
      </c>
      <c r="D61" s="195">
        <v>1531</v>
      </c>
      <c r="E61" s="195">
        <v>432</v>
      </c>
      <c r="F61" s="195">
        <v>418</v>
      </c>
      <c r="G61" s="195">
        <v>635</v>
      </c>
      <c r="H61" s="195">
        <v>633</v>
      </c>
      <c r="I61" s="196">
        <f t="shared" si="23"/>
        <v>-3.1496062992125706E-3</v>
      </c>
      <c r="J61" s="212">
        <f t="shared" si="20"/>
        <v>0.46527777777777768</v>
      </c>
      <c r="K61" s="195">
        <f t="shared" si="21"/>
        <v>-2</v>
      </c>
      <c r="L61" s="195">
        <f t="shared" si="22"/>
        <v>201</v>
      </c>
      <c r="M61" s="196">
        <f t="shared" si="24"/>
        <v>1.7545927365737068E-5</v>
      </c>
      <c r="N61" s="103"/>
    </row>
    <row r="62" spans="1:14" x14ac:dyDescent="0.25">
      <c r="A62" s="198" t="s">
        <v>147</v>
      </c>
      <c r="B62" s="199" t="s">
        <v>147</v>
      </c>
      <c r="C62" s="200">
        <f t="shared" ref="C62:H62" si="25">C54-SUM(C55:C61)</f>
        <v>46097</v>
      </c>
      <c r="D62" s="200">
        <f t="shared" si="25"/>
        <v>13945</v>
      </c>
      <c r="E62" s="200">
        <f t="shared" si="25"/>
        <v>21153</v>
      </c>
      <c r="F62" s="200">
        <f t="shared" si="25"/>
        <v>35239</v>
      </c>
      <c r="G62" s="200">
        <f t="shared" si="25"/>
        <v>38189</v>
      </c>
      <c r="H62" s="200">
        <f t="shared" si="25"/>
        <v>43931</v>
      </c>
      <c r="I62" s="201">
        <f t="shared" si="23"/>
        <v>0.15035743276859836</v>
      </c>
      <c r="J62" s="213">
        <f t="shared" si="20"/>
        <v>1.0768212546683684</v>
      </c>
      <c r="K62" s="200">
        <f>H62-G62</f>
        <v>5742</v>
      </c>
      <c r="L62" s="200">
        <f t="shared" si="22"/>
        <v>22778</v>
      </c>
      <c r="M62" s="201">
        <f t="shared" si="24"/>
        <v>1.2177095341298501E-3</v>
      </c>
      <c r="N62" s="103"/>
    </row>
    <row r="63" spans="1:14" s="177" customFormat="1" x14ac:dyDescent="0.25"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</row>
    <row r="64" spans="1:14" x14ac:dyDescent="0.25">
      <c r="A64" s="1">
        <v>3</v>
      </c>
      <c r="B64" s="187" t="s">
        <v>70</v>
      </c>
      <c r="C64" s="209">
        <v>834528</v>
      </c>
      <c r="D64" s="209">
        <v>295880</v>
      </c>
      <c r="E64" s="209">
        <v>419370</v>
      </c>
      <c r="F64" s="209">
        <v>1014697</v>
      </c>
      <c r="G64" s="209">
        <v>1034949</v>
      </c>
      <c r="H64" s="209">
        <v>1361415</v>
      </c>
      <c r="I64" s="210">
        <f>IFERROR(H64/G64-1,"-")</f>
        <v>0.31544163045715301</v>
      </c>
      <c r="J64" s="210">
        <f>IFERROR(H64/E64-1,"-")</f>
        <v>2.2463337863938766</v>
      </c>
      <c r="K64" s="209">
        <f>H64-G64</f>
        <v>326466</v>
      </c>
      <c r="L64" s="209">
        <f>H64-E64</f>
        <v>942045</v>
      </c>
      <c r="M64" s="210">
        <f>H64/H$8</f>
        <v>3.7736633024683934E-2</v>
      </c>
      <c r="N64" s="103"/>
    </row>
    <row r="65" spans="1:14" x14ac:dyDescent="0.25">
      <c r="A65" s="1" t="s">
        <v>98</v>
      </c>
      <c r="B65" s="190" t="s">
        <v>99</v>
      </c>
      <c r="C65" s="191">
        <v>158439</v>
      </c>
      <c r="D65" s="191">
        <v>84704</v>
      </c>
      <c r="E65" s="191">
        <v>83752</v>
      </c>
      <c r="F65" s="191">
        <v>119256</v>
      </c>
      <c r="G65" s="191">
        <v>173467</v>
      </c>
      <c r="H65" s="191">
        <v>256345</v>
      </c>
      <c r="I65" s="192">
        <f>IFERROR(H65/G65-1,"-")</f>
        <v>0.47777387053445319</v>
      </c>
      <c r="J65" s="211">
        <f t="shared" ref="J65:J76" si="26">IFERROR(H65/E65-1,"-")</f>
        <v>2.0607627280542555</v>
      </c>
      <c r="K65" s="191">
        <f t="shared" ref="K65:K75" si="27">H65-G65</f>
        <v>82878</v>
      </c>
      <c r="L65" s="191">
        <f t="shared" ref="L65:L76" si="28">H65-E65</f>
        <v>172593</v>
      </c>
      <c r="M65" s="192">
        <f>H65/H$8</f>
        <v>7.1055462094310714E-3</v>
      </c>
      <c r="N65" s="103"/>
    </row>
    <row r="66" spans="1:14" x14ac:dyDescent="0.25">
      <c r="A66" s="193" t="s">
        <v>105</v>
      </c>
      <c r="B66" s="194" t="s">
        <v>105</v>
      </c>
      <c r="C66" s="195">
        <v>67992</v>
      </c>
      <c r="D66" s="195">
        <v>23458</v>
      </c>
      <c r="E66" s="195">
        <v>59324</v>
      </c>
      <c r="F66" s="195">
        <v>72718</v>
      </c>
      <c r="G66" s="195">
        <v>91538</v>
      </c>
      <c r="H66" s="195">
        <v>124261</v>
      </c>
      <c r="I66" s="196">
        <f>IFERROR(H66/G66-1,"-")</f>
        <v>0.35747995368043872</v>
      </c>
      <c r="J66" s="212">
        <f t="shared" si="26"/>
        <v>1.094616007012339</v>
      </c>
      <c r="K66" s="195">
        <f t="shared" si="27"/>
        <v>32723</v>
      </c>
      <c r="L66" s="195">
        <f t="shared" si="28"/>
        <v>64937</v>
      </c>
      <c r="M66" s="196">
        <f>H66/H$8</f>
        <v>3.4443514698165147E-3</v>
      </c>
      <c r="N66" s="103"/>
    </row>
    <row r="67" spans="1:14" x14ac:dyDescent="0.25">
      <c r="A67" s="193" t="s">
        <v>102</v>
      </c>
      <c r="B67" s="194" t="s">
        <v>102</v>
      </c>
      <c r="C67" s="195">
        <v>90447</v>
      </c>
      <c r="D67" s="195">
        <v>61246</v>
      </c>
      <c r="E67" s="195">
        <v>24428</v>
      </c>
      <c r="F67" s="195">
        <v>46538</v>
      </c>
      <c r="G67" s="195">
        <v>81929</v>
      </c>
      <c r="H67" s="195">
        <v>132084</v>
      </c>
      <c r="I67" s="196">
        <f>IFERROR(H67/G67-1,"-")</f>
        <v>0.61217639663611179</v>
      </c>
      <c r="J67" s="212">
        <f t="shared" si="26"/>
        <v>4.4070738496806943</v>
      </c>
      <c r="K67" s="195">
        <f t="shared" si="27"/>
        <v>50155</v>
      </c>
      <c r="L67" s="195">
        <f t="shared" si="28"/>
        <v>107656</v>
      </c>
      <c r="M67" s="196">
        <f>H67/H$8</f>
        <v>3.6611947396145571E-3</v>
      </c>
      <c r="N67" s="103"/>
    </row>
    <row r="68" spans="1:14" x14ac:dyDescent="0.25">
      <c r="A68" s="1"/>
      <c r="B68" s="190" t="s">
        <v>109</v>
      </c>
      <c r="C68" s="191">
        <v>676089</v>
      </c>
      <c r="D68" s="191">
        <v>211176</v>
      </c>
      <c r="E68" s="191">
        <v>335618</v>
      </c>
      <c r="F68" s="191">
        <v>895441</v>
      </c>
      <c r="G68" s="191">
        <v>861482</v>
      </c>
      <c r="H68" s="191">
        <v>1105070</v>
      </c>
      <c r="I68" s="192">
        <f>IFERROR(H68/G68-1,"-")</f>
        <v>0.28275460195337798</v>
      </c>
      <c r="J68" s="211">
        <f t="shared" si="26"/>
        <v>2.2926422301545211</v>
      </c>
      <c r="K68" s="191">
        <f t="shared" si="27"/>
        <v>243588</v>
      </c>
      <c r="L68" s="191">
        <f t="shared" si="28"/>
        <v>769452</v>
      </c>
      <c r="M68" s="192">
        <f>H68/H$8</f>
        <v>3.063108681525286E-2</v>
      </c>
      <c r="N68" s="103"/>
    </row>
    <row r="69" spans="1:14" s="74" customFormat="1" x14ac:dyDescent="0.25">
      <c r="B69" s="194" t="s">
        <v>112</v>
      </c>
      <c r="C69" s="195">
        <v>286315</v>
      </c>
      <c r="D69" s="195">
        <v>94120</v>
      </c>
      <c r="E69" s="195">
        <v>85414</v>
      </c>
      <c r="F69" s="195">
        <v>399420</v>
      </c>
      <c r="G69" s="195">
        <v>324780</v>
      </c>
      <c r="H69" s="195">
        <v>454766</v>
      </c>
      <c r="I69" s="196">
        <f t="shared" ref="I69:I76" si="29">IFERROR(H69/G69-1,"-")</f>
        <v>0.40022784654227483</v>
      </c>
      <c r="J69" s="212">
        <f t="shared" si="26"/>
        <v>4.3242559767719575</v>
      </c>
      <c r="K69" s="195">
        <f t="shared" si="27"/>
        <v>129986</v>
      </c>
      <c r="L69" s="195">
        <f t="shared" si="28"/>
        <v>369352</v>
      </c>
      <c r="M69" s="196">
        <f t="shared" ref="M69:M76" si="30">H69/H$8</f>
        <v>1.2605515330816403E-2</v>
      </c>
      <c r="N69" s="197"/>
    </row>
    <row r="70" spans="1:14" s="74" customFormat="1" x14ac:dyDescent="0.25">
      <c r="B70" s="194" t="s">
        <v>115</v>
      </c>
      <c r="C70" s="195">
        <v>94492</v>
      </c>
      <c r="D70" s="195">
        <v>27344</v>
      </c>
      <c r="E70" s="195">
        <v>36140</v>
      </c>
      <c r="F70" s="195">
        <v>56705</v>
      </c>
      <c r="G70" s="195">
        <v>85292</v>
      </c>
      <c r="H70" s="195">
        <v>78559</v>
      </c>
      <c r="I70" s="196">
        <f t="shared" si="29"/>
        <v>-7.8940580593725107E-2</v>
      </c>
      <c r="J70" s="212">
        <f t="shared" si="26"/>
        <v>1.1737410071942445</v>
      </c>
      <c r="K70" s="195">
        <f t="shared" si="27"/>
        <v>-6733</v>
      </c>
      <c r="L70" s="195">
        <f t="shared" si="28"/>
        <v>42419</v>
      </c>
      <c r="M70" s="196">
        <f t="shared" si="30"/>
        <v>2.1775521452210714E-3</v>
      </c>
      <c r="N70" s="197"/>
    </row>
    <row r="71" spans="1:14" x14ac:dyDescent="0.25">
      <c r="A71" s="1"/>
      <c r="B71" s="194" t="s">
        <v>118</v>
      </c>
      <c r="C71" s="195">
        <v>75234</v>
      </c>
      <c r="D71" s="195">
        <v>21566</v>
      </c>
      <c r="E71" s="195">
        <v>44372</v>
      </c>
      <c r="F71" s="195">
        <v>126795</v>
      </c>
      <c r="G71" s="195">
        <v>108706</v>
      </c>
      <c r="H71" s="195">
        <v>131979</v>
      </c>
      <c r="I71" s="196">
        <f t="shared" si="29"/>
        <v>0.21409121851599733</v>
      </c>
      <c r="J71" s="212">
        <f t="shared" si="26"/>
        <v>1.9743757324438835</v>
      </c>
      <c r="K71" s="195">
        <f t="shared" si="27"/>
        <v>23273</v>
      </c>
      <c r="L71" s="195">
        <f t="shared" si="28"/>
        <v>87607</v>
      </c>
      <c r="M71" s="196">
        <f t="shared" si="30"/>
        <v>3.6582842777292453E-3</v>
      </c>
      <c r="N71" s="103"/>
    </row>
    <row r="72" spans="1:14" x14ac:dyDescent="0.25">
      <c r="A72" s="1"/>
      <c r="B72" s="194" t="s">
        <v>125</v>
      </c>
      <c r="C72" s="195">
        <v>11792</v>
      </c>
      <c r="D72" s="195">
        <v>3914</v>
      </c>
      <c r="E72" s="195">
        <v>28426</v>
      </c>
      <c r="F72" s="195">
        <v>25157</v>
      </c>
      <c r="G72" s="195">
        <v>26613</v>
      </c>
      <c r="H72" s="195">
        <v>47499</v>
      </c>
      <c r="I72" s="196">
        <f t="shared" si="29"/>
        <v>0.7848044188930221</v>
      </c>
      <c r="J72" s="212">
        <f t="shared" si="26"/>
        <v>0.67097023851403637</v>
      </c>
      <c r="K72" s="195">
        <f t="shared" si="27"/>
        <v>20886</v>
      </c>
      <c r="L72" s="195">
        <f t="shared" si="28"/>
        <v>19073</v>
      </c>
      <c r="M72" s="196">
        <f t="shared" si="30"/>
        <v>1.3166098008612083E-3</v>
      </c>
      <c r="N72" s="103"/>
    </row>
    <row r="73" spans="1:14" x14ac:dyDescent="0.25">
      <c r="A73" s="1"/>
      <c r="B73" s="194" t="s">
        <v>121</v>
      </c>
      <c r="C73" s="195">
        <v>17507</v>
      </c>
      <c r="D73" s="195">
        <v>8571</v>
      </c>
      <c r="E73" s="195">
        <v>16869</v>
      </c>
      <c r="F73" s="195">
        <v>22926</v>
      </c>
      <c r="G73" s="195">
        <v>17467</v>
      </c>
      <c r="H73" s="195">
        <v>27574</v>
      </c>
      <c r="I73" s="196">
        <f t="shared" si="29"/>
        <v>0.5786339955344364</v>
      </c>
      <c r="J73" s="212">
        <f t="shared" si="26"/>
        <v>0.63459600450530562</v>
      </c>
      <c r="K73" s="195">
        <f t="shared" si="27"/>
        <v>10107</v>
      </c>
      <c r="L73" s="195">
        <f t="shared" si="28"/>
        <v>10705</v>
      </c>
      <c r="M73" s="196">
        <f t="shared" si="30"/>
        <v>7.6431500976751005E-4</v>
      </c>
      <c r="N73" s="103"/>
    </row>
    <row r="74" spans="1:14" x14ac:dyDescent="0.25">
      <c r="A74" s="1"/>
      <c r="B74" s="194" t="s">
        <v>130</v>
      </c>
      <c r="C74" s="195">
        <v>15819</v>
      </c>
      <c r="D74" s="195">
        <v>5541</v>
      </c>
      <c r="E74" s="195">
        <v>14404</v>
      </c>
      <c r="F74" s="195">
        <v>20957</v>
      </c>
      <c r="G74" s="195">
        <v>26801</v>
      </c>
      <c r="H74" s="195">
        <v>24320</v>
      </c>
      <c r="I74" s="196">
        <f t="shared" si="29"/>
        <v>-9.2571172717435868E-2</v>
      </c>
      <c r="J74" s="212">
        <f t="shared" si="26"/>
        <v>0.68841988336573179</v>
      </c>
      <c r="K74" s="195">
        <f t="shared" si="27"/>
        <v>-2481</v>
      </c>
      <c r="L74" s="195">
        <f t="shared" si="28"/>
        <v>9916</v>
      </c>
      <c r="M74" s="196">
        <f t="shared" si="30"/>
        <v>6.7411841000746518E-4</v>
      </c>
      <c r="N74" s="103"/>
    </row>
    <row r="75" spans="1:14" x14ac:dyDescent="0.25">
      <c r="A75" s="193" t="s">
        <v>146</v>
      </c>
      <c r="B75" s="194" t="s">
        <v>133</v>
      </c>
      <c r="C75" s="195">
        <v>12733</v>
      </c>
      <c r="D75" s="195">
        <v>5018</v>
      </c>
      <c r="E75" s="195">
        <v>1659</v>
      </c>
      <c r="F75" s="195">
        <v>6100</v>
      </c>
      <c r="G75" s="195">
        <v>7680</v>
      </c>
      <c r="H75" s="195">
        <v>21506</v>
      </c>
      <c r="I75" s="196">
        <f t="shared" si="29"/>
        <v>1.8002604166666667</v>
      </c>
      <c r="J75" s="212">
        <f t="shared" si="26"/>
        <v>11.963230861965039</v>
      </c>
      <c r="K75" s="195">
        <f t="shared" si="27"/>
        <v>13826</v>
      </c>
      <c r="L75" s="195">
        <f t="shared" si="28"/>
        <v>19847</v>
      </c>
      <c r="M75" s="196">
        <f t="shared" si="30"/>
        <v>5.9611803148110795E-4</v>
      </c>
      <c r="N75" s="103"/>
    </row>
    <row r="76" spans="1:14" x14ac:dyDescent="0.25">
      <c r="A76" s="198" t="s">
        <v>147</v>
      </c>
      <c r="B76" s="199" t="s">
        <v>147</v>
      </c>
      <c r="C76" s="200">
        <f t="shared" ref="C76:H76" si="31">C68-SUM(C69:C75)</f>
        <v>162197</v>
      </c>
      <c r="D76" s="200">
        <f t="shared" si="31"/>
        <v>45102</v>
      </c>
      <c r="E76" s="200">
        <f t="shared" si="31"/>
        <v>108334</v>
      </c>
      <c r="F76" s="200">
        <f t="shared" si="31"/>
        <v>237381</v>
      </c>
      <c r="G76" s="200">
        <f t="shared" si="31"/>
        <v>264143</v>
      </c>
      <c r="H76" s="200">
        <f t="shared" si="31"/>
        <v>318867</v>
      </c>
      <c r="I76" s="201">
        <f t="shared" si="29"/>
        <v>0.20717565863944909</v>
      </c>
      <c r="J76" s="213">
        <f t="shared" si="26"/>
        <v>1.9433695792641275</v>
      </c>
      <c r="K76" s="200">
        <f>H76-G76</f>
        <v>54724</v>
      </c>
      <c r="L76" s="200">
        <f t="shared" si="28"/>
        <v>210533</v>
      </c>
      <c r="M76" s="201">
        <f t="shared" si="30"/>
        <v>8.8385738093688486E-3</v>
      </c>
      <c r="N76" s="103"/>
    </row>
    <row r="77" spans="1:14" s="177" customFormat="1" x14ac:dyDescent="0.25"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</row>
    <row r="78" spans="1:14" x14ac:dyDescent="0.25">
      <c r="A78" s="1">
        <v>3</v>
      </c>
      <c r="B78" s="187" t="s">
        <v>70</v>
      </c>
      <c r="C78" s="209">
        <v>5492551</v>
      </c>
      <c r="D78" s="209">
        <v>1546641</v>
      </c>
      <c r="E78" s="209">
        <v>1967362</v>
      </c>
      <c r="F78" s="209">
        <v>4352393</v>
      </c>
      <c r="G78" s="209">
        <v>5123327</v>
      </c>
      <c r="H78" s="209">
        <v>5751799</v>
      </c>
      <c r="I78" s="210">
        <f>IFERROR(H78/G78-1,"-")</f>
        <v>0.12266872678632468</v>
      </c>
      <c r="J78" s="210">
        <f>IFERROR(H78/E78-1,"-")</f>
        <v>1.9236098897915075</v>
      </c>
      <c r="K78" s="209">
        <f>H78-G78</f>
        <v>628472</v>
      </c>
      <c r="L78" s="209">
        <f>H78-E78</f>
        <v>3784437</v>
      </c>
      <c r="M78" s="210">
        <f>H78/H$8</f>
        <v>0.15943230249023554</v>
      </c>
      <c r="N78" s="103"/>
    </row>
    <row r="79" spans="1:14" x14ac:dyDescent="0.25">
      <c r="A79" s="1" t="s">
        <v>98</v>
      </c>
      <c r="B79" s="190" t="s">
        <v>99</v>
      </c>
      <c r="C79" s="191">
        <v>1871426</v>
      </c>
      <c r="D79" s="191">
        <v>472177</v>
      </c>
      <c r="E79" s="191">
        <v>765462</v>
      </c>
      <c r="F79" s="191">
        <v>1656388</v>
      </c>
      <c r="G79" s="191">
        <v>1641108</v>
      </c>
      <c r="H79" s="191">
        <v>1680399</v>
      </c>
      <c r="I79" s="192">
        <f>IFERROR(H79/G79-1,"-")</f>
        <v>2.3941751548344214E-2</v>
      </c>
      <c r="J79" s="211">
        <f t="shared" ref="J79:J90" si="32">IFERROR(H79/E79-1,"-")</f>
        <v>1.1952742265455374</v>
      </c>
      <c r="K79" s="191">
        <f t="shared" ref="K79:K89" si="33">H79-G79</f>
        <v>39291</v>
      </c>
      <c r="L79" s="191">
        <f t="shared" ref="L79:L90" si="34">H79-E79</f>
        <v>914937</v>
      </c>
      <c r="M79" s="192">
        <f>H79/H$8</f>
        <v>4.6578449920153558E-2</v>
      </c>
      <c r="N79" s="103"/>
    </row>
    <row r="80" spans="1:14" x14ac:dyDescent="0.25">
      <c r="A80" s="193" t="s">
        <v>105</v>
      </c>
      <c r="B80" s="194" t="s">
        <v>105</v>
      </c>
      <c r="C80" s="195">
        <v>208038</v>
      </c>
      <c r="D80" s="195">
        <v>71537</v>
      </c>
      <c r="E80" s="195">
        <v>181910</v>
      </c>
      <c r="F80" s="195">
        <v>247663</v>
      </c>
      <c r="G80" s="195">
        <v>255714</v>
      </c>
      <c r="H80" s="195">
        <v>287334</v>
      </c>
      <c r="I80" s="196">
        <f>IFERROR(H80/G80-1,"-")</f>
        <v>0.1236537694455524</v>
      </c>
      <c r="J80" s="212">
        <f t="shared" si="32"/>
        <v>0.5795393326370184</v>
      </c>
      <c r="K80" s="195">
        <f t="shared" si="33"/>
        <v>31620</v>
      </c>
      <c r="L80" s="195">
        <f t="shared" si="34"/>
        <v>105424</v>
      </c>
      <c r="M80" s="196">
        <f>H80/H$8</f>
        <v>7.9645205271827724E-3</v>
      </c>
      <c r="N80" s="103"/>
    </row>
    <row r="81" spans="1:14" x14ac:dyDescent="0.25">
      <c r="A81" s="193" t="s">
        <v>102</v>
      </c>
      <c r="B81" s="194" t="s">
        <v>102</v>
      </c>
      <c r="C81" s="195">
        <v>1663388</v>
      </c>
      <c r="D81" s="195">
        <v>400640</v>
      </c>
      <c r="E81" s="195">
        <v>583552</v>
      </c>
      <c r="F81" s="195">
        <v>1408725</v>
      </c>
      <c r="G81" s="195">
        <v>1385394</v>
      </c>
      <c r="H81" s="195">
        <v>1393065</v>
      </c>
      <c r="I81" s="196">
        <f>IFERROR(H81/G81-1,"-")</f>
        <v>5.5370529971978666E-3</v>
      </c>
      <c r="J81" s="212">
        <f t="shared" si="32"/>
        <v>1.3872165633910947</v>
      </c>
      <c r="K81" s="195">
        <f t="shared" si="33"/>
        <v>7671</v>
      </c>
      <c r="L81" s="195">
        <f t="shared" si="34"/>
        <v>809513</v>
      </c>
      <c r="M81" s="196">
        <f>H81/H$8</f>
        <v>3.8613929392970786E-2</v>
      </c>
      <c r="N81" s="103"/>
    </row>
    <row r="82" spans="1:14" x14ac:dyDescent="0.25">
      <c r="A82" s="1"/>
      <c r="B82" s="190" t="s">
        <v>109</v>
      </c>
      <c r="C82" s="191">
        <v>3621125</v>
      </c>
      <c r="D82" s="191">
        <v>1074464</v>
      </c>
      <c r="E82" s="191">
        <v>1201900</v>
      </c>
      <c r="F82" s="191">
        <v>2696005</v>
      </c>
      <c r="G82" s="191">
        <v>3482219</v>
      </c>
      <c r="H82" s="191">
        <v>4071400</v>
      </c>
      <c r="I82" s="192">
        <f>IFERROR(H82/G82-1,"-")</f>
        <v>0.16919699766154861</v>
      </c>
      <c r="J82" s="211">
        <f t="shared" si="32"/>
        <v>2.3874698394209171</v>
      </c>
      <c r="K82" s="191">
        <f t="shared" si="33"/>
        <v>589181</v>
      </c>
      <c r="L82" s="191">
        <f t="shared" si="34"/>
        <v>2869500</v>
      </c>
      <c r="M82" s="192">
        <f>H82/H$8</f>
        <v>0.11285385257008199</v>
      </c>
      <c r="N82" s="103"/>
    </row>
    <row r="83" spans="1:14" s="74" customFormat="1" x14ac:dyDescent="0.25">
      <c r="B83" s="194" t="s">
        <v>112</v>
      </c>
      <c r="C83" s="195">
        <v>574884</v>
      </c>
      <c r="D83" s="195">
        <v>163077</v>
      </c>
      <c r="E83" s="195">
        <v>114301</v>
      </c>
      <c r="F83" s="195">
        <v>504044</v>
      </c>
      <c r="G83" s="195">
        <v>666541</v>
      </c>
      <c r="H83" s="195">
        <v>786563</v>
      </c>
      <c r="I83" s="196">
        <f t="shared" ref="I83:I90" si="35">IFERROR(H83/G83-1,"-")</f>
        <v>0.18006694261868361</v>
      </c>
      <c r="J83" s="212">
        <f t="shared" si="32"/>
        <v>5.8815058485927505</v>
      </c>
      <c r="K83" s="195">
        <f t="shared" si="33"/>
        <v>120022</v>
      </c>
      <c r="L83" s="195">
        <f t="shared" si="34"/>
        <v>672262</v>
      </c>
      <c r="M83" s="196">
        <f t="shared" ref="M83:M90" si="36">H83/H$8</f>
        <v>2.1802491732347939E-2</v>
      </c>
      <c r="N83" s="197"/>
    </row>
    <row r="84" spans="1:14" s="74" customFormat="1" x14ac:dyDescent="0.25">
      <c r="B84" s="194" t="s">
        <v>115</v>
      </c>
      <c r="C84" s="195">
        <v>1562789</v>
      </c>
      <c r="D84" s="195">
        <v>445011</v>
      </c>
      <c r="E84" s="195">
        <v>478237</v>
      </c>
      <c r="F84" s="195">
        <v>1014024</v>
      </c>
      <c r="G84" s="195">
        <v>1210830</v>
      </c>
      <c r="H84" s="195">
        <v>1374516</v>
      </c>
      <c r="I84" s="196">
        <f t="shared" si="35"/>
        <v>0.13518495577413847</v>
      </c>
      <c r="J84" s="212">
        <f t="shared" si="32"/>
        <v>1.8741314452875875</v>
      </c>
      <c r="K84" s="195">
        <f t="shared" si="33"/>
        <v>163686</v>
      </c>
      <c r="L84" s="195">
        <f t="shared" si="34"/>
        <v>896279</v>
      </c>
      <c r="M84" s="196">
        <f t="shared" si="36"/>
        <v>3.8099775511916983E-2</v>
      </c>
      <c r="N84" s="197"/>
    </row>
    <row r="85" spans="1:14" x14ac:dyDescent="0.25">
      <c r="A85" s="1"/>
      <c r="B85" s="194" t="s">
        <v>118</v>
      </c>
      <c r="C85" s="195">
        <v>173660</v>
      </c>
      <c r="D85" s="195">
        <v>48969</v>
      </c>
      <c r="E85" s="195">
        <v>105849</v>
      </c>
      <c r="F85" s="195">
        <v>179405</v>
      </c>
      <c r="G85" s="195">
        <v>275311</v>
      </c>
      <c r="H85" s="195">
        <v>384207</v>
      </c>
      <c r="I85" s="196">
        <f t="shared" si="35"/>
        <v>0.3955381368706663</v>
      </c>
      <c r="J85" s="212">
        <f t="shared" si="32"/>
        <v>2.6297650426551029</v>
      </c>
      <c r="K85" s="195">
        <f t="shared" si="33"/>
        <v>108896</v>
      </c>
      <c r="L85" s="195">
        <f t="shared" si="34"/>
        <v>278358</v>
      </c>
      <c r="M85" s="196">
        <f t="shared" si="36"/>
        <v>1.0649712662571472E-2</v>
      </c>
      <c r="N85" s="103"/>
    </row>
    <row r="86" spans="1:14" x14ac:dyDescent="0.25">
      <c r="A86" s="1"/>
      <c r="B86" s="194" t="s">
        <v>125</v>
      </c>
      <c r="C86" s="195">
        <v>75235</v>
      </c>
      <c r="D86" s="195">
        <v>15102</v>
      </c>
      <c r="E86" s="195">
        <v>38224</v>
      </c>
      <c r="F86" s="195">
        <v>75513</v>
      </c>
      <c r="G86" s="195">
        <v>90350</v>
      </c>
      <c r="H86" s="195">
        <v>134266</v>
      </c>
      <c r="I86" s="196">
        <f t="shared" si="35"/>
        <v>0.48606530160486994</v>
      </c>
      <c r="J86" s="212">
        <f t="shared" si="32"/>
        <v>2.5126098786102973</v>
      </c>
      <c r="K86" s="195">
        <f t="shared" si="33"/>
        <v>43916</v>
      </c>
      <c r="L86" s="195">
        <f t="shared" si="34"/>
        <v>96042</v>
      </c>
      <c r="M86" s="196">
        <f t="shared" si="36"/>
        <v>3.7216769094597993E-3</v>
      </c>
      <c r="N86" s="103"/>
    </row>
    <row r="87" spans="1:14" x14ac:dyDescent="0.25">
      <c r="A87" s="1"/>
      <c r="B87" s="194" t="s">
        <v>121</v>
      </c>
      <c r="C87" s="195">
        <v>46816</v>
      </c>
      <c r="D87" s="195">
        <v>14962</v>
      </c>
      <c r="E87" s="195">
        <v>33300</v>
      </c>
      <c r="F87" s="195">
        <v>33738</v>
      </c>
      <c r="G87" s="195">
        <v>45567</v>
      </c>
      <c r="H87" s="195">
        <v>58820</v>
      </c>
      <c r="I87" s="196">
        <f t="shared" si="35"/>
        <v>0.29084644589286102</v>
      </c>
      <c r="J87" s="212">
        <f t="shared" si="32"/>
        <v>0.76636636636636646</v>
      </c>
      <c r="K87" s="195">
        <f t="shared" si="33"/>
        <v>13253</v>
      </c>
      <c r="L87" s="195">
        <f t="shared" si="34"/>
        <v>25520</v>
      </c>
      <c r="M87" s="196">
        <f t="shared" si="36"/>
        <v>1.6304130294670684E-3</v>
      </c>
      <c r="N87" s="103"/>
    </row>
    <row r="88" spans="1:14" x14ac:dyDescent="0.25">
      <c r="A88" s="1"/>
      <c r="B88" s="194" t="s">
        <v>130</v>
      </c>
      <c r="C88" s="195">
        <v>74813</v>
      </c>
      <c r="D88" s="195">
        <v>30460</v>
      </c>
      <c r="E88" s="195">
        <v>20871</v>
      </c>
      <c r="F88" s="195">
        <v>63463</v>
      </c>
      <c r="G88" s="195">
        <v>74935</v>
      </c>
      <c r="H88" s="195">
        <v>68632</v>
      </c>
      <c r="I88" s="196">
        <f t="shared" si="35"/>
        <v>-8.4112897844798806E-2</v>
      </c>
      <c r="J88" s="212">
        <f t="shared" si="32"/>
        <v>2.2883905898136168</v>
      </c>
      <c r="K88" s="195">
        <f t="shared" si="33"/>
        <v>-6303</v>
      </c>
      <c r="L88" s="195">
        <f t="shared" si="34"/>
        <v>47761</v>
      </c>
      <c r="M88" s="196">
        <f t="shared" si="36"/>
        <v>1.9023887629783039E-3</v>
      </c>
      <c r="N88" s="103"/>
    </row>
    <row r="89" spans="1:14" x14ac:dyDescent="0.25">
      <c r="A89" s="193" t="s">
        <v>146</v>
      </c>
      <c r="B89" s="194" t="s">
        <v>133</v>
      </c>
      <c r="C89" s="195">
        <v>112745</v>
      </c>
      <c r="D89" s="195">
        <v>50030</v>
      </c>
      <c r="E89" s="195">
        <v>22441</v>
      </c>
      <c r="F89" s="195">
        <v>59972</v>
      </c>
      <c r="G89" s="195">
        <v>81697</v>
      </c>
      <c r="H89" s="195">
        <v>79675</v>
      </c>
      <c r="I89" s="196">
        <f t="shared" si="35"/>
        <v>-2.4749990819736389E-2</v>
      </c>
      <c r="J89" s="212">
        <f t="shared" si="32"/>
        <v>2.5504211042288669</v>
      </c>
      <c r="K89" s="195">
        <f t="shared" si="33"/>
        <v>-2022</v>
      </c>
      <c r="L89" s="195">
        <f t="shared" si="34"/>
        <v>57234</v>
      </c>
      <c r="M89" s="196">
        <f t="shared" si="36"/>
        <v>2.2084861972592432E-3</v>
      </c>
      <c r="N89" s="103"/>
    </row>
    <row r="90" spans="1:14" x14ac:dyDescent="0.25">
      <c r="A90" s="198" t="s">
        <v>147</v>
      </c>
      <c r="B90" s="199" t="s">
        <v>147</v>
      </c>
      <c r="C90" s="200">
        <f t="shared" ref="C90:H90" si="37">C82-SUM(C83:C89)</f>
        <v>1000183</v>
      </c>
      <c r="D90" s="200">
        <f t="shared" si="37"/>
        <v>306853</v>
      </c>
      <c r="E90" s="200">
        <f t="shared" si="37"/>
        <v>388677</v>
      </c>
      <c r="F90" s="200">
        <f t="shared" si="37"/>
        <v>765846</v>
      </c>
      <c r="G90" s="200">
        <f t="shared" si="37"/>
        <v>1036988</v>
      </c>
      <c r="H90" s="200">
        <f t="shared" si="37"/>
        <v>1184721</v>
      </c>
      <c r="I90" s="201">
        <f t="shared" si="35"/>
        <v>0.14246355791966736</v>
      </c>
      <c r="J90" s="213">
        <f t="shared" si="32"/>
        <v>2.0480862001096027</v>
      </c>
      <c r="K90" s="200">
        <f>H90-G90</f>
        <v>147733</v>
      </c>
      <c r="L90" s="200">
        <f t="shared" si="34"/>
        <v>796044</v>
      </c>
      <c r="M90" s="201">
        <f t="shared" si="36"/>
        <v>3.2838907764081174E-2</v>
      </c>
      <c r="N90" s="103"/>
    </row>
    <row r="91" spans="1:14" s="177" customFormat="1" x14ac:dyDescent="0.25"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</row>
    <row r="92" spans="1:14" x14ac:dyDescent="0.25">
      <c r="A92" s="1">
        <v>3</v>
      </c>
      <c r="B92" s="187" t="s">
        <v>70</v>
      </c>
      <c r="C92" s="209">
        <v>136126</v>
      </c>
      <c r="D92" s="209">
        <v>59047</v>
      </c>
      <c r="E92" s="209">
        <v>83402</v>
      </c>
      <c r="F92" s="209">
        <v>137757</v>
      </c>
      <c r="G92" s="209">
        <v>148334</v>
      </c>
      <c r="H92" s="209">
        <v>152300</v>
      </c>
      <c r="I92" s="210">
        <f>IFERROR(H92/G92-1,"-")</f>
        <v>2.6736958485579887E-2</v>
      </c>
      <c r="J92" s="210">
        <f>IFERROR(H92/E92-1,"-")</f>
        <v>0.82609529747488075</v>
      </c>
      <c r="K92" s="209">
        <f>H92-G92</f>
        <v>3966</v>
      </c>
      <c r="L92" s="209">
        <f>H92-E92</f>
        <v>68898</v>
      </c>
      <c r="M92" s="210">
        <f>H92/H$8</f>
        <v>4.2215556679332626E-3</v>
      </c>
      <c r="N92" s="103"/>
    </row>
    <row r="93" spans="1:14" x14ac:dyDescent="0.25">
      <c r="A93" s="1" t="s">
        <v>98</v>
      </c>
      <c r="B93" s="190" t="s">
        <v>99</v>
      </c>
      <c r="C93" s="191">
        <v>72932</v>
      </c>
      <c r="D93" s="191">
        <v>31800</v>
      </c>
      <c r="E93" s="191">
        <v>42063</v>
      </c>
      <c r="F93" s="191">
        <v>70951</v>
      </c>
      <c r="G93" s="191">
        <v>72432</v>
      </c>
      <c r="H93" s="191">
        <v>71061</v>
      </c>
      <c r="I93" s="192">
        <f>IFERROR(H93/G93-1,"-")</f>
        <v>-1.8928098078197508E-2</v>
      </c>
      <c r="J93" s="211">
        <f t="shared" ref="J93:J104" si="38">IFERROR(H93/E93-1,"-")</f>
        <v>0.68939447970900791</v>
      </c>
      <c r="K93" s="191">
        <f t="shared" ref="K93:K103" si="39">H93-G93</f>
        <v>-1371</v>
      </c>
      <c r="L93" s="191">
        <f t="shared" ref="L93:L104" si="40">H93-E93</f>
        <v>28998</v>
      </c>
      <c r="M93" s="192">
        <f>H93/H$8</f>
        <v>1.9697174479251845E-3</v>
      </c>
      <c r="N93" s="103"/>
    </row>
    <row r="94" spans="1:14" x14ac:dyDescent="0.25">
      <c r="A94" s="193" t="s">
        <v>105</v>
      </c>
      <c r="B94" s="194" t="s">
        <v>105</v>
      </c>
      <c r="C94" s="195">
        <v>33003</v>
      </c>
      <c r="D94" s="195">
        <v>15549</v>
      </c>
      <c r="E94" s="195">
        <v>20037</v>
      </c>
      <c r="F94" s="195">
        <v>30228</v>
      </c>
      <c r="G94" s="195">
        <v>19606</v>
      </c>
      <c r="H94" s="195">
        <v>21646</v>
      </c>
      <c r="I94" s="196">
        <f>IFERROR(H94/G94-1,"-")</f>
        <v>0.10404978067938386</v>
      </c>
      <c r="J94" s="212">
        <f t="shared" si="38"/>
        <v>8.0301442331686346E-2</v>
      </c>
      <c r="K94" s="195">
        <f t="shared" si="39"/>
        <v>2040</v>
      </c>
      <c r="L94" s="195">
        <f t="shared" si="40"/>
        <v>1609</v>
      </c>
      <c r="M94" s="196">
        <f>H94/H$8</f>
        <v>5.9999864732819042E-4</v>
      </c>
      <c r="N94" s="103"/>
    </row>
    <row r="95" spans="1:14" x14ac:dyDescent="0.25">
      <c r="A95" s="193" t="s">
        <v>102</v>
      </c>
      <c r="B95" s="194" t="s">
        <v>102</v>
      </c>
      <c r="C95" s="195">
        <v>39929</v>
      </c>
      <c r="D95" s="195">
        <v>16251</v>
      </c>
      <c r="E95" s="195">
        <v>22026</v>
      </c>
      <c r="F95" s="195">
        <v>40723</v>
      </c>
      <c r="G95" s="195">
        <v>52826</v>
      </c>
      <c r="H95" s="195">
        <v>49415</v>
      </c>
      <c r="I95" s="196">
        <f>IFERROR(H95/G95-1,"-")</f>
        <v>-6.4570476659220888E-2</v>
      </c>
      <c r="J95" s="212">
        <f t="shared" si="38"/>
        <v>1.2434849723054571</v>
      </c>
      <c r="K95" s="195">
        <f t="shared" si="39"/>
        <v>-3411</v>
      </c>
      <c r="L95" s="195">
        <f t="shared" si="40"/>
        <v>27389</v>
      </c>
      <c r="M95" s="196">
        <f>H95/H$8</f>
        <v>1.3697188005969939E-3</v>
      </c>
      <c r="N95" s="103"/>
    </row>
    <row r="96" spans="1:14" x14ac:dyDescent="0.25">
      <c r="A96" s="1"/>
      <c r="B96" s="190" t="s">
        <v>109</v>
      </c>
      <c r="C96" s="191">
        <v>63194</v>
      </c>
      <c r="D96" s="191">
        <v>27247</v>
      </c>
      <c r="E96" s="191">
        <v>41339</v>
      </c>
      <c r="F96" s="191">
        <v>66806</v>
      </c>
      <c r="G96" s="191">
        <v>75902</v>
      </c>
      <c r="H96" s="191">
        <v>81239</v>
      </c>
      <c r="I96" s="192">
        <f>IFERROR(H96/G96-1,"-")</f>
        <v>7.0314352717978368E-2</v>
      </c>
      <c r="J96" s="211">
        <f t="shared" si="38"/>
        <v>0.96519025617455667</v>
      </c>
      <c r="K96" s="191">
        <f t="shared" si="39"/>
        <v>5337</v>
      </c>
      <c r="L96" s="191">
        <f t="shared" si="40"/>
        <v>39900</v>
      </c>
      <c r="M96" s="192">
        <f>H96/H$8</f>
        <v>2.2518382200080785E-3</v>
      </c>
      <c r="N96" s="103"/>
    </row>
    <row r="97" spans="1:14" s="74" customFormat="1" x14ac:dyDescent="0.25">
      <c r="B97" s="194" t="s">
        <v>112</v>
      </c>
      <c r="C97" s="195">
        <v>8082</v>
      </c>
      <c r="D97" s="195">
        <v>5019</v>
      </c>
      <c r="E97" s="195">
        <v>3494</v>
      </c>
      <c r="F97" s="195">
        <v>9249</v>
      </c>
      <c r="G97" s="195">
        <v>11177</v>
      </c>
      <c r="H97" s="195">
        <v>12296</v>
      </c>
      <c r="I97" s="196">
        <f t="shared" ref="I97:I104" si="41">IFERROR(H97/G97-1,"-")</f>
        <v>0.10011631028003931</v>
      </c>
      <c r="J97" s="212">
        <f t="shared" si="38"/>
        <v>2.5191757298225528</v>
      </c>
      <c r="K97" s="195">
        <f t="shared" si="39"/>
        <v>1119</v>
      </c>
      <c r="L97" s="195">
        <f t="shared" si="40"/>
        <v>8802</v>
      </c>
      <c r="M97" s="196">
        <f t="shared" ref="M97:M104" si="42">H97/H$8</f>
        <v>3.4082894611232699E-4</v>
      </c>
      <c r="N97" s="197"/>
    </row>
    <row r="98" spans="1:14" s="74" customFormat="1" x14ac:dyDescent="0.25">
      <c r="B98" s="194" t="s">
        <v>115</v>
      </c>
      <c r="C98" s="195">
        <v>21366</v>
      </c>
      <c r="D98" s="195">
        <v>7473</v>
      </c>
      <c r="E98" s="195">
        <v>15393</v>
      </c>
      <c r="F98" s="195">
        <v>21050</v>
      </c>
      <c r="G98" s="195">
        <v>22639</v>
      </c>
      <c r="H98" s="195">
        <v>25055</v>
      </c>
      <c r="I98" s="196">
        <f t="shared" si="41"/>
        <v>0.10671849463315519</v>
      </c>
      <c r="J98" s="212">
        <f t="shared" si="38"/>
        <v>0.6276879100890016</v>
      </c>
      <c r="K98" s="195">
        <f t="shared" si="39"/>
        <v>2416</v>
      </c>
      <c r="L98" s="195">
        <f t="shared" si="40"/>
        <v>9662</v>
      </c>
      <c r="M98" s="196">
        <f t="shared" si="42"/>
        <v>6.9449164320464806E-4</v>
      </c>
      <c r="N98" s="197"/>
    </row>
    <row r="99" spans="1:14" x14ac:dyDescent="0.25">
      <c r="A99" s="1"/>
      <c r="B99" s="194" t="s">
        <v>118</v>
      </c>
      <c r="C99" s="195">
        <v>8657</v>
      </c>
      <c r="D99" s="195">
        <v>4658</v>
      </c>
      <c r="E99" s="195">
        <v>7148</v>
      </c>
      <c r="F99" s="195">
        <v>7881</v>
      </c>
      <c r="G99" s="195">
        <v>8902</v>
      </c>
      <c r="H99" s="195">
        <v>9750</v>
      </c>
      <c r="I99" s="196">
        <f t="shared" si="41"/>
        <v>9.5259492248932931E-2</v>
      </c>
      <c r="J99" s="212">
        <f t="shared" si="38"/>
        <v>0.36401790710688298</v>
      </c>
      <c r="K99" s="195">
        <f t="shared" si="39"/>
        <v>848</v>
      </c>
      <c r="L99" s="195">
        <f t="shared" si="40"/>
        <v>2602</v>
      </c>
      <c r="M99" s="196">
        <f t="shared" si="42"/>
        <v>2.7025717506467048E-4</v>
      </c>
      <c r="N99" s="103"/>
    </row>
    <row r="100" spans="1:14" x14ac:dyDescent="0.25">
      <c r="A100" s="1"/>
      <c r="B100" s="194" t="s">
        <v>125</v>
      </c>
      <c r="C100" s="195">
        <v>2390</v>
      </c>
      <c r="D100" s="195">
        <v>940</v>
      </c>
      <c r="E100" s="195">
        <v>1385</v>
      </c>
      <c r="F100" s="195">
        <v>4981</v>
      </c>
      <c r="G100" s="195">
        <v>3623</v>
      </c>
      <c r="H100" s="195">
        <v>3800</v>
      </c>
      <c r="I100" s="196">
        <f t="shared" si="41"/>
        <v>4.8854540436102711E-2</v>
      </c>
      <c r="J100" s="212">
        <f t="shared" si="38"/>
        <v>1.743682310469314</v>
      </c>
      <c r="K100" s="195">
        <f t="shared" si="39"/>
        <v>177</v>
      </c>
      <c r="L100" s="195">
        <f t="shared" si="40"/>
        <v>2415</v>
      </c>
      <c r="M100" s="196">
        <f t="shared" si="42"/>
        <v>1.0533100156366643E-4</v>
      </c>
      <c r="N100" s="103"/>
    </row>
    <row r="101" spans="1:14" x14ac:dyDescent="0.25">
      <c r="A101" s="1"/>
      <c r="B101" s="194" t="s">
        <v>121</v>
      </c>
      <c r="C101" s="195">
        <v>1298</v>
      </c>
      <c r="D101" s="195">
        <v>788</v>
      </c>
      <c r="E101" s="195">
        <v>1315</v>
      </c>
      <c r="F101" s="195">
        <v>1892</v>
      </c>
      <c r="G101" s="195">
        <v>1812</v>
      </c>
      <c r="H101" s="195">
        <v>2358</v>
      </c>
      <c r="I101" s="196">
        <f t="shared" si="41"/>
        <v>0.30132450331125837</v>
      </c>
      <c r="J101" s="212">
        <f t="shared" si="38"/>
        <v>0.79315589353612159</v>
      </c>
      <c r="K101" s="195">
        <f t="shared" si="39"/>
        <v>546</v>
      </c>
      <c r="L101" s="195">
        <f t="shared" si="40"/>
        <v>1043</v>
      </c>
      <c r="M101" s="196">
        <f t="shared" si="42"/>
        <v>6.5360658338717225E-5</v>
      </c>
      <c r="N101" s="103"/>
    </row>
    <row r="102" spans="1:14" x14ac:dyDescent="0.25">
      <c r="A102" s="1"/>
      <c r="B102" s="194" t="s">
        <v>130</v>
      </c>
      <c r="C102" s="195">
        <v>444</v>
      </c>
      <c r="D102" s="195">
        <v>599</v>
      </c>
      <c r="E102" s="195">
        <v>275</v>
      </c>
      <c r="F102" s="195">
        <v>817</v>
      </c>
      <c r="G102" s="195">
        <v>420</v>
      </c>
      <c r="H102" s="195">
        <v>782</v>
      </c>
      <c r="I102" s="196">
        <f t="shared" si="41"/>
        <v>0.86190476190476195</v>
      </c>
      <c r="J102" s="212">
        <f t="shared" si="38"/>
        <v>1.8436363636363637</v>
      </c>
      <c r="K102" s="195">
        <f t="shared" si="39"/>
        <v>362</v>
      </c>
      <c r="L102" s="195">
        <f t="shared" si="40"/>
        <v>507</v>
      </c>
      <c r="M102" s="196">
        <f t="shared" si="42"/>
        <v>2.1676011374417671E-5</v>
      </c>
      <c r="N102" s="103"/>
    </row>
    <row r="103" spans="1:14" x14ac:dyDescent="0.25">
      <c r="A103" s="193" t="s">
        <v>146</v>
      </c>
      <c r="B103" s="194" t="s">
        <v>133</v>
      </c>
      <c r="C103" s="195">
        <v>699</v>
      </c>
      <c r="D103" s="195">
        <v>259</v>
      </c>
      <c r="E103" s="195">
        <v>259</v>
      </c>
      <c r="F103" s="195">
        <v>385</v>
      </c>
      <c r="G103" s="195">
        <v>950</v>
      </c>
      <c r="H103" s="195">
        <v>1244</v>
      </c>
      <c r="I103" s="196">
        <f t="shared" si="41"/>
        <v>0.30947368421052635</v>
      </c>
      <c r="J103" s="212">
        <f t="shared" si="38"/>
        <v>3.8030888030888033</v>
      </c>
      <c r="K103" s="195">
        <f t="shared" si="39"/>
        <v>294</v>
      </c>
      <c r="L103" s="195">
        <f t="shared" si="40"/>
        <v>985</v>
      </c>
      <c r="M103" s="196">
        <f t="shared" si="42"/>
        <v>3.4482043669789748E-5</v>
      </c>
      <c r="N103" s="103"/>
    </row>
    <row r="104" spans="1:14" x14ac:dyDescent="0.25">
      <c r="A104" s="198" t="s">
        <v>147</v>
      </c>
      <c r="B104" s="199" t="s">
        <v>147</v>
      </c>
      <c r="C104" s="200">
        <f t="shared" ref="C104:H104" si="43">C96-SUM(C97:C103)</f>
        <v>20258</v>
      </c>
      <c r="D104" s="200">
        <f t="shared" si="43"/>
        <v>7511</v>
      </c>
      <c r="E104" s="200">
        <f t="shared" si="43"/>
        <v>12070</v>
      </c>
      <c r="F104" s="200">
        <f t="shared" si="43"/>
        <v>20551</v>
      </c>
      <c r="G104" s="200">
        <f t="shared" si="43"/>
        <v>26379</v>
      </c>
      <c r="H104" s="200">
        <f t="shared" si="43"/>
        <v>25954</v>
      </c>
      <c r="I104" s="201">
        <f t="shared" si="41"/>
        <v>-1.6111300655824667E-2</v>
      </c>
      <c r="J104" s="213">
        <f t="shared" si="38"/>
        <v>1.1502899751449878</v>
      </c>
      <c r="K104" s="200">
        <f>H104-G104</f>
        <v>-425</v>
      </c>
      <c r="L104" s="200">
        <f t="shared" si="40"/>
        <v>13884</v>
      </c>
      <c r="M104" s="201">
        <f t="shared" si="42"/>
        <v>7.1941074067984176E-4</v>
      </c>
      <c r="N104" s="103"/>
    </row>
    <row r="105" spans="1:14" s="177" customFormat="1" x14ac:dyDescent="0.25"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</row>
    <row r="106" spans="1:14" x14ac:dyDescent="0.25">
      <c r="A106" s="1">
        <v>3</v>
      </c>
      <c r="B106" s="187" t="s">
        <v>70</v>
      </c>
      <c r="C106" s="209">
        <v>1055815</v>
      </c>
      <c r="D106" s="209">
        <v>442013</v>
      </c>
      <c r="E106" s="209">
        <v>749212</v>
      </c>
      <c r="F106" s="209">
        <v>1316064</v>
      </c>
      <c r="G106" s="209">
        <v>1447168</v>
      </c>
      <c r="H106" s="209">
        <v>1453294</v>
      </c>
      <c r="I106" s="210">
        <f>IFERROR(H106/G106-1,"-")</f>
        <v>4.2330952591544957E-3</v>
      </c>
      <c r="J106" s="210">
        <f>IFERROR(H106/E106-1,"-")</f>
        <v>0.9397633780558774</v>
      </c>
      <c r="K106" s="209">
        <f>H106-G106</f>
        <v>6126</v>
      </c>
      <c r="L106" s="209">
        <f>H106-E106</f>
        <v>704082</v>
      </c>
      <c r="M106" s="210">
        <f>H106/H$8</f>
        <v>4.0283398049070274E-2</v>
      </c>
      <c r="N106" s="103"/>
    </row>
    <row r="107" spans="1:14" x14ac:dyDescent="0.25">
      <c r="A107" s="1" t="s">
        <v>98</v>
      </c>
      <c r="B107" s="190" t="s">
        <v>99</v>
      </c>
      <c r="C107" s="191">
        <v>162637</v>
      </c>
      <c r="D107" s="191">
        <v>125264</v>
      </c>
      <c r="E107" s="191">
        <v>199003</v>
      </c>
      <c r="F107" s="191">
        <v>220579</v>
      </c>
      <c r="G107" s="191">
        <v>219096</v>
      </c>
      <c r="H107" s="191">
        <v>207819</v>
      </c>
      <c r="I107" s="192">
        <f>IFERROR(H107/G107-1,"-")</f>
        <v>-5.1470588235294157E-2</v>
      </c>
      <c r="J107" s="211">
        <f t="shared" ref="J107:J118" si="44">IFERROR(H107/E107-1,"-")</f>
        <v>4.4300839685833981E-2</v>
      </c>
      <c r="K107" s="191">
        <f t="shared" ref="K107:K117" si="45">H107-G107</f>
        <v>-11277</v>
      </c>
      <c r="L107" s="191">
        <f t="shared" ref="L107:L118" si="46">H107-E107</f>
        <v>8816</v>
      </c>
      <c r="M107" s="192">
        <f>H107/H$8</f>
        <v>5.7604693194630513E-3</v>
      </c>
      <c r="N107" s="103"/>
    </row>
    <row r="108" spans="1:14" x14ac:dyDescent="0.25">
      <c r="A108" s="193" t="s">
        <v>105</v>
      </c>
      <c r="B108" s="194" t="s">
        <v>105</v>
      </c>
      <c r="C108" s="195">
        <v>42419</v>
      </c>
      <c r="D108" s="195">
        <v>16702</v>
      </c>
      <c r="E108" s="195">
        <v>106031</v>
      </c>
      <c r="F108" s="195">
        <v>75504</v>
      </c>
      <c r="G108" s="195">
        <v>57419</v>
      </c>
      <c r="H108" s="195">
        <v>59079</v>
      </c>
      <c r="I108" s="196">
        <f>IFERROR(H108/G108-1,"-")</f>
        <v>2.8910291018652279E-2</v>
      </c>
      <c r="J108" s="212">
        <f t="shared" si="44"/>
        <v>-0.44281389404985338</v>
      </c>
      <c r="K108" s="195">
        <f t="shared" si="45"/>
        <v>1660</v>
      </c>
      <c r="L108" s="195">
        <f t="shared" si="46"/>
        <v>-46952</v>
      </c>
      <c r="M108" s="196">
        <f>H108/H$8</f>
        <v>1.6375921687841709E-3</v>
      </c>
      <c r="N108" s="103"/>
    </row>
    <row r="109" spans="1:14" x14ac:dyDescent="0.25">
      <c r="A109" s="193" t="s">
        <v>102</v>
      </c>
      <c r="B109" s="194" t="s">
        <v>102</v>
      </c>
      <c r="C109" s="195">
        <v>120218</v>
      </c>
      <c r="D109" s="195">
        <v>108562</v>
      </c>
      <c r="E109" s="195">
        <v>92972</v>
      </c>
      <c r="F109" s="195">
        <v>145075</v>
      </c>
      <c r="G109" s="195">
        <v>161677</v>
      </c>
      <c r="H109" s="195">
        <v>148740</v>
      </c>
      <c r="I109" s="196">
        <f>IFERROR(H109/G109-1,"-")</f>
        <v>-8.0017565887541164E-2</v>
      </c>
      <c r="J109" s="212">
        <f t="shared" si="44"/>
        <v>0.59983650991696424</v>
      </c>
      <c r="K109" s="195">
        <f t="shared" si="45"/>
        <v>-12937</v>
      </c>
      <c r="L109" s="195">
        <f t="shared" si="46"/>
        <v>55768</v>
      </c>
      <c r="M109" s="196">
        <f>H109/H$8</f>
        <v>4.1228771506788804E-3</v>
      </c>
      <c r="N109" s="103"/>
    </row>
    <row r="110" spans="1:14" x14ac:dyDescent="0.25">
      <c r="A110" s="1"/>
      <c r="B110" s="190" t="s">
        <v>109</v>
      </c>
      <c r="C110" s="191">
        <v>893178</v>
      </c>
      <c r="D110" s="191">
        <v>316749</v>
      </c>
      <c r="E110" s="191">
        <v>550209</v>
      </c>
      <c r="F110" s="191">
        <v>1095485</v>
      </c>
      <c r="G110" s="191">
        <v>1228072</v>
      </c>
      <c r="H110" s="191">
        <v>1245475</v>
      </c>
      <c r="I110" s="192">
        <f>IFERROR(H110/G110-1,"-")</f>
        <v>1.4170993231667151E-2</v>
      </c>
      <c r="J110" s="211">
        <f t="shared" si="44"/>
        <v>1.2636398168695897</v>
      </c>
      <c r="K110" s="191">
        <f t="shared" si="45"/>
        <v>17403</v>
      </c>
      <c r="L110" s="191">
        <f t="shared" si="46"/>
        <v>695266</v>
      </c>
      <c r="M110" s="192">
        <f>H110/H$8</f>
        <v>3.4522928729607223E-2</v>
      </c>
      <c r="N110" s="103"/>
    </row>
    <row r="111" spans="1:14" s="74" customFormat="1" x14ac:dyDescent="0.25">
      <c r="B111" s="194" t="s">
        <v>112</v>
      </c>
      <c r="C111" s="195">
        <v>476582</v>
      </c>
      <c r="D111" s="195">
        <v>181253</v>
      </c>
      <c r="E111" s="195">
        <v>251557</v>
      </c>
      <c r="F111" s="195">
        <v>673877</v>
      </c>
      <c r="G111" s="195">
        <v>775590</v>
      </c>
      <c r="H111" s="195">
        <v>761721</v>
      </c>
      <c r="I111" s="196">
        <f t="shared" ref="I111:I118" si="47">IFERROR(H111/G111-1,"-")</f>
        <v>-1.7881870575948589E-2</v>
      </c>
      <c r="J111" s="212">
        <f t="shared" si="44"/>
        <v>2.0280254574509953</v>
      </c>
      <c r="K111" s="195">
        <f t="shared" si="45"/>
        <v>-13869</v>
      </c>
      <c r="L111" s="195">
        <f t="shared" si="46"/>
        <v>510164</v>
      </c>
      <c r="M111" s="196">
        <f t="shared" ref="M111:M118" si="48">H111/H$8</f>
        <v>2.111390416896778E-2</v>
      </c>
      <c r="N111" s="197"/>
    </row>
    <row r="112" spans="1:14" s="74" customFormat="1" x14ac:dyDescent="0.25">
      <c r="B112" s="194" t="s">
        <v>115</v>
      </c>
      <c r="C112" s="195">
        <v>91753</v>
      </c>
      <c r="D112" s="195">
        <v>22554</v>
      </c>
      <c r="E112" s="195">
        <v>57079</v>
      </c>
      <c r="F112" s="195">
        <v>45927</v>
      </c>
      <c r="G112" s="195">
        <v>60304</v>
      </c>
      <c r="H112" s="195">
        <v>60756</v>
      </c>
      <c r="I112" s="196">
        <f t="shared" si="47"/>
        <v>7.4953568585831576E-3</v>
      </c>
      <c r="J112" s="212">
        <f t="shared" si="44"/>
        <v>6.4419488778710177E-2</v>
      </c>
      <c r="K112" s="195">
        <f t="shared" si="45"/>
        <v>452</v>
      </c>
      <c r="L112" s="195">
        <f t="shared" si="46"/>
        <v>3677</v>
      </c>
      <c r="M112" s="196">
        <f t="shared" si="48"/>
        <v>1.6840764028952942E-3</v>
      </c>
      <c r="N112" s="197"/>
    </row>
    <row r="113" spans="1:14" x14ac:dyDescent="0.25">
      <c r="A113" s="1"/>
      <c r="B113" s="194" t="s">
        <v>118</v>
      </c>
      <c r="C113" s="195">
        <v>92528</v>
      </c>
      <c r="D113" s="195">
        <v>13883</v>
      </c>
      <c r="E113" s="195">
        <v>67210</v>
      </c>
      <c r="F113" s="195">
        <v>65652</v>
      </c>
      <c r="G113" s="195">
        <v>76293</v>
      </c>
      <c r="H113" s="195">
        <v>85229</v>
      </c>
      <c r="I113" s="196">
        <f t="shared" si="47"/>
        <v>0.1171273904552188</v>
      </c>
      <c r="J113" s="212">
        <f t="shared" si="44"/>
        <v>0.26809998512126176</v>
      </c>
      <c r="K113" s="195">
        <f t="shared" si="45"/>
        <v>8936</v>
      </c>
      <c r="L113" s="195">
        <f t="shared" si="46"/>
        <v>18019</v>
      </c>
      <c r="M113" s="196">
        <f t="shared" si="48"/>
        <v>2.362435771649928E-3</v>
      </c>
      <c r="N113" s="103"/>
    </row>
    <row r="114" spans="1:14" x14ac:dyDescent="0.25">
      <c r="A114" s="1"/>
      <c r="B114" s="194" t="s">
        <v>125</v>
      </c>
      <c r="C114" s="195">
        <v>18644</v>
      </c>
      <c r="D114" s="195">
        <v>9005</v>
      </c>
      <c r="E114" s="195">
        <v>29461</v>
      </c>
      <c r="F114" s="195">
        <v>41263</v>
      </c>
      <c r="G114" s="195">
        <v>42135</v>
      </c>
      <c r="H114" s="195">
        <v>41377</v>
      </c>
      <c r="I114" s="196">
        <f t="shared" si="47"/>
        <v>-1.7989794707487849E-2</v>
      </c>
      <c r="J114" s="212">
        <f t="shared" si="44"/>
        <v>0.40446692237194926</v>
      </c>
      <c r="K114" s="195">
        <f t="shared" si="45"/>
        <v>-758</v>
      </c>
      <c r="L114" s="195">
        <f t="shared" si="46"/>
        <v>11916</v>
      </c>
      <c r="M114" s="196">
        <f t="shared" si="48"/>
        <v>1.1469160136052174E-3</v>
      </c>
      <c r="N114" s="103"/>
    </row>
    <row r="115" spans="1:14" x14ac:dyDescent="0.25">
      <c r="A115" s="1"/>
      <c r="B115" s="194" t="s">
        <v>121</v>
      </c>
      <c r="C115" s="195">
        <v>29965</v>
      </c>
      <c r="D115" s="195">
        <v>19818</v>
      </c>
      <c r="E115" s="195">
        <v>36897</v>
      </c>
      <c r="F115" s="195">
        <v>41249</v>
      </c>
      <c r="G115" s="195">
        <v>42266</v>
      </c>
      <c r="H115" s="195">
        <v>33197</v>
      </c>
      <c r="I115" s="196">
        <f t="shared" si="47"/>
        <v>-0.21456963043581134</v>
      </c>
      <c r="J115" s="212">
        <f t="shared" si="44"/>
        <v>-0.10027915548689592</v>
      </c>
      <c r="K115" s="195">
        <f t="shared" si="45"/>
        <v>-9069</v>
      </c>
      <c r="L115" s="195">
        <f t="shared" si="46"/>
        <v>-3700</v>
      </c>
      <c r="M115" s="196">
        <f t="shared" si="48"/>
        <v>9.2017717339711437E-4</v>
      </c>
      <c r="N115" s="103"/>
    </row>
    <row r="116" spans="1:14" x14ac:dyDescent="0.25">
      <c r="A116" s="1"/>
      <c r="B116" s="194" t="s">
        <v>130</v>
      </c>
      <c r="C116" s="195">
        <v>5890</v>
      </c>
      <c r="D116" s="195">
        <v>2343</v>
      </c>
      <c r="E116" s="195">
        <v>2314</v>
      </c>
      <c r="F116" s="195">
        <v>11983</v>
      </c>
      <c r="G116" s="195">
        <v>11780</v>
      </c>
      <c r="H116" s="195">
        <v>11633</v>
      </c>
      <c r="I116" s="196">
        <f t="shared" si="47"/>
        <v>-1.2478777589134071E-2</v>
      </c>
      <c r="J116" s="212">
        <f t="shared" si="44"/>
        <v>4.0272255834053583</v>
      </c>
      <c r="K116" s="195">
        <f t="shared" si="45"/>
        <v>-147</v>
      </c>
      <c r="L116" s="195">
        <f t="shared" si="46"/>
        <v>9319</v>
      </c>
      <c r="M116" s="196">
        <f t="shared" si="48"/>
        <v>3.2245145820792941E-4</v>
      </c>
      <c r="N116" s="103"/>
    </row>
    <row r="117" spans="1:14" x14ac:dyDescent="0.25">
      <c r="A117" s="193" t="s">
        <v>146</v>
      </c>
      <c r="B117" s="194" t="s">
        <v>133</v>
      </c>
      <c r="C117" s="195">
        <v>13480</v>
      </c>
      <c r="D117" s="195">
        <v>7286</v>
      </c>
      <c r="E117" s="195">
        <v>3610</v>
      </c>
      <c r="F117" s="195">
        <v>7507</v>
      </c>
      <c r="G117" s="195">
        <v>7656</v>
      </c>
      <c r="H117" s="195">
        <v>10984</v>
      </c>
      <c r="I117" s="196">
        <f t="shared" si="47"/>
        <v>0.4346917450365726</v>
      </c>
      <c r="J117" s="212">
        <f t="shared" si="44"/>
        <v>2.0426592797783933</v>
      </c>
      <c r="K117" s="195">
        <f t="shared" si="45"/>
        <v>3328</v>
      </c>
      <c r="L117" s="195">
        <f t="shared" si="46"/>
        <v>7374</v>
      </c>
      <c r="M117" s="196">
        <f t="shared" si="48"/>
        <v>3.0446203188824001E-4</v>
      </c>
      <c r="N117" s="103"/>
    </row>
    <row r="118" spans="1:14" x14ac:dyDescent="0.25">
      <c r="A118" s="198" t="s">
        <v>147</v>
      </c>
      <c r="B118" s="199" t="s">
        <v>147</v>
      </c>
      <c r="C118" s="200">
        <f t="shared" ref="C118:H118" si="49">C110-SUM(C111:C117)</f>
        <v>164336</v>
      </c>
      <c r="D118" s="200">
        <f t="shared" si="49"/>
        <v>60607</v>
      </c>
      <c r="E118" s="200">
        <f t="shared" si="49"/>
        <v>102081</v>
      </c>
      <c r="F118" s="200">
        <f t="shared" si="49"/>
        <v>208027</v>
      </c>
      <c r="G118" s="200">
        <f t="shared" si="49"/>
        <v>212048</v>
      </c>
      <c r="H118" s="200">
        <f t="shared" si="49"/>
        <v>240578</v>
      </c>
      <c r="I118" s="201">
        <f t="shared" si="47"/>
        <v>0.13454500867728059</v>
      </c>
      <c r="J118" s="213">
        <f t="shared" si="44"/>
        <v>1.3567363172382714</v>
      </c>
      <c r="K118" s="200">
        <f>H118-G118</f>
        <v>28530</v>
      </c>
      <c r="L118" s="200">
        <f t="shared" si="46"/>
        <v>138497</v>
      </c>
      <c r="M118" s="201">
        <f t="shared" si="48"/>
        <v>6.6685057089957223E-3</v>
      </c>
      <c r="N118" s="103"/>
    </row>
    <row r="119" spans="1:14" s="177" customFormat="1" x14ac:dyDescent="0.25"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</row>
    <row r="120" spans="1:14" x14ac:dyDescent="0.25">
      <c r="A120" s="1">
        <v>3</v>
      </c>
      <c r="B120" s="187" t="s">
        <v>70</v>
      </c>
      <c r="C120" s="209">
        <v>503437</v>
      </c>
      <c r="D120" s="209">
        <v>216673</v>
      </c>
      <c r="E120" s="209">
        <v>359169</v>
      </c>
      <c r="F120" s="209">
        <v>543499</v>
      </c>
      <c r="G120" s="209">
        <v>576462</v>
      </c>
      <c r="H120" s="209">
        <v>584273</v>
      </c>
      <c r="I120" s="210">
        <f>IFERROR(H120/G120-1,"-")</f>
        <v>1.3549895743344642E-2</v>
      </c>
      <c r="J120" s="210">
        <f>IFERROR(H120/E120-1,"-")</f>
        <v>0.6267356035738052</v>
      </c>
      <c r="K120" s="209">
        <f>H120-G120</f>
        <v>7811</v>
      </c>
      <c r="L120" s="209">
        <f>H120-E120</f>
        <v>225104</v>
      </c>
      <c r="M120" s="210">
        <f>H120/H$8</f>
        <v>1.6195279020160019E-2</v>
      </c>
      <c r="N120" s="103"/>
    </row>
    <row r="121" spans="1:14" x14ac:dyDescent="0.25">
      <c r="A121" s="1" t="s">
        <v>98</v>
      </c>
      <c r="B121" s="190" t="s">
        <v>99</v>
      </c>
      <c r="C121" s="191">
        <v>235408</v>
      </c>
      <c r="D121" s="191">
        <v>116562</v>
      </c>
      <c r="E121" s="191">
        <v>206631</v>
      </c>
      <c r="F121" s="191">
        <v>271944</v>
      </c>
      <c r="G121" s="191">
        <v>302350</v>
      </c>
      <c r="H121" s="191">
        <v>308399</v>
      </c>
      <c r="I121" s="192">
        <f>IFERROR(H121/G121-1,"-")</f>
        <v>2.0006614850339055E-2</v>
      </c>
      <c r="J121" s="211">
        <f t="shared" ref="J121:J132" si="50">IFERROR(H121/E121-1,"-")</f>
        <v>0.49251080428396521</v>
      </c>
      <c r="K121" s="191">
        <f t="shared" ref="K121:K131" si="51">H121-G121</f>
        <v>6049</v>
      </c>
      <c r="L121" s="191">
        <f t="shared" ref="L121:L132" si="52">H121-E121</f>
        <v>101768</v>
      </c>
      <c r="M121" s="192">
        <f>H121/H$8</f>
        <v>8.5484146187455694E-3</v>
      </c>
      <c r="N121" s="103"/>
    </row>
    <row r="122" spans="1:14" x14ac:dyDescent="0.25">
      <c r="A122" s="193" t="s">
        <v>105</v>
      </c>
      <c r="B122" s="194" t="s">
        <v>105</v>
      </c>
      <c r="C122" s="195">
        <v>110711</v>
      </c>
      <c r="D122" s="195">
        <v>45374</v>
      </c>
      <c r="E122" s="195">
        <v>96469</v>
      </c>
      <c r="F122" s="195">
        <v>128559</v>
      </c>
      <c r="G122" s="195">
        <v>120954</v>
      </c>
      <c r="H122" s="195">
        <v>133909</v>
      </c>
      <c r="I122" s="196">
        <f>IFERROR(H122/G122-1,"-")</f>
        <v>0.10710683400300947</v>
      </c>
      <c r="J122" s="212">
        <f t="shared" si="50"/>
        <v>0.38810395049186774</v>
      </c>
      <c r="K122" s="195">
        <f t="shared" si="51"/>
        <v>12955</v>
      </c>
      <c r="L122" s="195">
        <f t="shared" si="52"/>
        <v>37440</v>
      </c>
      <c r="M122" s="196">
        <f>H122/H$8</f>
        <v>3.7117813390497392E-3</v>
      </c>
      <c r="N122" s="103"/>
    </row>
    <row r="123" spans="1:14" x14ac:dyDescent="0.25">
      <c r="A123" s="193" t="s">
        <v>102</v>
      </c>
      <c r="B123" s="194" t="s">
        <v>102</v>
      </c>
      <c r="C123" s="195">
        <v>124697</v>
      </c>
      <c r="D123" s="195">
        <v>71188</v>
      </c>
      <c r="E123" s="195">
        <v>110162</v>
      </c>
      <c r="F123" s="195">
        <v>143385</v>
      </c>
      <c r="G123" s="195">
        <v>181396</v>
      </c>
      <c r="H123" s="195">
        <v>174490</v>
      </c>
      <c r="I123" s="196">
        <f>IFERROR(H123/G123-1,"-")</f>
        <v>-3.807140179496793E-2</v>
      </c>
      <c r="J123" s="212">
        <f t="shared" si="50"/>
        <v>0.58394001561336939</v>
      </c>
      <c r="K123" s="195">
        <f t="shared" si="51"/>
        <v>-6906</v>
      </c>
      <c r="L123" s="195">
        <f t="shared" si="52"/>
        <v>64328</v>
      </c>
      <c r="M123" s="196">
        <f>H123/H$8</f>
        <v>4.8366332796958306E-3</v>
      </c>
      <c r="N123" s="103"/>
    </row>
    <row r="124" spans="1:14" x14ac:dyDescent="0.25">
      <c r="A124" s="1"/>
      <c r="B124" s="190" t="s">
        <v>109</v>
      </c>
      <c r="C124" s="191">
        <v>268029</v>
      </c>
      <c r="D124" s="191">
        <v>100111</v>
      </c>
      <c r="E124" s="191">
        <v>152538</v>
      </c>
      <c r="F124" s="191">
        <v>271555</v>
      </c>
      <c r="G124" s="191">
        <v>274112</v>
      </c>
      <c r="H124" s="191">
        <v>275874</v>
      </c>
      <c r="I124" s="192">
        <f>IFERROR(H124/G124-1,"-")</f>
        <v>6.4280294186318532E-3</v>
      </c>
      <c r="J124" s="211">
        <f t="shared" si="50"/>
        <v>0.80855917869645588</v>
      </c>
      <c r="K124" s="191">
        <f t="shared" si="51"/>
        <v>1762</v>
      </c>
      <c r="L124" s="191">
        <f t="shared" si="52"/>
        <v>123336</v>
      </c>
      <c r="M124" s="192">
        <f>H124/H$8</f>
        <v>7.6468644014144509E-3</v>
      </c>
      <c r="N124" s="103"/>
    </row>
    <row r="125" spans="1:14" s="74" customFormat="1" x14ac:dyDescent="0.25">
      <c r="B125" s="194" t="s">
        <v>112</v>
      </c>
      <c r="C125" s="195">
        <v>33000</v>
      </c>
      <c r="D125" s="195">
        <v>11431</v>
      </c>
      <c r="E125" s="195">
        <v>11117</v>
      </c>
      <c r="F125" s="195">
        <v>33351</v>
      </c>
      <c r="G125" s="195">
        <v>40267</v>
      </c>
      <c r="H125" s="195">
        <v>36521</v>
      </c>
      <c r="I125" s="196">
        <f t="shared" ref="I125:I132" si="53">IFERROR(H125/G125-1,"-")</f>
        <v>-9.3029031216628977E-2</v>
      </c>
      <c r="J125" s="212">
        <f t="shared" si="50"/>
        <v>2.2851488710983179</v>
      </c>
      <c r="K125" s="195">
        <f t="shared" si="51"/>
        <v>-3746</v>
      </c>
      <c r="L125" s="195">
        <f t="shared" si="52"/>
        <v>25404</v>
      </c>
      <c r="M125" s="196">
        <f t="shared" ref="M125:M132" si="54">H125/H$8</f>
        <v>1.0123140810807006E-3</v>
      </c>
      <c r="N125" s="197"/>
    </row>
    <row r="126" spans="1:14" s="74" customFormat="1" x14ac:dyDescent="0.25">
      <c r="B126" s="194" t="s">
        <v>115</v>
      </c>
      <c r="C126" s="195">
        <v>30865</v>
      </c>
      <c r="D126" s="195">
        <v>11548</v>
      </c>
      <c r="E126" s="195">
        <v>23428</v>
      </c>
      <c r="F126" s="195">
        <v>34791</v>
      </c>
      <c r="G126" s="195">
        <v>43445</v>
      </c>
      <c r="H126" s="195">
        <v>42161</v>
      </c>
      <c r="I126" s="196">
        <f t="shared" si="53"/>
        <v>-2.9554609276096211E-2</v>
      </c>
      <c r="J126" s="212">
        <f t="shared" si="50"/>
        <v>0.79959877070172447</v>
      </c>
      <c r="K126" s="195">
        <f t="shared" si="51"/>
        <v>-1284</v>
      </c>
      <c r="L126" s="195">
        <f t="shared" si="52"/>
        <v>18733</v>
      </c>
      <c r="M126" s="196">
        <f t="shared" si="54"/>
        <v>1.1686474623488791E-3</v>
      </c>
      <c r="N126" s="197"/>
    </row>
    <row r="127" spans="1:14" x14ac:dyDescent="0.25">
      <c r="A127" s="1"/>
      <c r="B127" s="194" t="s">
        <v>118</v>
      </c>
      <c r="C127" s="195">
        <v>20310</v>
      </c>
      <c r="D127" s="195">
        <v>7014</v>
      </c>
      <c r="E127" s="195">
        <v>18250</v>
      </c>
      <c r="F127" s="195">
        <v>23874</v>
      </c>
      <c r="G127" s="195">
        <v>26737</v>
      </c>
      <c r="H127" s="195">
        <v>26375</v>
      </c>
      <c r="I127" s="196">
        <f t="shared" si="53"/>
        <v>-1.3539290122302372E-2</v>
      </c>
      <c r="J127" s="212">
        <f t="shared" si="50"/>
        <v>0.4452054794520548</v>
      </c>
      <c r="K127" s="195">
        <f t="shared" si="51"/>
        <v>-362</v>
      </c>
      <c r="L127" s="195">
        <f t="shared" si="52"/>
        <v>8125</v>
      </c>
      <c r="M127" s="196">
        <f t="shared" si="54"/>
        <v>7.3108030690571108E-4</v>
      </c>
      <c r="N127" s="103"/>
    </row>
    <row r="128" spans="1:14" x14ac:dyDescent="0.25">
      <c r="A128" s="1"/>
      <c r="B128" s="194" t="s">
        <v>125</v>
      </c>
      <c r="C128" s="195">
        <v>4930</v>
      </c>
      <c r="D128" s="195">
        <v>1882</v>
      </c>
      <c r="E128" s="195">
        <v>3678</v>
      </c>
      <c r="F128" s="195">
        <v>6463</v>
      </c>
      <c r="G128" s="195">
        <v>7383</v>
      </c>
      <c r="H128" s="195">
        <v>7428</v>
      </c>
      <c r="I128" s="196">
        <f t="shared" si="53"/>
        <v>6.0950832994717263E-3</v>
      </c>
      <c r="J128" s="212">
        <f t="shared" si="50"/>
        <v>1.0195758564437196</v>
      </c>
      <c r="K128" s="195">
        <f t="shared" si="51"/>
        <v>45</v>
      </c>
      <c r="L128" s="195">
        <f t="shared" si="52"/>
        <v>3750</v>
      </c>
      <c r="M128" s="196">
        <f t="shared" si="54"/>
        <v>2.0589438937234587E-4</v>
      </c>
      <c r="N128" s="103"/>
    </row>
    <row r="129" spans="1:14" x14ac:dyDescent="0.25">
      <c r="A129" s="1"/>
      <c r="B129" s="194" t="s">
        <v>121</v>
      </c>
      <c r="C129" s="195">
        <v>3923</v>
      </c>
      <c r="D129" s="195">
        <v>1919</v>
      </c>
      <c r="E129" s="195">
        <v>3450</v>
      </c>
      <c r="F129" s="195">
        <v>4851</v>
      </c>
      <c r="G129" s="195">
        <v>5958</v>
      </c>
      <c r="H129" s="195">
        <v>5916</v>
      </c>
      <c r="I129" s="196">
        <f t="shared" si="53"/>
        <v>-7.0493454179254567E-3</v>
      </c>
      <c r="J129" s="212">
        <f t="shared" si="50"/>
        <v>0.71478260869565213</v>
      </c>
      <c r="K129" s="195">
        <f t="shared" si="51"/>
        <v>-42</v>
      </c>
      <c r="L129" s="195">
        <f t="shared" si="52"/>
        <v>2466</v>
      </c>
      <c r="M129" s="196">
        <f t="shared" si="54"/>
        <v>1.6398373822385542E-4</v>
      </c>
      <c r="N129" s="103"/>
    </row>
    <row r="130" spans="1:14" x14ac:dyDescent="0.25">
      <c r="A130" s="1"/>
      <c r="B130" s="194" t="s">
        <v>130</v>
      </c>
      <c r="C130" s="195">
        <v>4303</v>
      </c>
      <c r="D130" s="195">
        <v>1701</v>
      </c>
      <c r="E130" s="195">
        <v>1442</v>
      </c>
      <c r="F130" s="195">
        <v>2747</v>
      </c>
      <c r="G130" s="195">
        <v>3505</v>
      </c>
      <c r="H130" s="195">
        <v>3870</v>
      </c>
      <c r="I130" s="196">
        <f t="shared" si="53"/>
        <v>0.10413694721825961</v>
      </c>
      <c r="J130" s="212">
        <f t="shared" si="50"/>
        <v>1.6837725381414703</v>
      </c>
      <c r="K130" s="195">
        <f t="shared" si="51"/>
        <v>365</v>
      </c>
      <c r="L130" s="195">
        <f t="shared" si="52"/>
        <v>2428</v>
      </c>
      <c r="M130" s="196">
        <f t="shared" si="54"/>
        <v>1.0727130948720765E-4</v>
      </c>
      <c r="N130" s="103"/>
    </row>
    <row r="131" spans="1:14" x14ac:dyDescent="0.25">
      <c r="A131" s="193" t="s">
        <v>146</v>
      </c>
      <c r="B131" s="194" t="s">
        <v>133</v>
      </c>
      <c r="C131" s="195">
        <v>5879</v>
      </c>
      <c r="D131" s="195">
        <v>2155</v>
      </c>
      <c r="E131" s="195">
        <v>2010</v>
      </c>
      <c r="F131" s="195">
        <v>4022</v>
      </c>
      <c r="G131" s="195">
        <v>4912</v>
      </c>
      <c r="H131" s="195">
        <v>5417</v>
      </c>
      <c r="I131" s="196">
        <f t="shared" si="53"/>
        <v>0.10280944625407162</v>
      </c>
      <c r="J131" s="212">
        <f t="shared" si="50"/>
        <v>1.6950248756218906</v>
      </c>
      <c r="K131" s="195">
        <f t="shared" si="51"/>
        <v>505</v>
      </c>
      <c r="L131" s="195">
        <f t="shared" si="52"/>
        <v>3407</v>
      </c>
      <c r="M131" s="196">
        <f t="shared" si="54"/>
        <v>1.5015211459746872E-4</v>
      </c>
      <c r="N131" s="103"/>
    </row>
    <row r="132" spans="1:14" x14ac:dyDescent="0.25">
      <c r="A132" s="198" t="s">
        <v>147</v>
      </c>
      <c r="B132" s="199" t="s">
        <v>147</v>
      </c>
      <c r="C132" s="200">
        <f t="shared" ref="C132:H132" si="55">C124-SUM(C125:C131)</f>
        <v>164819</v>
      </c>
      <c r="D132" s="200">
        <f t="shared" si="55"/>
        <v>62461</v>
      </c>
      <c r="E132" s="200">
        <f t="shared" si="55"/>
        <v>89163</v>
      </c>
      <c r="F132" s="200">
        <f t="shared" si="55"/>
        <v>161456</v>
      </c>
      <c r="G132" s="200">
        <f t="shared" si="55"/>
        <v>141905</v>
      </c>
      <c r="H132" s="200">
        <f t="shared" si="55"/>
        <v>148186</v>
      </c>
      <c r="I132" s="201">
        <f t="shared" si="53"/>
        <v>4.4262006271801546E-2</v>
      </c>
      <c r="J132" s="213">
        <f t="shared" si="50"/>
        <v>0.66196740800556286</v>
      </c>
      <c r="K132" s="200">
        <f>H132-G132</f>
        <v>6281</v>
      </c>
      <c r="L132" s="200">
        <f t="shared" si="52"/>
        <v>59023</v>
      </c>
      <c r="M132" s="201">
        <f t="shared" si="54"/>
        <v>4.1075209993982828E-3</v>
      </c>
      <c r="N132" s="103"/>
    </row>
    <row r="133" spans="1:14" s="177" customFormat="1" x14ac:dyDescent="0.25"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</row>
    <row r="134" spans="1:14" x14ac:dyDescent="0.25">
      <c r="A134" s="1">
        <v>3</v>
      </c>
      <c r="B134" s="187" t="s">
        <v>70</v>
      </c>
      <c r="C134" s="209">
        <v>1856756</v>
      </c>
      <c r="D134" s="209">
        <v>610766</v>
      </c>
      <c r="E134" s="209">
        <v>774989</v>
      </c>
      <c r="F134" s="209">
        <v>1753117</v>
      </c>
      <c r="G134" s="209">
        <v>1886738</v>
      </c>
      <c r="H134" s="209">
        <v>1988780</v>
      </c>
      <c r="I134" s="210">
        <f>IFERROR(H134/G134-1,"-")</f>
        <v>5.4083820859069931E-2</v>
      </c>
      <c r="J134" s="210">
        <f>IFERROR(H134/E134-1,"-")</f>
        <v>1.566204165478478</v>
      </c>
      <c r="K134" s="209">
        <f>H134-G134</f>
        <v>102042</v>
      </c>
      <c r="L134" s="209">
        <f>H134-E134</f>
        <v>1213791</v>
      </c>
      <c r="M134" s="210">
        <f>H134/H$8</f>
        <v>5.512636560257593E-2</v>
      </c>
      <c r="N134" s="103"/>
    </row>
    <row r="135" spans="1:14" x14ac:dyDescent="0.25">
      <c r="A135" s="1" t="s">
        <v>98</v>
      </c>
      <c r="B135" s="190" t="s">
        <v>99</v>
      </c>
      <c r="C135" s="191">
        <v>192906</v>
      </c>
      <c r="D135" s="191">
        <v>77176</v>
      </c>
      <c r="E135" s="191">
        <v>141993</v>
      </c>
      <c r="F135" s="191">
        <v>105219</v>
      </c>
      <c r="G135" s="191">
        <v>114083</v>
      </c>
      <c r="H135" s="191">
        <v>103740</v>
      </c>
      <c r="I135" s="192">
        <f>IFERROR(H135/G135-1,"-")</f>
        <v>-9.0662061832174845E-2</v>
      </c>
      <c r="J135" s="211">
        <f t="shared" ref="J135:J146" si="56">IFERROR(H135/E135-1,"-")</f>
        <v>-0.26940060425513934</v>
      </c>
      <c r="K135" s="191">
        <f t="shared" ref="K135:K145" si="57">H135-G135</f>
        <v>-10343</v>
      </c>
      <c r="L135" s="191">
        <f t="shared" ref="L135:L146" si="58">H135-E135</f>
        <v>-38253</v>
      </c>
      <c r="M135" s="192">
        <f>H135/H$8</f>
        <v>2.8755363426880938E-3</v>
      </c>
      <c r="N135" s="103"/>
    </row>
    <row r="136" spans="1:14" x14ac:dyDescent="0.25">
      <c r="A136" s="193" t="s">
        <v>105</v>
      </c>
      <c r="B136" s="194" t="s">
        <v>105</v>
      </c>
      <c r="C136" s="195">
        <v>94828</v>
      </c>
      <c r="D136" s="195">
        <v>51058</v>
      </c>
      <c r="E136" s="195">
        <v>86437</v>
      </c>
      <c r="F136" s="195">
        <v>57546</v>
      </c>
      <c r="G136" s="195">
        <v>60090</v>
      </c>
      <c r="H136" s="195">
        <v>47885</v>
      </c>
      <c r="I136" s="196">
        <f>IFERROR(H136/G136-1,"-")</f>
        <v>-0.2031119986686637</v>
      </c>
      <c r="J136" s="212">
        <f t="shared" si="56"/>
        <v>-0.44601270289343686</v>
      </c>
      <c r="K136" s="195">
        <f t="shared" si="57"/>
        <v>-12205</v>
      </c>
      <c r="L136" s="195">
        <f t="shared" si="58"/>
        <v>-38552</v>
      </c>
      <c r="M136" s="196">
        <f>H136/H$8</f>
        <v>1.3273092131253072E-3</v>
      </c>
      <c r="N136" s="103"/>
    </row>
    <row r="137" spans="1:14" x14ac:dyDescent="0.25">
      <c r="A137" s="193" t="s">
        <v>102</v>
      </c>
      <c r="B137" s="194" t="s">
        <v>102</v>
      </c>
      <c r="C137" s="195">
        <v>98078</v>
      </c>
      <c r="D137" s="195">
        <v>26118</v>
      </c>
      <c r="E137" s="195">
        <v>55556</v>
      </c>
      <c r="F137" s="195">
        <v>47673</v>
      </c>
      <c r="G137" s="195">
        <v>53993</v>
      </c>
      <c r="H137" s="195">
        <v>55855</v>
      </c>
      <c r="I137" s="196">
        <f>IFERROR(H137/G137-1,"-")</f>
        <v>3.4485951882651467E-2</v>
      </c>
      <c r="J137" s="212">
        <f t="shared" si="56"/>
        <v>5.3819569443445126E-3</v>
      </c>
      <c r="K137" s="195">
        <f t="shared" si="57"/>
        <v>1862</v>
      </c>
      <c r="L137" s="195">
        <f t="shared" si="58"/>
        <v>299</v>
      </c>
      <c r="M137" s="196">
        <f>H137/H$8</f>
        <v>1.5482271295627866E-3</v>
      </c>
      <c r="N137" s="103"/>
    </row>
    <row r="138" spans="1:14" x14ac:dyDescent="0.25">
      <c r="A138" s="1"/>
      <c r="B138" s="190" t="s">
        <v>109</v>
      </c>
      <c r="C138" s="191">
        <v>1663850</v>
      </c>
      <c r="D138" s="191">
        <v>533590</v>
      </c>
      <c r="E138" s="191">
        <v>632996</v>
      </c>
      <c r="F138" s="191">
        <v>1647898</v>
      </c>
      <c r="G138" s="191">
        <v>1772655</v>
      </c>
      <c r="H138" s="191">
        <v>1885040</v>
      </c>
      <c r="I138" s="192">
        <f>IFERROR(H138/G138-1,"-")</f>
        <v>6.3399251405377832E-2</v>
      </c>
      <c r="J138" s="211">
        <f t="shared" si="56"/>
        <v>1.9779651056246803</v>
      </c>
      <c r="K138" s="191">
        <f t="shared" si="57"/>
        <v>112385</v>
      </c>
      <c r="L138" s="191">
        <f t="shared" si="58"/>
        <v>1252044</v>
      </c>
      <c r="M138" s="192">
        <f>H138/H$8</f>
        <v>5.2250829259887839E-2</v>
      </c>
      <c r="N138" s="103"/>
    </row>
    <row r="139" spans="1:14" s="74" customFormat="1" x14ac:dyDescent="0.25">
      <c r="B139" s="194" t="s">
        <v>112</v>
      </c>
      <c r="C139" s="195">
        <v>847716</v>
      </c>
      <c r="D139" s="195">
        <v>226701</v>
      </c>
      <c r="E139" s="195">
        <v>182984</v>
      </c>
      <c r="F139" s="195">
        <v>740061</v>
      </c>
      <c r="G139" s="195">
        <v>745732</v>
      </c>
      <c r="H139" s="195">
        <v>857461</v>
      </c>
      <c r="I139" s="196">
        <f t="shared" ref="I139:I146" si="59">IFERROR(H139/G139-1,"-")</f>
        <v>0.1498246018676952</v>
      </c>
      <c r="J139" s="212">
        <f t="shared" si="56"/>
        <v>3.6859889389236216</v>
      </c>
      <c r="K139" s="195">
        <f t="shared" si="57"/>
        <v>111729</v>
      </c>
      <c r="L139" s="195">
        <f t="shared" si="58"/>
        <v>674477</v>
      </c>
      <c r="M139" s="196">
        <f t="shared" ref="M139:M146" si="60">H139/H$8</f>
        <v>2.3767691034679732E-2</v>
      </c>
      <c r="N139" s="197"/>
    </row>
    <row r="140" spans="1:14" s="74" customFormat="1" x14ac:dyDescent="0.25">
      <c r="B140" s="194" t="s">
        <v>115</v>
      </c>
      <c r="C140" s="195">
        <v>113771</v>
      </c>
      <c r="D140" s="195">
        <v>45672</v>
      </c>
      <c r="E140" s="195">
        <v>69325</v>
      </c>
      <c r="F140" s="195">
        <v>132461</v>
      </c>
      <c r="G140" s="195">
        <v>181229</v>
      </c>
      <c r="H140" s="195">
        <v>190327</v>
      </c>
      <c r="I140" s="196">
        <f t="shared" si="59"/>
        <v>5.0201678539306682E-2</v>
      </c>
      <c r="J140" s="212">
        <f t="shared" si="56"/>
        <v>1.7454309412188964</v>
      </c>
      <c r="K140" s="195">
        <f t="shared" si="57"/>
        <v>9098</v>
      </c>
      <c r="L140" s="195">
        <f t="shared" si="58"/>
        <v>121002</v>
      </c>
      <c r="M140" s="196">
        <f t="shared" si="60"/>
        <v>5.2756140880547212E-3</v>
      </c>
      <c r="N140" s="197"/>
    </row>
    <row r="141" spans="1:14" x14ac:dyDescent="0.25">
      <c r="A141" s="1"/>
      <c r="B141" s="194" t="s">
        <v>118</v>
      </c>
      <c r="C141" s="195">
        <v>132722</v>
      </c>
      <c r="D141" s="195">
        <v>42455</v>
      </c>
      <c r="E141" s="195">
        <v>94016</v>
      </c>
      <c r="F141" s="195">
        <v>171222</v>
      </c>
      <c r="G141" s="195">
        <v>162316</v>
      </c>
      <c r="H141" s="195">
        <v>166671</v>
      </c>
      <c r="I141" s="196">
        <f t="shared" si="59"/>
        <v>2.6830380245939978E-2</v>
      </c>
      <c r="J141" s="212">
        <f t="shared" si="56"/>
        <v>0.77279399251191294</v>
      </c>
      <c r="K141" s="195">
        <f t="shared" si="57"/>
        <v>4355</v>
      </c>
      <c r="L141" s="195">
        <f t="shared" si="58"/>
        <v>72655</v>
      </c>
      <c r="M141" s="196">
        <f t="shared" si="60"/>
        <v>4.6199008846362763E-3</v>
      </c>
      <c r="N141" s="103"/>
    </row>
    <row r="142" spans="1:14" x14ac:dyDescent="0.25">
      <c r="A142" s="1"/>
      <c r="B142" s="194" t="s">
        <v>125</v>
      </c>
      <c r="C142" s="195">
        <v>38846</v>
      </c>
      <c r="D142" s="195">
        <v>8958</v>
      </c>
      <c r="E142" s="195">
        <v>22357</v>
      </c>
      <c r="F142" s="195">
        <v>60881</v>
      </c>
      <c r="G142" s="195">
        <v>78552</v>
      </c>
      <c r="H142" s="195">
        <v>58930</v>
      </c>
      <c r="I142" s="196">
        <f t="shared" si="59"/>
        <v>-0.24979631327019047</v>
      </c>
      <c r="J142" s="212">
        <f t="shared" si="56"/>
        <v>1.6358634879456098</v>
      </c>
      <c r="K142" s="195">
        <f t="shared" si="57"/>
        <v>-19622</v>
      </c>
      <c r="L142" s="195">
        <f t="shared" si="58"/>
        <v>36573</v>
      </c>
      <c r="M142" s="196">
        <f t="shared" si="60"/>
        <v>1.6334620847754903E-3</v>
      </c>
      <c r="N142" s="103"/>
    </row>
    <row r="143" spans="1:14" x14ac:dyDescent="0.25">
      <c r="A143" s="1"/>
      <c r="B143" s="194" t="s">
        <v>121</v>
      </c>
      <c r="C143" s="195">
        <v>39195</v>
      </c>
      <c r="D143" s="195">
        <v>12571</v>
      </c>
      <c r="E143" s="195">
        <v>20808</v>
      </c>
      <c r="F143" s="195">
        <v>32138</v>
      </c>
      <c r="G143" s="195">
        <v>40929</v>
      </c>
      <c r="H143" s="195">
        <v>41917</v>
      </c>
      <c r="I143" s="196">
        <f t="shared" si="59"/>
        <v>2.4139363287644544E-2</v>
      </c>
      <c r="J143" s="212">
        <f t="shared" si="56"/>
        <v>1.0144655901576316</v>
      </c>
      <c r="K143" s="195">
        <f t="shared" si="57"/>
        <v>988</v>
      </c>
      <c r="L143" s="195">
        <f t="shared" si="58"/>
        <v>21109</v>
      </c>
      <c r="M143" s="196">
        <f t="shared" si="60"/>
        <v>1.1618841033011068E-3</v>
      </c>
      <c r="N143" s="103"/>
    </row>
    <row r="144" spans="1:14" x14ac:dyDescent="0.25">
      <c r="A144" s="1"/>
      <c r="B144" s="194" t="s">
        <v>130</v>
      </c>
      <c r="C144" s="195">
        <v>18681</v>
      </c>
      <c r="D144" s="195">
        <v>15372</v>
      </c>
      <c r="E144" s="195">
        <v>9958</v>
      </c>
      <c r="F144" s="195">
        <v>24691</v>
      </c>
      <c r="G144" s="195">
        <v>28155</v>
      </c>
      <c r="H144" s="195">
        <v>26591</v>
      </c>
      <c r="I144" s="196">
        <f t="shared" si="59"/>
        <v>-5.554963594388207E-2</v>
      </c>
      <c r="J144" s="212">
        <f t="shared" si="56"/>
        <v>1.6703153243623219</v>
      </c>
      <c r="K144" s="195">
        <f t="shared" si="57"/>
        <v>-1564</v>
      </c>
      <c r="L144" s="195">
        <f t="shared" si="58"/>
        <v>16633</v>
      </c>
      <c r="M144" s="196">
        <f t="shared" si="60"/>
        <v>7.3706754278406693E-4</v>
      </c>
      <c r="N144" s="103"/>
    </row>
    <row r="145" spans="1:14" x14ac:dyDescent="0.25">
      <c r="A145" s="193" t="s">
        <v>146</v>
      </c>
      <c r="B145" s="194" t="s">
        <v>133</v>
      </c>
      <c r="C145" s="195">
        <v>47882</v>
      </c>
      <c r="D145" s="195">
        <v>29519</v>
      </c>
      <c r="E145" s="195">
        <v>6358</v>
      </c>
      <c r="F145" s="195">
        <v>14264</v>
      </c>
      <c r="G145" s="195">
        <v>21375</v>
      </c>
      <c r="H145" s="195">
        <v>19097</v>
      </c>
      <c r="I145" s="196">
        <f t="shared" si="59"/>
        <v>-0.10657309941520465</v>
      </c>
      <c r="J145" s="212">
        <f t="shared" si="56"/>
        <v>2.0036174897766594</v>
      </c>
      <c r="K145" s="195">
        <f t="shared" si="57"/>
        <v>-2278</v>
      </c>
      <c r="L145" s="195">
        <f t="shared" si="58"/>
        <v>12739</v>
      </c>
      <c r="M145" s="196">
        <f t="shared" si="60"/>
        <v>5.2934372022666785E-4</v>
      </c>
      <c r="N145" s="103"/>
    </row>
    <row r="146" spans="1:14" x14ac:dyDescent="0.25">
      <c r="A146" s="198" t="s">
        <v>147</v>
      </c>
      <c r="B146" s="199" t="s">
        <v>147</v>
      </c>
      <c r="C146" s="200">
        <f t="shared" ref="C146:H146" si="61">C138-SUM(C139:C145)</f>
        <v>425037</v>
      </c>
      <c r="D146" s="200">
        <f t="shared" si="61"/>
        <v>152342</v>
      </c>
      <c r="E146" s="200">
        <f t="shared" si="61"/>
        <v>227190</v>
      </c>
      <c r="F146" s="200">
        <f t="shared" si="61"/>
        <v>472180</v>
      </c>
      <c r="G146" s="200">
        <f t="shared" si="61"/>
        <v>514367</v>
      </c>
      <c r="H146" s="200">
        <f t="shared" si="61"/>
        <v>524046</v>
      </c>
      <c r="I146" s="201">
        <f t="shared" si="59"/>
        <v>1.881730359840339E-2</v>
      </c>
      <c r="J146" s="213">
        <f t="shared" si="56"/>
        <v>1.3066420176944407</v>
      </c>
      <c r="K146" s="200">
        <f>H146-G146</f>
        <v>9679</v>
      </c>
      <c r="L146" s="200">
        <f t="shared" si="58"/>
        <v>296856</v>
      </c>
      <c r="M146" s="201">
        <f t="shared" si="60"/>
        <v>1.4525865801429774E-2</v>
      </c>
      <c r="N146" s="103"/>
    </row>
    <row r="147" spans="1:14" s="177" customFormat="1" x14ac:dyDescent="0.25"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</row>
    <row r="148" spans="1:14" x14ac:dyDescent="0.25">
      <c r="A148" s="1">
        <v>3</v>
      </c>
      <c r="B148" s="187" t="s">
        <v>70</v>
      </c>
      <c r="C148" s="209">
        <v>721244</v>
      </c>
      <c r="D148" s="209">
        <v>235241</v>
      </c>
      <c r="E148" s="209">
        <v>320278</v>
      </c>
      <c r="F148" s="209">
        <v>622441</v>
      </c>
      <c r="G148" s="209">
        <v>781085</v>
      </c>
      <c r="H148" s="209">
        <v>735651</v>
      </c>
      <c r="I148" s="210">
        <f>IFERROR(H148/G148-1,"-")</f>
        <v>-5.8167805040424514E-2</v>
      </c>
      <c r="J148" s="210">
        <f>IFERROR(H148/E148-1,"-")</f>
        <v>1.2969139310224245</v>
      </c>
      <c r="K148" s="209">
        <f>H148-G148</f>
        <v>-45434</v>
      </c>
      <c r="L148" s="209">
        <f>H148-E148</f>
        <v>415373</v>
      </c>
      <c r="M148" s="210">
        <f>H148/H$8</f>
        <v>2.0391278060871782E-2</v>
      </c>
      <c r="N148" s="103"/>
    </row>
    <row r="149" spans="1:14" x14ac:dyDescent="0.25">
      <c r="A149" s="1" t="s">
        <v>98</v>
      </c>
      <c r="B149" s="190" t="s">
        <v>99</v>
      </c>
      <c r="C149" s="191">
        <v>261107</v>
      </c>
      <c r="D149" s="191">
        <v>90513</v>
      </c>
      <c r="E149" s="191">
        <v>118326</v>
      </c>
      <c r="F149" s="191">
        <v>251371</v>
      </c>
      <c r="G149" s="191">
        <v>299320</v>
      </c>
      <c r="H149" s="191">
        <v>274535</v>
      </c>
      <c r="I149" s="192">
        <f>IFERROR(H149/G149-1,"-")</f>
        <v>-8.2804356541494095E-2</v>
      </c>
      <c r="J149" s="211">
        <f t="shared" ref="J149:J160" si="62">IFERROR(H149/E149-1,"-")</f>
        <v>1.3201578689383568</v>
      </c>
      <c r="K149" s="191">
        <f t="shared" ref="K149:K159" si="63">H149-G149</f>
        <v>-24785</v>
      </c>
      <c r="L149" s="191">
        <f t="shared" ref="L149:L160" si="64">H149-E149</f>
        <v>156209</v>
      </c>
      <c r="M149" s="192">
        <f>H149/H$8</f>
        <v>7.6097490827055697E-3</v>
      </c>
      <c r="N149" s="103"/>
    </row>
    <row r="150" spans="1:14" x14ac:dyDescent="0.25">
      <c r="A150" s="193" t="s">
        <v>105</v>
      </c>
      <c r="B150" s="194" t="s">
        <v>105</v>
      </c>
      <c r="C150" s="195">
        <v>111386</v>
      </c>
      <c r="D150" s="195">
        <v>46140</v>
      </c>
      <c r="E150" s="195">
        <v>86621</v>
      </c>
      <c r="F150" s="195">
        <v>153781</v>
      </c>
      <c r="G150" s="195">
        <v>212501</v>
      </c>
      <c r="H150" s="195">
        <v>179525</v>
      </c>
      <c r="I150" s="196">
        <f>IFERROR(H150/G150-1,"-")</f>
        <v>-0.15518044620966487</v>
      </c>
      <c r="J150" s="212">
        <f t="shared" si="62"/>
        <v>1.0725343738816222</v>
      </c>
      <c r="K150" s="195">
        <f t="shared" si="63"/>
        <v>-32976</v>
      </c>
      <c r="L150" s="195">
        <f t="shared" si="64"/>
        <v>92904</v>
      </c>
      <c r="M150" s="196">
        <f>H150/H$8</f>
        <v>4.9761968567676885E-3</v>
      </c>
      <c r="N150" s="103"/>
    </row>
    <row r="151" spans="1:14" x14ac:dyDescent="0.25">
      <c r="A151" s="193" t="s">
        <v>102</v>
      </c>
      <c r="B151" s="194" t="s">
        <v>102</v>
      </c>
      <c r="C151" s="195">
        <v>149721</v>
      </c>
      <c r="D151" s="195">
        <v>44373</v>
      </c>
      <c r="E151" s="195">
        <v>31705</v>
      </c>
      <c r="F151" s="195">
        <v>97590</v>
      </c>
      <c r="G151" s="195">
        <v>86819</v>
      </c>
      <c r="H151" s="195">
        <v>95010</v>
      </c>
      <c r="I151" s="196">
        <f>IFERROR(H151/G151-1,"-")</f>
        <v>9.4345707736785744E-2</v>
      </c>
      <c r="J151" s="212">
        <f t="shared" si="62"/>
        <v>1.9966882195237345</v>
      </c>
      <c r="K151" s="195">
        <f t="shared" si="63"/>
        <v>8191</v>
      </c>
      <c r="L151" s="195">
        <f t="shared" si="64"/>
        <v>63305</v>
      </c>
      <c r="M151" s="196">
        <f>H151/H$8</f>
        <v>2.6335522259378812E-3</v>
      </c>
      <c r="N151" s="103"/>
    </row>
    <row r="152" spans="1:14" x14ac:dyDescent="0.25">
      <c r="A152" s="1"/>
      <c r="B152" s="190" t="s">
        <v>109</v>
      </c>
      <c r="C152" s="191">
        <v>460137</v>
      </c>
      <c r="D152" s="191">
        <v>144728</v>
      </c>
      <c r="E152" s="191">
        <v>201952</v>
      </c>
      <c r="F152" s="191">
        <v>371070</v>
      </c>
      <c r="G152" s="191">
        <v>481765</v>
      </c>
      <c r="H152" s="191">
        <v>461116</v>
      </c>
      <c r="I152" s="192">
        <f>IFERROR(H152/G152-1,"-")</f>
        <v>-4.2861145994416372E-2</v>
      </c>
      <c r="J152" s="211">
        <f t="shared" si="62"/>
        <v>1.2832950404056409</v>
      </c>
      <c r="K152" s="191">
        <f t="shared" si="63"/>
        <v>-20649</v>
      </c>
      <c r="L152" s="191">
        <f t="shared" si="64"/>
        <v>259164</v>
      </c>
      <c r="M152" s="192">
        <f>H152/H$8</f>
        <v>1.2781528978166213E-2</v>
      </c>
      <c r="N152" s="103"/>
    </row>
    <row r="153" spans="1:14" s="74" customFormat="1" x14ac:dyDescent="0.25">
      <c r="B153" s="194" t="s">
        <v>112</v>
      </c>
      <c r="C153" s="195">
        <v>120718</v>
      </c>
      <c r="D153" s="195">
        <v>31890</v>
      </c>
      <c r="E153" s="195">
        <v>39412</v>
      </c>
      <c r="F153" s="195">
        <v>136400</v>
      </c>
      <c r="G153" s="195">
        <v>179243</v>
      </c>
      <c r="H153" s="195">
        <v>146131</v>
      </c>
      <c r="I153" s="196">
        <f t="shared" ref="I153:I160" si="65">IFERROR(H153/G153-1,"-")</f>
        <v>-0.18473245817130934</v>
      </c>
      <c r="J153" s="212">
        <f t="shared" si="62"/>
        <v>2.7077793565411548</v>
      </c>
      <c r="K153" s="195">
        <f t="shared" si="63"/>
        <v>-33112</v>
      </c>
      <c r="L153" s="195">
        <f t="shared" si="64"/>
        <v>106719</v>
      </c>
      <c r="M153" s="196">
        <f t="shared" ref="M153:M160" si="66">H153/H$8</f>
        <v>4.0505591025000367E-3</v>
      </c>
      <c r="N153" s="197"/>
    </row>
    <row r="154" spans="1:14" s="74" customFormat="1" x14ac:dyDescent="0.25">
      <c r="B154" s="194" t="s">
        <v>115</v>
      </c>
      <c r="C154" s="195">
        <v>154372</v>
      </c>
      <c r="D154" s="195">
        <v>49978</v>
      </c>
      <c r="E154" s="195">
        <v>69931</v>
      </c>
      <c r="F154" s="195">
        <v>98479</v>
      </c>
      <c r="G154" s="195">
        <v>105256</v>
      </c>
      <c r="H154" s="195">
        <v>104855</v>
      </c>
      <c r="I154" s="196">
        <f t="shared" si="65"/>
        <v>-3.8097590636163581E-3</v>
      </c>
      <c r="J154" s="212">
        <f t="shared" si="62"/>
        <v>0.49940655789277999</v>
      </c>
      <c r="K154" s="195">
        <f t="shared" si="63"/>
        <v>-401</v>
      </c>
      <c r="L154" s="195">
        <f t="shared" si="64"/>
        <v>34924</v>
      </c>
      <c r="M154" s="196">
        <f t="shared" si="66"/>
        <v>2.9064426760416432E-3</v>
      </c>
      <c r="N154" s="197"/>
    </row>
    <row r="155" spans="1:14" x14ac:dyDescent="0.25">
      <c r="A155" s="1"/>
      <c r="B155" s="194" t="s">
        <v>118</v>
      </c>
      <c r="C155" s="195">
        <v>63972</v>
      </c>
      <c r="D155" s="195">
        <v>14033</v>
      </c>
      <c r="E155" s="195">
        <v>26362</v>
      </c>
      <c r="F155" s="195">
        <v>41410</v>
      </c>
      <c r="G155" s="195">
        <v>72199</v>
      </c>
      <c r="H155" s="195">
        <v>71765</v>
      </c>
      <c r="I155" s="196">
        <f t="shared" si="65"/>
        <v>-6.0111635895233606E-3</v>
      </c>
      <c r="J155" s="212">
        <f t="shared" si="62"/>
        <v>1.7222896593581671</v>
      </c>
      <c r="K155" s="195">
        <f t="shared" si="63"/>
        <v>-434</v>
      </c>
      <c r="L155" s="195">
        <f t="shared" si="64"/>
        <v>45403</v>
      </c>
      <c r="M155" s="196">
        <f t="shared" si="66"/>
        <v>1.9892314018990845E-3</v>
      </c>
      <c r="N155" s="103"/>
    </row>
    <row r="156" spans="1:14" x14ac:dyDescent="0.25">
      <c r="A156" s="1"/>
      <c r="B156" s="194" t="s">
        <v>125</v>
      </c>
      <c r="C156" s="195">
        <v>7808</v>
      </c>
      <c r="D156" s="195">
        <v>2588</v>
      </c>
      <c r="E156" s="195">
        <v>4562</v>
      </c>
      <c r="F156" s="195">
        <v>9484</v>
      </c>
      <c r="G156" s="195">
        <v>12559</v>
      </c>
      <c r="H156" s="195">
        <v>15268</v>
      </c>
      <c r="I156" s="196">
        <f t="shared" si="65"/>
        <v>0.21570188709292148</v>
      </c>
      <c r="J156" s="212">
        <f t="shared" si="62"/>
        <v>2.3467777290661989</v>
      </c>
      <c r="K156" s="195">
        <f t="shared" si="63"/>
        <v>2709</v>
      </c>
      <c r="L156" s="195">
        <f t="shared" si="64"/>
        <v>10706</v>
      </c>
      <c r="M156" s="196">
        <f t="shared" si="66"/>
        <v>4.2320887680896295E-4</v>
      </c>
      <c r="N156" s="103"/>
    </row>
    <row r="157" spans="1:14" x14ac:dyDescent="0.25">
      <c r="A157" s="1"/>
      <c r="B157" s="194" t="s">
        <v>121</v>
      </c>
      <c r="C157" s="195">
        <v>21924</v>
      </c>
      <c r="D157" s="195">
        <v>10906</v>
      </c>
      <c r="E157" s="195">
        <v>13772</v>
      </c>
      <c r="F157" s="195">
        <v>27289</v>
      </c>
      <c r="G157" s="195">
        <v>21390</v>
      </c>
      <c r="H157" s="195">
        <v>24668</v>
      </c>
      <c r="I157" s="196">
        <f t="shared" si="65"/>
        <v>0.15324918186068248</v>
      </c>
      <c r="J157" s="212">
        <f t="shared" si="62"/>
        <v>0.791170490851002</v>
      </c>
      <c r="K157" s="195">
        <f t="shared" si="63"/>
        <v>3278</v>
      </c>
      <c r="L157" s="195">
        <f t="shared" si="64"/>
        <v>10896</v>
      </c>
      <c r="M157" s="196">
        <f t="shared" si="66"/>
        <v>6.8376451225592725E-4</v>
      </c>
      <c r="N157" s="103"/>
    </row>
    <row r="158" spans="1:14" x14ac:dyDescent="0.25">
      <c r="A158" s="1"/>
      <c r="B158" s="194" t="s">
        <v>130</v>
      </c>
      <c r="C158" s="195">
        <v>2951</v>
      </c>
      <c r="D158" s="195">
        <v>2836</v>
      </c>
      <c r="E158" s="195">
        <v>1823</v>
      </c>
      <c r="F158" s="195">
        <v>2563</v>
      </c>
      <c r="G158" s="195">
        <v>4469</v>
      </c>
      <c r="H158" s="195">
        <v>3399</v>
      </c>
      <c r="I158" s="196">
        <f t="shared" si="65"/>
        <v>-0.23942716491385097</v>
      </c>
      <c r="J158" s="212">
        <f t="shared" si="62"/>
        <v>0.86450905101481079</v>
      </c>
      <c r="K158" s="195">
        <f t="shared" si="63"/>
        <v>-1070</v>
      </c>
      <c r="L158" s="195">
        <f t="shared" si="64"/>
        <v>1576</v>
      </c>
      <c r="M158" s="196">
        <f t="shared" si="66"/>
        <v>9.4215809030237421E-5</v>
      </c>
      <c r="N158" s="103"/>
    </row>
    <row r="159" spans="1:14" x14ac:dyDescent="0.25">
      <c r="A159" s="193" t="s">
        <v>146</v>
      </c>
      <c r="B159" s="194" t="s">
        <v>133</v>
      </c>
      <c r="C159" s="195">
        <v>7381</v>
      </c>
      <c r="D159" s="195">
        <v>3788</v>
      </c>
      <c r="E159" s="195">
        <v>2712</v>
      </c>
      <c r="F159" s="195">
        <v>4129</v>
      </c>
      <c r="G159" s="195">
        <v>6277</v>
      </c>
      <c r="H159" s="195">
        <v>5327</v>
      </c>
      <c r="I159" s="196">
        <f t="shared" si="65"/>
        <v>-0.15134618448303327</v>
      </c>
      <c r="J159" s="212">
        <f t="shared" si="62"/>
        <v>0.96423303834808261</v>
      </c>
      <c r="K159" s="195">
        <f t="shared" si="63"/>
        <v>-950</v>
      </c>
      <c r="L159" s="195">
        <f t="shared" si="64"/>
        <v>2615</v>
      </c>
      <c r="M159" s="196">
        <f t="shared" si="66"/>
        <v>1.4765743298148713E-4</v>
      </c>
      <c r="N159" s="103"/>
    </row>
    <row r="160" spans="1:14" x14ac:dyDescent="0.25">
      <c r="A160" s="198" t="s">
        <v>147</v>
      </c>
      <c r="B160" s="199" t="s">
        <v>147</v>
      </c>
      <c r="C160" s="200">
        <f t="shared" ref="C160:H160" si="67">C152-SUM(C153:C159)</f>
        <v>81011</v>
      </c>
      <c r="D160" s="200">
        <f t="shared" si="67"/>
        <v>28709</v>
      </c>
      <c r="E160" s="200">
        <f t="shared" si="67"/>
        <v>43378</v>
      </c>
      <c r="F160" s="200">
        <f t="shared" si="67"/>
        <v>51316</v>
      </c>
      <c r="G160" s="200">
        <f t="shared" si="67"/>
        <v>80372</v>
      </c>
      <c r="H160" s="200">
        <f t="shared" si="67"/>
        <v>89703</v>
      </c>
      <c r="I160" s="201">
        <f t="shared" si="65"/>
        <v>0.11609764594634941</v>
      </c>
      <c r="J160" s="213">
        <f t="shared" si="62"/>
        <v>1.067937664253769</v>
      </c>
      <c r="K160" s="200">
        <f>H160-G160</f>
        <v>9331</v>
      </c>
      <c r="L160" s="200">
        <f t="shared" si="64"/>
        <v>46325</v>
      </c>
      <c r="M160" s="201">
        <f t="shared" si="66"/>
        <v>2.4864491666488344E-3</v>
      </c>
      <c r="N160" s="103"/>
    </row>
    <row r="161" spans="2:16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</row>
    <row r="162" spans="2:16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A7FAC-1DD2-447A-8388-390E61677B49}">
  <sheetPr>
    <tabColor theme="3" tint="0.39997558519241921"/>
  </sheetPr>
  <dimension ref="A4:A24"/>
  <sheetViews>
    <sheetView showGridLines="0" workbookViewId="0">
      <selection activeCell="D5" sqref="D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F10EF-E35B-4605-A8F7-BE8441E56F36}">
  <sheetPr>
    <tabColor theme="8" tint="0.59999389629810485"/>
  </sheetPr>
  <dimension ref="B1:P220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84" t="s">
        <v>42</v>
      </c>
      <c r="E1" s="84"/>
      <c r="F1" s="84"/>
      <c r="G1" s="84"/>
      <c r="H1" s="84"/>
      <c r="I1" s="84"/>
      <c r="J1" s="84"/>
      <c r="K1" s="84"/>
      <c r="L1" s="84"/>
    </row>
    <row r="2" spans="2:16" x14ac:dyDescent="0.25">
      <c r="D2" s="84"/>
      <c r="E2" s="84"/>
      <c r="F2" s="84"/>
      <c r="G2" s="84"/>
      <c r="H2" s="84"/>
      <c r="I2" s="84"/>
      <c r="J2" s="84"/>
      <c r="K2" s="84"/>
      <c r="L2" s="84"/>
    </row>
    <row r="4" spans="2:16" ht="21.75" customHeight="1" thickBot="1" x14ac:dyDescent="0.3">
      <c r="C4" s="85" t="s">
        <v>43</v>
      </c>
      <c r="D4" s="85"/>
      <c r="E4" s="85"/>
      <c r="F4" s="85"/>
      <c r="G4" s="85"/>
      <c r="H4" s="85"/>
      <c r="I4" s="85"/>
      <c r="J4" s="85"/>
      <c r="K4" s="85"/>
      <c r="L4" s="85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45" x14ac:dyDescent="0.25">
      <c r="B6" s="4"/>
      <c r="C6" s="4"/>
      <c r="D6" s="4"/>
      <c r="E6" s="14" t="s">
        <v>228</v>
      </c>
      <c r="F6" s="14" t="s">
        <v>229</v>
      </c>
      <c r="G6" s="14" t="s">
        <v>230</v>
      </c>
      <c r="H6" s="14" t="s">
        <v>231</v>
      </c>
      <c r="I6" s="14" t="s">
        <v>232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octubre 2025</v>
      </c>
    </row>
    <row r="7" spans="2:16" ht="15" customHeight="1" x14ac:dyDescent="0.25">
      <c r="B7" s="16" t="s">
        <v>44</v>
      </c>
      <c r="C7" s="17" t="s">
        <v>8</v>
      </c>
      <c r="D7" s="86" t="s">
        <v>45</v>
      </c>
      <c r="E7" s="87">
        <v>366988</v>
      </c>
      <c r="F7" s="87">
        <v>432738</v>
      </c>
      <c r="G7" s="87">
        <v>471699</v>
      </c>
      <c r="H7" s="87">
        <v>492579</v>
      </c>
      <c r="I7" s="87">
        <v>493344</v>
      </c>
      <c r="J7" s="88">
        <f>I7/H7-1</f>
        <v>1.5530503736456147E-3</v>
      </c>
      <c r="K7" s="87">
        <f>I7-H7</f>
        <v>765</v>
      </c>
      <c r="L7" s="88">
        <f>I7/$I$7</f>
        <v>1</v>
      </c>
      <c r="P7" s="89"/>
    </row>
    <row r="8" spans="2:16" ht="15" customHeight="1" x14ac:dyDescent="0.25">
      <c r="B8" s="22"/>
      <c r="C8" s="23"/>
      <c r="D8" s="18" t="s">
        <v>46</v>
      </c>
      <c r="E8" s="19">
        <v>139108</v>
      </c>
      <c r="F8" s="19">
        <v>159273</v>
      </c>
      <c r="G8" s="19">
        <v>172251</v>
      </c>
      <c r="H8" s="19">
        <v>172855</v>
      </c>
      <c r="I8" s="19">
        <v>169755</v>
      </c>
      <c r="J8" s="20">
        <f t="shared" ref="J8:J63" si="0">I8/H8-1</f>
        <v>-1.7934106621156465E-2</v>
      </c>
      <c r="K8" s="19">
        <f t="shared" ref="K8:K50" si="1">I8-H8</f>
        <v>-3100</v>
      </c>
      <c r="L8" s="21">
        <f t="shared" ref="L8:L17" si="2">I8/$I$7</f>
        <v>0.34409053317766103</v>
      </c>
      <c r="P8" s="89"/>
    </row>
    <row r="9" spans="2:16" x14ac:dyDescent="0.25">
      <c r="B9" s="22"/>
      <c r="C9" s="23"/>
      <c r="D9" s="24" t="s">
        <v>47</v>
      </c>
      <c r="E9" s="25">
        <v>89457</v>
      </c>
      <c r="F9" s="25">
        <v>113209</v>
      </c>
      <c r="G9" s="25">
        <v>119521</v>
      </c>
      <c r="H9" s="25">
        <v>125080</v>
      </c>
      <c r="I9" s="25">
        <v>130415</v>
      </c>
      <c r="J9" s="80">
        <f t="shared" si="0"/>
        <v>4.2652702270546961E-2</v>
      </c>
      <c r="K9" s="25">
        <f t="shared" si="1"/>
        <v>5335</v>
      </c>
      <c r="L9" s="81">
        <f t="shared" si="2"/>
        <v>0.26434901407537137</v>
      </c>
      <c r="P9" s="89"/>
    </row>
    <row r="10" spans="2:16" x14ac:dyDescent="0.25">
      <c r="B10" s="22"/>
      <c r="C10" s="23"/>
      <c r="D10" s="24" t="s">
        <v>48</v>
      </c>
      <c r="E10" s="25">
        <v>3184</v>
      </c>
      <c r="F10" s="25">
        <v>3407</v>
      </c>
      <c r="G10" s="25">
        <v>4248</v>
      </c>
      <c r="H10" s="25">
        <v>3960</v>
      </c>
      <c r="I10" s="25">
        <v>4094</v>
      </c>
      <c r="J10" s="80">
        <f t="shared" si="0"/>
        <v>3.3838383838383779E-2</v>
      </c>
      <c r="K10" s="25">
        <f t="shared" si="1"/>
        <v>134</v>
      </c>
      <c r="L10" s="81">
        <f t="shared" si="2"/>
        <v>8.2984692222870856E-3</v>
      </c>
      <c r="P10" s="89"/>
    </row>
    <row r="11" spans="2:16" x14ac:dyDescent="0.25">
      <c r="B11" s="22"/>
      <c r="C11" s="23"/>
      <c r="D11" s="24" t="s">
        <v>49</v>
      </c>
      <c r="E11" s="25">
        <v>13659</v>
      </c>
      <c r="F11" s="25">
        <v>14777</v>
      </c>
      <c r="G11" s="25">
        <v>17351</v>
      </c>
      <c r="H11" s="25">
        <v>24595</v>
      </c>
      <c r="I11" s="25">
        <v>16756</v>
      </c>
      <c r="J11" s="80">
        <f t="shared" si="0"/>
        <v>-0.31872331774750962</v>
      </c>
      <c r="K11" s="25">
        <f t="shared" si="1"/>
        <v>-7839</v>
      </c>
      <c r="L11" s="81">
        <f t="shared" si="2"/>
        <v>3.396413050528637E-2</v>
      </c>
      <c r="P11" s="89"/>
    </row>
    <row r="12" spans="2:16" x14ac:dyDescent="0.25">
      <c r="B12" s="22"/>
      <c r="C12" s="23"/>
      <c r="D12" s="24" t="s">
        <v>50</v>
      </c>
      <c r="E12" s="25">
        <v>52374</v>
      </c>
      <c r="F12" s="25">
        <v>64171</v>
      </c>
      <c r="G12" s="25">
        <v>70925</v>
      </c>
      <c r="H12" s="25">
        <v>81853</v>
      </c>
      <c r="I12" s="25">
        <v>83480</v>
      </c>
      <c r="J12" s="80">
        <f t="shared" si="0"/>
        <v>1.9877096746606648E-2</v>
      </c>
      <c r="K12" s="25">
        <f t="shared" si="1"/>
        <v>1627</v>
      </c>
      <c r="L12" s="81">
        <f t="shared" si="2"/>
        <v>0.16921255756632289</v>
      </c>
      <c r="P12" s="89"/>
    </row>
    <row r="13" spans="2:16" x14ac:dyDescent="0.25">
      <c r="B13" s="22"/>
      <c r="C13" s="23"/>
      <c r="D13" s="24" t="s">
        <v>51</v>
      </c>
      <c r="E13" s="25">
        <v>3380</v>
      </c>
      <c r="F13" s="25">
        <v>4025</v>
      </c>
      <c r="G13" s="25">
        <v>4419</v>
      </c>
      <c r="H13" s="25">
        <v>4919</v>
      </c>
      <c r="I13" s="25">
        <v>5990</v>
      </c>
      <c r="J13" s="80">
        <f t="shared" si="0"/>
        <v>0.21772718032120353</v>
      </c>
      <c r="K13" s="25">
        <f t="shared" si="1"/>
        <v>1071</v>
      </c>
      <c r="L13" s="81">
        <f t="shared" si="2"/>
        <v>1.214162937017578E-2</v>
      </c>
      <c r="P13" s="89"/>
    </row>
    <row r="14" spans="2:16" x14ac:dyDescent="0.25">
      <c r="B14" s="22"/>
      <c r="C14" s="23"/>
      <c r="D14" s="24" t="s">
        <v>52</v>
      </c>
      <c r="E14" s="25">
        <v>13324</v>
      </c>
      <c r="F14" s="25">
        <v>20050</v>
      </c>
      <c r="G14" s="25">
        <v>26095</v>
      </c>
      <c r="H14" s="25">
        <v>21212</v>
      </c>
      <c r="I14" s="25">
        <v>20345</v>
      </c>
      <c r="J14" s="80">
        <f t="shared" si="0"/>
        <v>-4.0873090703375414E-2</v>
      </c>
      <c r="K14" s="25">
        <f t="shared" si="1"/>
        <v>-867</v>
      </c>
      <c r="L14" s="81">
        <f t="shared" si="2"/>
        <v>4.1238973211390022E-2</v>
      </c>
      <c r="P14" s="89"/>
    </row>
    <row r="15" spans="2:16" x14ac:dyDescent="0.25">
      <c r="B15" s="22"/>
      <c r="C15" s="23"/>
      <c r="D15" s="24" t="s">
        <v>53</v>
      </c>
      <c r="E15" s="25">
        <v>19721</v>
      </c>
      <c r="F15" s="25">
        <v>21932</v>
      </c>
      <c r="G15" s="25">
        <v>20553</v>
      </c>
      <c r="H15" s="25">
        <v>19337</v>
      </c>
      <c r="I15" s="25">
        <v>24469</v>
      </c>
      <c r="J15" s="80">
        <f t="shared" si="0"/>
        <v>0.26539794176966436</v>
      </c>
      <c r="K15" s="25">
        <f t="shared" si="1"/>
        <v>5132</v>
      </c>
      <c r="L15" s="81">
        <f t="shared" si="2"/>
        <v>4.959825192968801E-2</v>
      </c>
      <c r="P15" s="89"/>
    </row>
    <row r="16" spans="2:16" x14ac:dyDescent="0.25">
      <c r="B16" s="22"/>
      <c r="C16" s="23"/>
      <c r="D16" s="24" t="s">
        <v>54</v>
      </c>
      <c r="E16" s="25">
        <v>23140</v>
      </c>
      <c r="F16" s="25">
        <v>22327</v>
      </c>
      <c r="G16" s="25">
        <v>25007</v>
      </c>
      <c r="H16" s="25">
        <v>27341</v>
      </c>
      <c r="I16" s="25">
        <v>26482</v>
      </c>
      <c r="J16" s="80">
        <f t="shared" si="0"/>
        <v>-3.1418016897699408E-2</v>
      </c>
      <c r="K16" s="25">
        <f t="shared" si="1"/>
        <v>-859</v>
      </c>
      <c r="L16" s="81">
        <f t="shared" si="2"/>
        <v>5.3678569112019202E-2</v>
      </c>
      <c r="P16" s="89"/>
    </row>
    <row r="17" spans="2:16" x14ac:dyDescent="0.25">
      <c r="B17" s="22"/>
      <c r="C17" s="28"/>
      <c r="D17" s="29" t="s">
        <v>55</v>
      </c>
      <c r="E17" s="90">
        <v>9641</v>
      </c>
      <c r="F17" s="90">
        <v>9567</v>
      </c>
      <c r="G17" s="90">
        <v>11329</v>
      </c>
      <c r="H17" s="90">
        <v>11427</v>
      </c>
      <c r="I17" s="90">
        <v>11558</v>
      </c>
      <c r="J17" s="31">
        <f t="shared" si="0"/>
        <v>1.1464076310492732E-2</v>
      </c>
      <c r="K17" s="90">
        <f t="shared" si="1"/>
        <v>131</v>
      </c>
      <c r="L17" s="58">
        <f t="shared" si="2"/>
        <v>2.3427871829798275E-2</v>
      </c>
      <c r="P17" s="89"/>
    </row>
    <row r="18" spans="2:16" x14ac:dyDescent="0.25">
      <c r="B18" s="22"/>
      <c r="C18" s="32" t="s">
        <v>18</v>
      </c>
      <c r="D18" s="86" t="s">
        <v>45</v>
      </c>
      <c r="E18" s="87">
        <v>412044</v>
      </c>
      <c r="F18" s="87">
        <v>499612</v>
      </c>
      <c r="G18" s="87">
        <v>547682</v>
      </c>
      <c r="H18" s="87">
        <v>570452</v>
      </c>
      <c r="I18" s="87">
        <v>569075</v>
      </c>
      <c r="J18" s="88">
        <f t="shared" si="0"/>
        <v>-2.4138753129097079E-3</v>
      </c>
      <c r="K18" s="87">
        <f t="shared" si="1"/>
        <v>-1377</v>
      </c>
      <c r="L18" s="88">
        <f t="shared" ref="L18:L19" si="3">I18/$I$18</f>
        <v>1</v>
      </c>
    </row>
    <row r="19" spans="2:16" x14ac:dyDescent="0.25">
      <c r="B19" s="22"/>
      <c r="C19" s="36"/>
      <c r="D19" s="33" t="s">
        <v>46</v>
      </c>
      <c r="E19" s="34">
        <v>157938</v>
      </c>
      <c r="F19" s="34">
        <v>186101</v>
      </c>
      <c r="G19" s="34">
        <v>202954</v>
      </c>
      <c r="H19" s="34">
        <v>203516</v>
      </c>
      <c r="I19" s="34">
        <v>198487</v>
      </c>
      <c r="J19" s="35">
        <f t="shared" si="0"/>
        <v>-2.4710587865327538E-2</v>
      </c>
      <c r="K19" s="34">
        <f t="shared" si="1"/>
        <v>-5029</v>
      </c>
      <c r="L19" s="21">
        <f t="shared" si="3"/>
        <v>0.34878882396872118</v>
      </c>
    </row>
    <row r="20" spans="2:16" x14ac:dyDescent="0.25">
      <c r="B20" s="22"/>
      <c r="C20" s="36"/>
      <c r="D20" s="4" t="s">
        <v>47</v>
      </c>
      <c r="E20" s="37">
        <v>102187</v>
      </c>
      <c r="F20" s="37">
        <v>133462</v>
      </c>
      <c r="G20" s="37">
        <v>142059</v>
      </c>
      <c r="H20" s="37">
        <v>146652</v>
      </c>
      <c r="I20" s="37">
        <v>153574</v>
      </c>
      <c r="J20" s="91">
        <f t="shared" si="0"/>
        <v>4.7200174562910924E-2</v>
      </c>
      <c r="K20" s="37">
        <f t="shared" si="1"/>
        <v>6922</v>
      </c>
      <c r="L20" s="81">
        <f>I20/$I$18</f>
        <v>0.26986601063128762</v>
      </c>
    </row>
    <row r="21" spans="2:16" x14ac:dyDescent="0.25">
      <c r="B21" s="22"/>
      <c r="C21" s="36"/>
      <c r="D21" s="4" t="s">
        <v>48</v>
      </c>
      <c r="E21" s="37">
        <v>3543</v>
      </c>
      <c r="F21" s="37">
        <v>3705</v>
      </c>
      <c r="G21" s="37">
        <v>4644</v>
      </c>
      <c r="H21" s="37">
        <v>4440</v>
      </c>
      <c r="I21" s="37">
        <v>4520</v>
      </c>
      <c r="J21" s="91">
        <f t="shared" si="0"/>
        <v>1.8018018018018056E-2</v>
      </c>
      <c r="K21" s="37">
        <f t="shared" si="1"/>
        <v>80</v>
      </c>
      <c r="L21" s="81">
        <f t="shared" ref="L21:L28" si="4">I21/$I$18</f>
        <v>7.9427140535078856E-3</v>
      </c>
    </row>
    <row r="22" spans="2:16" x14ac:dyDescent="0.25">
      <c r="B22" s="22"/>
      <c r="C22" s="36"/>
      <c r="D22" s="4" t="s">
        <v>49</v>
      </c>
      <c r="E22" s="37">
        <v>14701</v>
      </c>
      <c r="F22" s="37">
        <v>16163</v>
      </c>
      <c r="G22" s="37">
        <v>19106</v>
      </c>
      <c r="H22" s="37">
        <v>27860</v>
      </c>
      <c r="I22" s="37">
        <v>18834</v>
      </c>
      <c r="J22" s="91">
        <f t="shared" si="0"/>
        <v>-0.32397702799712846</v>
      </c>
      <c r="K22" s="37">
        <f t="shared" si="1"/>
        <v>-9026</v>
      </c>
      <c r="L22" s="81">
        <f t="shared" si="4"/>
        <v>3.3095813381364497E-2</v>
      </c>
    </row>
    <row r="23" spans="2:16" x14ac:dyDescent="0.25">
      <c r="B23" s="22"/>
      <c r="C23" s="36"/>
      <c r="D23" s="4" t="s">
        <v>50</v>
      </c>
      <c r="E23" s="37">
        <v>58767</v>
      </c>
      <c r="F23" s="37">
        <v>73725</v>
      </c>
      <c r="G23" s="37">
        <v>81280</v>
      </c>
      <c r="H23" s="37">
        <v>93990</v>
      </c>
      <c r="I23" s="37">
        <v>94842</v>
      </c>
      <c r="J23" s="91">
        <f t="shared" si="0"/>
        <v>9.0647941270347587E-3</v>
      </c>
      <c r="K23" s="37">
        <f t="shared" si="1"/>
        <v>852</v>
      </c>
      <c r="L23" s="81">
        <f t="shared" si="4"/>
        <v>0.16665993058911391</v>
      </c>
    </row>
    <row r="24" spans="2:16" x14ac:dyDescent="0.25">
      <c r="B24" s="22"/>
      <c r="C24" s="36"/>
      <c r="D24" s="4" t="s">
        <v>51</v>
      </c>
      <c r="E24" s="37">
        <v>3518</v>
      </c>
      <c r="F24" s="37">
        <v>4228</v>
      </c>
      <c r="G24" s="37">
        <v>4556</v>
      </c>
      <c r="H24" s="37">
        <v>5166</v>
      </c>
      <c r="I24" s="37">
        <v>6283</v>
      </c>
      <c r="J24" s="91">
        <f t="shared" si="0"/>
        <v>0.21622144792876496</v>
      </c>
      <c r="K24" s="37">
        <f t="shared" si="1"/>
        <v>1117</v>
      </c>
      <c r="L24" s="81">
        <f t="shared" si="4"/>
        <v>1.1040723981900452E-2</v>
      </c>
    </row>
    <row r="25" spans="2:16" x14ac:dyDescent="0.25">
      <c r="B25" s="22"/>
      <c r="C25" s="36"/>
      <c r="D25" s="4" t="s">
        <v>52</v>
      </c>
      <c r="E25" s="37">
        <v>15495</v>
      </c>
      <c r="F25" s="37">
        <v>22985</v>
      </c>
      <c r="G25" s="37">
        <v>29771</v>
      </c>
      <c r="H25" s="37">
        <v>24336</v>
      </c>
      <c r="I25" s="37">
        <v>23284</v>
      </c>
      <c r="J25" s="91">
        <f t="shared" si="0"/>
        <v>-4.3228139381985553E-2</v>
      </c>
      <c r="K25" s="37">
        <f t="shared" si="1"/>
        <v>-1052</v>
      </c>
      <c r="L25" s="81">
        <f t="shared" si="4"/>
        <v>4.0915520801300356E-2</v>
      </c>
    </row>
    <row r="26" spans="2:16" x14ac:dyDescent="0.25">
      <c r="B26" s="22"/>
      <c r="C26" s="36"/>
      <c r="D26" s="4" t="s">
        <v>53</v>
      </c>
      <c r="E26" s="37">
        <v>20259</v>
      </c>
      <c r="F26" s="37">
        <v>22673</v>
      </c>
      <c r="G26" s="37">
        <v>21328</v>
      </c>
      <c r="H26" s="37">
        <v>20067</v>
      </c>
      <c r="I26" s="37">
        <v>25509</v>
      </c>
      <c r="J26" s="91">
        <f t="shared" si="0"/>
        <v>0.27119150844670359</v>
      </c>
      <c r="K26" s="37">
        <f t="shared" si="1"/>
        <v>5442</v>
      </c>
      <c r="L26" s="81">
        <f t="shared" si="4"/>
        <v>4.4825374511268286E-2</v>
      </c>
    </row>
    <row r="27" spans="2:16" x14ac:dyDescent="0.25">
      <c r="B27" s="22"/>
      <c r="C27" s="36"/>
      <c r="D27" s="4" t="s">
        <v>54</v>
      </c>
      <c r="E27" s="37">
        <v>25271</v>
      </c>
      <c r="F27" s="37">
        <v>25947</v>
      </c>
      <c r="G27" s="37">
        <v>29384</v>
      </c>
      <c r="H27" s="37">
        <v>31676</v>
      </c>
      <c r="I27" s="37">
        <v>30882</v>
      </c>
      <c r="J27" s="38">
        <f t="shared" si="0"/>
        <v>-2.5066296249526498E-2</v>
      </c>
      <c r="K27" s="37">
        <f t="shared" si="1"/>
        <v>-794</v>
      </c>
      <c r="L27" s="39">
        <f t="shared" si="4"/>
        <v>5.4267012256732416E-2</v>
      </c>
    </row>
    <row r="28" spans="2:16" x14ac:dyDescent="0.25">
      <c r="B28" s="22"/>
      <c r="C28" s="40"/>
      <c r="D28" s="41" t="s">
        <v>55</v>
      </c>
      <c r="E28" s="92">
        <v>10365</v>
      </c>
      <c r="F28" s="92">
        <v>10623</v>
      </c>
      <c r="G28" s="92">
        <v>12600</v>
      </c>
      <c r="H28" s="92">
        <v>12749</v>
      </c>
      <c r="I28" s="92">
        <v>12860</v>
      </c>
      <c r="J28" s="43">
        <f t="shared" si="0"/>
        <v>8.7065652208015987E-3</v>
      </c>
      <c r="K28" s="92">
        <f t="shared" si="1"/>
        <v>111</v>
      </c>
      <c r="L28" s="93">
        <f t="shared" si="4"/>
        <v>2.2598075824803408E-2</v>
      </c>
    </row>
    <row r="29" spans="2:16" x14ac:dyDescent="0.25">
      <c r="B29" s="22"/>
      <c r="C29" s="17" t="s">
        <v>21</v>
      </c>
      <c r="D29" s="86" t="s">
        <v>45</v>
      </c>
      <c r="E29" s="87">
        <v>2294198</v>
      </c>
      <c r="F29" s="87">
        <v>2809781</v>
      </c>
      <c r="G29" s="87">
        <v>3055908</v>
      </c>
      <c r="H29" s="87">
        <v>3165719</v>
      </c>
      <c r="I29" s="87">
        <v>3096132</v>
      </c>
      <c r="J29" s="88">
        <f t="shared" si="0"/>
        <v>-2.1981420334527435E-2</v>
      </c>
      <c r="K29" s="87">
        <f t="shared" si="1"/>
        <v>-69587</v>
      </c>
      <c r="L29" s="88">
        <f t="shared" ref="L29:L30" si="5">I29/$I$29</f>
        <v>1</v>
      </c>
    </row>
    <row r="30" spans="2:16" x14ac:dyDescent="0.25">
      <c r="B30" s="22"/>
      <c r="C30" s="23"/>
      <c r="D30" s="18" t="s">
        <v>46</v>
      </c>
      <c r="E30" s="19">
        <v>953288</v>
      </c>
      <c r="F30" s="19">
        <v>1125132</v>
      </c>
      <c r="G30" s="19">
        <v>1207802</v>
      </c>
      <c r="H30" s="19">
        <v>1223794</v>
      </c>
      <c r="I30" s="19">
        <v>1174493</v>
      </c>
      <c r="J30" s="20">
        <f t="shared" si="0"/>
        <v>-4.0285374826155351E-2</v>
      </c>
      <c r="K30" s="19">
        <f t="shared" si="1"/>
        <v>-49301</v>
      </c>
      <c r="L30" s="21">
        <f t="shared" si="5"/>
        <v>0.37934203063693667</v>
      </c>
    </row>
    <row r="31" spans="2:16" x14ac:dyDescent="0.25">
      <c r="B31" s="22"/>
      <c r="C31" s="23"/>
      <c r="D31" s="24" t="s">
        <v>47</v>
      </c>
      <c r="E31" s="25">
        <v>627412</v>
      </c>
      <c r="F31" s="25">
        <v>801936</v>
      </c>
      <c r="G31" s="25">
        <v>863416</v>
      </c>
      <c r="H31" s="25">
        <v>870321</v>
      </c>
      <c r="I31" s="25">
        <v>899430</v>
      </c>
      <c r="J31" s="80">
        <f>I31/H31-1</f>
        <v>3.3446280165594144E-2</v>
      </c>
      <c r="K31" s="25">
        <f t="shared" si="1"/>
        <v>29109</v>
      </c>
      <c r="L31" s="81">
        <f>I31/$I$29</f>
        <v>0.2905011801822403</v>
      </c>
    </row>
    <row r="32" spans="2:16" x14ac:dyDescent="0.25">
      <c r="B32" s="22"/>
      <c r="C32" s="23"/>
      <c r="D32" s="24" t="s">
        <v>48</v>
      </c>
      <c r="E32" s="25">
        <v>14521</v>
      </c>
      <c r="F32" s="25">
        <v>14638</v>
      </c>
      <c r="G32" s="25">
        <v>17811</v>
      </c>
      <c r="H32" s="25">
        <v>17886</v>
      </c>
      <c r="I32" s="25">
        <v>17145</v>
      </c>
      <c r="J32" s="80">
        <f t="shared" ref="J32:J41" si="6">I32/H32-1</f>
        <v>-4.1429050654142929E-2</v>
      </c>
      <c r="K32" s="25">
        <f t="shared" si="1"/>
        <v>-741</v>
      </c>
      <c r="L32" s="81">
        <f t="shared" ref="L32:L39" si="7">I32/$I$29</f>
        <v>5.5375546003852546E-3</v>
      </c>
    </row>
    <row r="33" spans="2:12" x14ac:dyDescent="0.25">
      <c r="B33" s="22"/>
      <c r="C33" s="23"/>
      <c r="D33" s="24" t="s">
        <v>49</v>
      </c>
      <c r="E33" s="25">
        <v>74494</v>
      </c>
      <c r="F33" s="25">
        <v>96232</v>
      </c>
      <c r="G33" s="25">
        <v>103075</v>
      </c>
      <c r="H33" s="25">
        <v>146033</v>
      </c>
      <c r="I33" s="25">
        <v>99062</v>
      </c>
      <c r="J33" s="80">
        <f t="shared" si="6"/>
        <v>-0.32164647716611994</v>
      </c>
      <c r="K33" s="25">
        <f t="shared" si="1"/>
        <v>-46971</v>
      </c>
      <c r="L33" s="81">
        <f t="shared" si="7"/>
        <v>3.1995405880627825E-2</v>
      </c>
    </row>
    <row r="34" spans="2:12" x14ac:dyDescent="0.25">
      <c r="B34" s="22"/>
      <c r="C34" s="23"/>
      <c r="D34" s="24" t="s">
        <v>50</v>
      </c>
      <c r="E34" s="25">
        <v>287185</v>
      </c>
      <c r="F34" s="25">
        <v>375972</v>
      </c>
      <c r="G34" s="25">
        <v>428972</v>
      </c>
      <c r="H34" s="25">
        <v>490987</v>
      </c>
      <c r="I34" s="25">
        <v>476664</v>
      </c>
      <c r="J34" s="80">
        <f t="shared" si="6"/>
        <v>-2.9171851800556814E-2</v>
      </c>
      <c r="K34" s="25">
        <f t="shared" si="1"/>
        <v>-14323</v>
      </c>
      <c r="L34" s="81">
        <f t="shared" si="7"/>
        <v>0.15395467635100829</v>
      </c>
    </row>
    <row r="35" spans="2:12" x14ac:dyDescent="0.25">
      <c r="B35" s="22"/>
      <c r="C35" s="23"/>
      <c r="D35" s="24" t="s">
        <v>51</v>
      </c>
      <c r="E35" s="25">
        <v>10119</v>
      </c>
      <c r="F35" s="25">
        <v>11595</v>
      </c>
      <c r="G35" s="25">
        <v>11107</v>
      </c>
      <c r="H35" s="25">
        <v>12187</v>
      </c>
      <c r="I35" s="25">
        <v>14433</v>
      </c>
      <c r="J35" s="80">
        <f t="shared" si="6"/>
        <v>0.18429474029703785</v>
      </c>
      <c r="K35" s="25">
        <f t="shared" si="1"/>
        <v>2246</v>
      </c>
      <c r="L35" s="81">
        <f t="shared" si="7"/>
        <v>4.6616229540600981E-3</v>
      </c>
    </row>
    <row r="36" spans="2:12" x14ac:dyDescent="0.25">
      <c r="B36" s="22"/>
      <c r="C36" s="23"/>
      <c r="D36" s="24" t="s">
        <v>52</v>
      </c>
      <c r="E36" s="25">
        <v>105169</v>
      </c>
      <c r="F36" s="25">
        <v>132612</v>
      </c>
      <c r="G36" s="25">
        <v>146405</v>
      </c>
      <c r="H36" s="25">
        <v>126079</v>
      </c>
      <c r="I36" s="25">
        <v>119104</v>
      </c>
      <c r="J36" s="80">
        <f t="shared" si="6"/>
        <v>-5.5322456555017108E-2</v>
      </c>
      <c r="K36" s="25">
        <f t="shared" si="1"/>
        <v>-6975</v>
      </c>
      <c r="L36" s="81">
        <f t="shared" si="7"/>
        <v>3.8468644101737268E-2</v>
      </c>
    </row>
    <row r="37" spans="2:12" x14ac:dyDescent="0.25">
      <c r="B37" s="22"/>
      <c r="C37" s="23"/>
      <c r="D37" s="24" t="s">
        <v>53</v>
      </c>
      <c r="E37" s="25">
        <v>42785</v>
      </c>
      <c r="F37" s="25">
        <v>48246</v>
      </c>
      <c r="G37" s="25">
        <v>49321</v>
      </c>
      <c r="H37" s="25">
        <v>43124</v>
      </c>
      <c r="I37" s="25">
        <v>55510</v>
      </c>
      <c r="J37" s="80">
        <f t="shared" si="6"/>
        <v>0.28721825433633241</v>
      </c>
      <c r="K37" s="25">
        <f t="shared" si="1"/>
        <v>12386</v>
      </c>
      <c r="L37" s="81">
        <f t="shared" si="7"/>
        <v>1.79288221561613E-2</v>
      </c>
    </row>
    <row r="38" spans="2:12" x14ac:dyDescent="0.25">
      <c r="B38" s="22"/>
      <c r="C38" s="23"/>
      <c r="D38" s="24" t="s">
        <v>54</v>
      </c>
      <c r="E38" s="25">
        <v>137179</v>
      </c>
      <c r="F38" s="25">
        <v>154114</v>
      </c>
      <c r="G38" s="25">
        <v>170708</v>
      </c>
      <c r="H38" s="25">
        <v>177711</v>
      </c>
      <c r="I38" s="25">
        <v>182092</v>
      </c>
      <c r="J38" s="26">
        <f t="shared" si="6"/>
        <v>2.4652385052135184E-2</v>
      </c>
      <c r="K38" s="25">
        <f t="shared" si="1"/>
        <v>4381</v>
      </c>
      <c r="L38" s="27">
        <f t="shared" si="7"/>
        <v>5.8812737958200752E-2</v>
      </c>
    </row>
    <row r="39" spans="2:12" x14ac:dyDescent="0.25">
      <c r="B39" s="22"/>
      <c r="C39" s="28"/>
      <c r="D39" s="29" t="s">
        <v>55</v>
      </c>
      <c r="E39" s="90">
        <v>42046</v>
      </c>
      <c r="F39" s="90">
        <v>49304</v>
      </c>
      <c r="G39" s="90">
        <v>57291</v>
      </c>
      <c r="H39" s="90">
        <v>57597</v>
      </c>
      <c r="I39" s="90">
        <v>58199</v>
      </c>
      <c r="J39" s="31">
        <f t="shared" si="6"/>
        <v>1.0451933260412938E-2</v>
      </c>
      <c r="K39" s="90">
        <f t="shared" si="1"/>
        <v>602</v>
      </c>
      <c r="L39" s="58">
        <f t="shared" si="7"/>
        <v>1.8797325178642254E-2</v>
      </c>
    </row>
    <row r="40" spans="2:12" x14ac:dyDescent="0.25">
      <c r="B40" s="22"/>
      <c r="C40" s="94" t="s">
        <v>22</v>
      </c>
      <c r="D40" s="86" t="s">
        <v>45</v>
      </c>
      <c r="E40" s="95">
        <v>6.2514251147176472</v>
      </c>
      <c r="F40" s="95">
        <v>6.4930304248760216</v>
      </c>
      <c r="G40" s="95">
        <v>6.478512780395973</v>
      </c>
      <c r="H40" s="95">
        <v>6.4268249356955938</v>
      </c>
      <c r="I40" s="95">
        <v>6.2758075501070243</v>
      </c>
      <c r="J40" s="88">
        <f t="shared" si="6"/>
        <v>-2.3497977165955697E-2</v>
      </c>
      <c r="K40" s="95">
        <f t="shared" si="1"/>
        <v>-0.15101738558856947</v>
      </c>
      <c r="L40" s="88"/>
    </row>
    <row r="41" spans="2:12" x14ac:dyDescent="0.25">
      <c r="B41" s="22"/>
      <c r="C41" s="96"/>
      <c r="D41" s="33" t="s">
        <v>46</v>
      </c>
      <c r="E41" s="44">
        <v>6.852862524082008</v>
      </c>
      <c r="F41" s="44">
        <v>7.0641728353204876</v>
      </c>
      <c r="G41" s="44">
        <v>7.0118722097404369</v>
      </c>
      <c r="H41" s="44">
        <v>7.0798877672037257</v>
      </c>
      <c r="I41" s="44">
        <v>6.9187534976878444</v>
      </c>
      <c r="J41" s="45">
        <f t="shared" si="6"/>
        <v>-2.2759438399900356E-2</v>
      </c>
      <c r="K41" s="46">
        <f t="shared" si="1"/>
        <v>-0.16113426951588128</v>
      </c>
      <c r="L41" s="47"/>
    </row>
    <row r="42" spans="2:12" x14ac:dyDescent="0.25">
      <c r="B42" s="22"/>
      <c r="C42" s="96"/>
      <c r="D42" s="4" t="s">
        <v>47</v>
      </c>
      <c r="E42" s="48">
        <v>7.0135595872877472</v>
      </c>
      <c r="F42" s="48">
        <v>7.0836770928106425</v>
      </c>
      <c r="G42" s="48">
        <v>7.2239690096301068</v>
      </c>
      <c r="H42" s="48">
        <v>6.9581148065238247</v>
      </c>
      <c r="I42" s="48">
        <v>6.896675995859372</v>
      </c>
      <c r="J42" s="97">
        <f t="shared" si="0"/>
        <v>-8.8298069768623089E-3</v>
      </c>
      <c r="K42" s="50">
        <f t="shared" si="1"/>
        <v>-6.1438810664452781E-2</v>
      </c>
      <c r="L42" s="98"/>
    </row>
    <row r="43" spans="2:12" x14ac:dyDescent="0.25">
      <c r="B43" s="22"/>
      <c r="C43" s="96"/>
      <c r="D43" s="4" t="s">
        <v>48</v>
      </c>
      <c r="E43" s="48">
        <v>4.5606155778894468</v>
      </c>
      <c r="F43" s="48">
        <v>4.2964484884062228</v>
      </c>
      <c r="G43" s="48">
        <v>4.1927966101694913</v>
      </c>
      <c r="H43" s="48">
        <v>4.5166666666666666</v>
      </c>
      <c r="I43" s="48">
        <v>4.1878358573522227</v>
      </c>
      <c r="J43" s="97">
        <f t="shared" si="0"/>
        <v>-7.2803869220910089E-2</v>
      </c>
      <c r="K43" s="50">
        <f t="shared" si="1"/>
        <v>-0.32883080931444386</v>
      </c>
      <c r="L43" s="98"/>
    </row>
    <row r="44" spans="2:12" x14ac:dyDescent="0.25">
      <c r="B44" s="22"/>
      <c r="C44" s="96"/>
      <c r="D44" s="4" t="s">
        <v>49</v>
      </c>
      <c r="E44" s="48">
        <v>5.4538399590013906</v>
      </c>
      <c r="F44" s="48">
        <v>6.51228260133992</v>
      </c>
      <c r="G44" s="48">
        <v>5.9405797936718345</v>
      </c>
      <c r="H44" s="48">
        <v>5.9375076235007116</v>
      </c>
      <c r="I44" s="48">
        <v>5.9120315111005013</v>
      </c>
      <c r="J44" s="97">
        <f t="shared" si="0"/>
        <v>-4.2907081583146711E-3</v>
      </c>
      <c r="K44" s="50">
        <f t="shared" si="1"/>
        <v>-2.5476112400210305E-2</v>
      </c>
      <c r="L44" s="98"/>
    </row>
    <row r="45" spans="2:12" x14ac:dyDescent="0.25">
      <c r="B45" s="22"/>
      <c r="C45" s="96"/>
      <c r="D45" s="4" t="s">
        <v>50</v>
      </c>
      <c r="E45" s="48">
        <v>5.4833505174323136</v>
      </c>
      <c r="F45" s="48">
        <v>5.8589082295741068</v>
      </c>
      <c r="G45" s="48">
        <v>6.0482481494536486</v>
      </c>
      <c r="H45" s="48">
        <v>5.9983995699607835</v>
      </c>
      <c r="I45" s="48">
        <v>5.7099185433636803</v>
      </c>
      <c r="J45" s="97">
        <f t="shared" si="0"/>
        <v>-4.8092999346322163E-2</v>
      </c>
      <c r="K45" s="50">
        <f t="shared" si="1"/>
        <v>-0.28848102659710317</v>
      </c>
      <c r="L45" s="98"/>
    </row>
    <row r="46" spans="2:12" x14ac:dyDescent="0.25">
      <c r="B46" s="22"/>
      <c r="C46" s="96"/>
      <c r="D46" s="4" t="s">
        <v>51</v>
      </c>
      <c r="E46" s="48">
        <v>2.9937869822485208</v>
      </c>
      <c r="F46" s="48">
        <v>2.8807453416149067</v>
      </c>
      <c r="G46" s="48">
        <v>2.5134645847476804</v>
      </c>
      <c r="H46" s="48">
        <v>2.4775360845700347</v>
      </c>
      <c r="I46" s="48">
        <v>2.4095158597662771</v>
      </c>
      <c r="J46" s="97">
        <f t="shared" si="0"/>
        <v>-2.745478672435242E-2</v>
      </c>
      <c r="K46" s="50">
        <f t="shared" si="1"/>
        <v>-6.8020224803757579E-2</v>
      </c>
      <c r="L46" s="98"/>
    </row>
    <row r="47" spans="2:12" x14ac:dyDescent="0.25">
      <c r="B47" s="22"/>
      <c r="C47" s="96"/>
      <c r="D47" s="4" t="s">
        <v>52</v>
      </c>
      <c r="E47" s="48">
        <v>7.8932002401681176</v>
      </c>
      <c r="F47" s="48">
        <v>6.6140648379052367</v>
      </c>
      <c r="G47" s="48">
        <v>5.6104617742862617</v>
      </c>
      <c r="H47" s="48">
        <v>5.9437582500471429</v>
      </c>
      <c r="I47" s="48">
        <v>5.8542147947898746</v>
      </c>
      <c r="J47" s="97">
        <f t="shared" si="0"/>
        <v>-1.5065124032687227E-2</v>
      </c>
      <c r="K47" s="50">
        <f t="shared" si="1"/>
        <v>-8.9543455257268256E-2</v>
      </c>
      <c r="L47" s="98"/>
    </row>
    <row r="48" spans="2:12" x14ac:dyDescent="0.25">
      <c r="B48" s="22"/>
      <c r="C48" s="96"/>
      <c r="D48" s="4" t="s">
        <v>53</v>
      </c>
      <c r="E48" s="48">
        <v>2.1695147304903402</v>
      </c>
      <c r="F48" s="48">
        <v>2.1997993799015139</v>
      </c>
      <c r="G48" s="48">
        <v>2.3996983408748114</v>
      </c>
      <c r="H48" s="48">
        <v>2.2301287686818019</v>
      </c>
      <c r="I48" s="48">
        <v>2.2685847398749437</v>
      </c>
      <c r="J48" s="97">
        <f t="shared" si="0"/>
        <v>1.7243834406868164E-2</v>
      </c>
      <c r="K48" s="50">
        <f t="shared" si="1"/>
        <v>3.8455971193141814E-2</v>
      </c>
      <c r="L48" s="98"/>
    </row>
    <row r="49" spans="2:12" x14ac:dyDescent="0.25">
      <c r="B49" s="22"/>
      <c r="C49" s="96"/>
      <c r="D49" s="4" t="s">
        <v>54</v>
      </c>
      <c r="E49" s="48">
        <v>5.9282195332757128</v>
      </c>
      <c r="F49" s="48">
        <v>6.9025843149549875</v>
      </c>
      <c r="G49" s="48">
        <v>6.8264086055904345</v>
      </c>
      <c r="H49" s="48">
        <v>6.499798836911598</v>
      </c>
      <c r="I49" s="48">
        <v>6.8760667623291294</v>
      </c>
      <c r="J49" s="49">
        <f t="shared" si="0"/>
        <v>5.7889164704721274E-2</v>
      </c>
      <c r="K49" s="50">
        <f t="shared" si="1"/>
        <v>0.3762679254175314</v>
      </c>
      <c r="L49" s="51"/>
    </row>
    <row r="50" spans="2:12" x14ac:dyDescent="0.25">
      <c r="B50" s="22"/>
      <c r="C50" s="99"/>
      <c r="D50" s="41" t="s">
        <v>55</v>
      </c>
      <c r="E50" s="100">
        <v>4.361165854164506</v>
      </c>
      <c r="F50" s="100">
        <v>5.1535486568412248</v>
      </c>
      <c r="G50" s="100">
        <v>5.0570218024538791</v>
      </c>
      <c r="H50" s="100">
        <v>5.0404305592018899</v>
      </c>
      <c r="I50" s="100">
        <v>5.0353867451116114</v>
      </c>
      <c r="J50" s="83">
        <f t="shared" si="0"/>
        <v>-1.000671278184817E-3</v>
      </c>
      <c r="K50" s="101">
        <f t="shared" si="1"/>
        <v>-5.0438140902784312E-3</v>
      </c>
      <c r="L50" s="73"/>
    </row>
    <row r="51" spans="2:12" x14ac:dyDescent="0.25">
      <c r="B51" s="22"/>
      <c r="C51" s="53" t="s">
        <v>36</v>
      </c>
      <c r="D51" s="86" t="s">
        <v>45</v>
      </c>
      <c r="E51" s="88">
        <v>0.65</v>
      </c>
      <c r="F51" s="88">
        <v>0.72849999999999993</v>
      </c>
      <c r="G51" s="88">
        <v>19.420500000000001</v>
      </c>
      <c r="H51" s="88">
        <v>19.4651</v>
      </c>
      <c r="I51" s="88">
        <v>19.403499999999994</v>
      </c>
      <c r="J51" s="88">
        <f t="shared" si="0"/>
        <v>-3.1646382499964654E-3</v>
      </c>
      <c r="K51" s="95">
        <f t="shared" ref="K51" si="8">(I51-H51)*100</f>
        <v>-6.160000000000565</v>
      </c>
      <c r="L51" s="88"/>
    </row>
    <row r="52" spans="2:12" x14ac:dyDescent="0.25">
      <c r="B52" s="22"/>
      <c r="C52" s="55"/>
      <c r="D52" s="18" t="s">
        <v>46</v>
      </c>
      <c r="E52" s="21">
        <v>0.76</v>
      </c>
      <c r="F52" s="21">
        <v>0.8234999999999999</v>
      </c>
      <c r="G52" s="21">
        <v>0.83819999999999995</v>
      </c>
      <c r="H52" s="21">
        <v>0.8397</v>
      </c>
      <c r="I52" s="21">
        <v>0.82230000000000003</v>
      </c>
      <c r="J52" s="20">
        <f t="shared" si="0"/>
        <v>-2.0721686316541588E-2</v>
      </c>
      <c r="K52" s="54">
        <f>(I52-H52)*100</f>
        <v>-1.7399999999999971</v>
      </c>
      <c r="L52" s="21"/>
    </row>
    <row r="53" spans="2:12" x14ac:dyDescent="0.25">
      <c r="B53" s="22"/>
      <c r="C53" s="55"/>
      <c r="D53" s="24" t="s">
        <v>47</v>
      </c>
      <c r="E53" s="81">
        <v>0.57179999999999997</v>
      </c>
      <c r="F53" s="81">
        <v>0.66269999999999996</v>
      </c>
      <c r="G53" s="81">
        <v>0.74870000000000003</v>
      </c>
      <c r="H53" s="81">
        <v>0.73659999999999992</v>
      </c>
      <c r="I53" s="81">
        <v>0.78379999999999994</v>
      </c>
      <c r="J53" s="80">
        <f t="shared" si="0"/>
        <v>6.407819712191154E-2</v>
      </c>
      <c r="K53" s="56">
        <f t="shared" ref="K53:K61" si="9">(I53-H53)*100</f>
        <v>4.7200000000000024</v>
      </c>
      <c r="L53" s="81"/>
    </row>
    <row r="54" spans="2:12" x14ac:dyDescent="0.25">
      <c r="B54" s="22"/>
      <c r="C54" s="55"/>
      <c r="D54" s="24" t="s">
        <v>48</v>
      </c>
      <c r="E54" s="81">
        <v>0.58409999999999995</v>
      </c>
      <c r="F54" s="81">
        <v>0.52579999999999993</v>
      </c>
      <c r="G54" s="81">
        <v>0.63</v>
      </c>
      <c r="H54" s="81">
        <v>0.63259999999999994</v>
      </c>
      <c r="I54" s="81">
        <v>0.61109999999999998</v>
      </c>
      <c r="J54" s="80">
        <f t="shared" si="0"/>
        <v>-3.3986721466961689E-2</v>
      </c>
      <c r="K54" s="56">
        <f t="shared" si="9"/>
        <v>-2.1499999999999964</v>
      </c>
      <c r="L54" s="81"/>
    </row>
    <row r="55" spans="2:12" x14ac:dyDescent="0.25">
      <c r="B55" s="22"/>
      <c r="C55" s="55"/>
      <c r="D55" s="24" t="s">
        <v>49</v>
      </c>
      <c r="E55" s="81">
        <v>0.56200000000000006</v>
      </c>
      <c r="F55" s="81">
        <v>0.68049999999999999</v>
      </c>
      <c r="G55" s="81">
        <v>0.77760000000000007</v>
      </c>
      <c r="H55" s="81">
        <v>1.0205</v>
      </c>
      <c r="I55" s="81">
        <v>0.69230000000000003</v>
      </c>
      <c r="J55" s="80">
        <f t="shared" si="0"/>
        <v>-0.3216070553650171</v>
      </c>
      <c r="K55" s="56">
        <f t="shared" si="9"/>
        <v>-32.819999999999993</v>
      </c>
      <c r="L55" s="81"/>
    </row>
    <row r="56" spans="2:12" x14ac:dyDescent="0.25">
      <c r="B56" s="22"/>
      <c r="C56" s="55"/>
      <c r="D56" s="24" t="s">
        <v>50</v>
      </c>
      <c r="E56" s="81">
        <v>0.5877</v>
      </c>
      <c r="F56" s="81">
        <v>0.67110000000000003</v>
      </c>
      <c r="G56" s="81">
        <v>0.71200000000000008</v>
      </c>
      <c r="H56" s="81">
        <v>0.78510000000000002</v>
      </c>
      <c r="I56" s="81">
        <v>0.76459999999999995</v>
      </c>
      <c r="J56" s="80">
        <f t="shared" si="0"/>
        <v>-2.6111323398293251E-2</v>
      </c>
      <c r="K56" s="56">
        <f t="shared" si="9"/>
        <v>-2.0500000000000074</v>
      </c>
      <c r="L56" s="81"/>
    </row>
    <row r="57" spans="2:12" x14ac:dyDescent="0.25">
      <c r="B57" s="22"/>
      <c r="C57" s="55"/>
      <c r="D57" s="24" t="s">
        <v>51</v>
      </c>
      <c r="E57" s="81">
        <v>0.52229999999999999</v>
      </c>
      <c r="F57" s="81">
        <v>0.56420000000000003</v>
      </c>
      <c r="G57" s="81">
        <v>0.53239999999999998</v>
      </c>
      <c r="H57" s="81">
        <v>0.58409999999999995</v>
      </c>
      <c r="I57" s="81">
        <v>0.69180000000000008</v>
      </c>
      <c r="J57" s="80">
        <f t="shared" si="0"/>
        <v>0.18438623523369313</v>
      </c>
      <c r="K57" s="56">
        <f t="shared" si="9"/>
        <v>10.770000000000014</v>
      </c>
      <c r="L57" s="81"/>
    </row>
    <row r="58" spans="2:12" x14ac:dyDescent="0.25">
      <c r="B58" s="22"/>
      <c r="C58" s="55"/>
      <c r="D58" s="24" t="s">
        <v>52</v>
      </c>
      <c r="E58" s="81">
        <v>0.81379999999999997</v>
      </c>
      <c r="F58" s="81">
        <v>0.89290000000000003</v>
      </c>
      <c r="G58" s="81">
        <v>0.99150000000000005</v>
      </c>
      <c r="H58" s="81">
        <v>0.8478</v>
      </c>
      <c r="I58" s="81">
        <v>0.82889999999999997</v>
      </c>
      <c r="J58" s="80">
        <f t="shared" si="0"/>
        <v>-2.2292993630573243E-2</v>
      </c>
      <c r="K58" s="56">
        <f t="shared" si="9"/>
        <v>-1.8900000000000028</v>
      </c>
      <c r="L58" s="81"/>
    </row>
    <row r="59" spans="2:12" x14ac:dyDescent="0.25">
      <c r="B59" s="22"/>
      <c r="C59" s="55"/>
      <c r="D59" s="24" t="s">
        <v>53</v>
      </c>
      <c r="E59" s="81">
        <v>0.5554</v>
      </c>
      <c r="F59" s="81">
        <v>0.54949999999999999</v>
      </c>
      <c r="G59" s="81">
        <v>0.57689999999999997</v>
      </c>
      <c r="H59" s="81">
        <v>0.52039999999999997</v>
      </c>
      <c r="I59" s="81">
        <v>0.6694</v>
      </c>
      <c r="J59" s="80">
        <f t="shared" si="0"/>
        <v>0.28631821675634139</v>
      </c>
      <c r="K59" s="56">
        <f t="shared" si="9"/>
        <v>14.900000000000002</v>
      </c>
      <c r="L59" s="81"/>
    </row>
    <row r="60" spans="2:12" x14ac:dyDescent="0.25">
      <c r="B60" s="22"/>
      <c r="C60" s="55"/>
      <c r="D60" s="24" t="s">
        <v>54</v>
      </c>
      <c r="E60" s="27">
        <v>0.69010000000000005</v>
      </c>
      <c r="F60" s="27">
        <v>0.77500000000000002</v>
      </c>
      <c r="G60" s="27">
        <v>0.85840000000000005</v>
      </c>
      <c r="H60" s="27">
        <v>0.89359999999999995</v>
      </c>
      <c r="I60" s="27">
        <v>0.90410000000000001</v>
      </c>
      <c r="J60" s="26">
        <f t="shared" si="0"/>
        <v>1.1750223813786986E-2</v>
      </c>
      <c r="K60" s="56">
        <f t="shared" si="9"/>
        <v>1.0500000000000065</v>
      </c>
      <c r="L60" s="27"/>
    </row>
    <row r="61" spans="2:12" x14ac:dyDescent="0.25">
      <c r="B61" s="22"/>
      <c r="C61" s="57"/>
      <c r="D61" s="29" t="s">
        <v>55</v>
      </c>
      <c r="E61" s="58">
        <v>0.39140000000000003</v>
      </c>
      <c r="F61" s="58">
        <v>0.51619999999999999</v>
      </c>
      <c r="G61" s="58">
        <v>0.59499999999999997</v>
      </c>
      <c r="H61" s="58">
        <v>0.5968</v>
      </c>
      <c r="I61" s="58">
        <v>0.60309999999999997</v>
      </c>
      <c r="J61" s="31">
        <f t="shared" si="0"/>
        <v>1.0556300268096397E-2</v>
      </c>
      <c r="K61" s="102">
        <f t="shared" si="9"/>
        <v>0.62999999999999723</v>
      </c>
      <c r="L61" s="58"/>
    </row>
    <row r="62" spans="2:12" x14ac:dyDescent="0.25">
      <c r="B62" s="22"/>
      <c r="C62" s="59" t="s">
        <v>56</v>
      </c>
      <c r="D62" s="86" t="s">
        <v>45</v>
      </c>
      <c r="E62" s="87">
        <v>113857</v>
      </c>
      <c r="F62" s="87">
        <v>124421</v>
      </c>
      <c r="G62" s="87">
        <v>126023</v>
      </c>
      <c r="H62" s="87">
        <v>128502.99999999999</v>
      </c>
      <c r="I62" s="87">
        <v>126315</v>
      </c>
      <c r="J62" s="88">
        <f t="shared" si="0"/>
        <v>-1.7026839840314945E-2</v>
      </c>
      <c r="K62" s="87">
        <f t="shared" ref="K62:K63" si="10">I62-H62</f>
        <v>-2187.9999999999854</v>
      </c>
      <c r="L62" s="88">
        <f t="shared" ref="L62:L63" si="11">I62/$I$62</f>
        <v>1</v>
      </c>
    </row>
    <row r="63" spans="2:12" x14ac:dyDescent="0.25">
      <c r="B63" s="22"/>
      <c r="C63" s="60"/>
      <c r="D63" s="33" t="s">
        <v>46</v>
      </c>
      <c r="E63" s="34">
        <v>40463.999999999993</v>
      </c>
      <c r="F63" s="34">
        <v>44073</v>
      </c>
      <c r="G63" s="34">
        <v>46483</v>
      </c>
      <c r="H63" s="34">
        <v>47014.999999999993</v>
      </c>
      <c r="I63" s="34">
        <v>46075</v>
      </c>
      <c r="J63" s="45">
        <f t="shared" si="0"/>
        <v>-1.9993619057747325E-2</v>
      </c>
      <c r="K63" s="34">
        <f t="shared" si="10"/>
        <v>-939.99999999999272</v>
      </c>
      <c r="L63" s="47">
        <f t="shared" si="11"/>
        <v>0.36476269643351938</v>
      </c>
    </row>
    <row r="64" spans="2:12" x14ac:dyDescent="0.25">
      <c r="B64" s="22"/>
      <c r="C64" s="60"/>
      <c r="D64" s="4" t="s">
        <v>47</v>
      </c>
      <c r="E64" s="37">
        <v>35395</v>
      </c>
      <c r="F64" s="37">
        <v>39033.000000000007</v>
      </c>
      <c r="G64" s="37">
        <v>37203</v>
      </c>
      <c r="H64" s="37">
        <v>38115</v>
      </c>
      <c r="I64" s="37">
        <v>37015</v>
      </c>
      <c r="J64" s="97">
        <f>I64/H64-1</f>
        <v>-2.8860028860028808E-2</v>
      </c>
      <c r="K64" s="37">
        <f>I64-H64</f>
        <v>-1100</v>
      </c>
      <c r="L64" s="98">
        <f>I64/$I$62</f>
        <v>0.29303724814946758</v>
      </c>
    </row>
    <row r="65" spans="2:12" x14ac:dyDescent="0.25">
      <c r="B65" s="22"/>
      <c r="C65" s="60"/>
      <c r="D65" s="4" t="s">
        <v>48</v>
      </c>
      <c r="E65" s="37">
        <v>802</v>
      </c>
      <c r="F65" s="37">
        <v>898</v>
      </c>
      <c r="G65" s="37">
        <v>912</v>
      </c>
      <c r="H65" s="37">
        <v>912</v>
      </c>
      <c r="I65" s="37">
        <v>905</v>
      </c>
      <c r="J65" s="97">
        <f t="shared" ref="J65:J72" si="12">I65/H65-1</f>
        <v>-7.6754385964912242E-3</v>
      </c>
      <c r="K65" s="37">
        <f t="shared" ref="K65:K72" si="13">I65-H65</f>
        <v>-7</v>
      </c>
      <c r="L65" s="98">
        <f t="shared" ref="L65:L72" si="14">I65/$I$62</f>
        <v>7.1646281122590347E-3</v>
      </c>
    </row>
    <row r="66" spans="2:12" x14ac:dyDescent="0.25">
      <c r="B66" s="22"/>
      <c r="C66" s="60"/>
      <c r="D66" s="4" t="s">
        <v>49</v>
      </c>
      <c r="E66" s="37">
        <v>4276</v>
      </c>
      <c r="F66" s="37">
        <v>4562</v>
      </c>
      <c r="G66" s="37">
        <v>4276</v>
      </c>
      <c r="H66" s="37">
        <v>4616</v>
      </c>
      <c r="I66" s="37">
        <v>4616</v>
      </c>
      <c r="J66" s="97">
        <f t="shared" si="12"/>
        <v>0</v>
      </c>
      <c r="K66" s="37">
        <f t="shared" si="13"/>
        <v>0</v>
      </c>
      <c r="L66" s="98">
        <f t="shared" si="14"/>
        <v>3.654356173059415E-2</v>
      </c>
    </row>
    <row r="67" spans="2:12" x14ac:dyDescent="0.25">
      <c r="B67" s="22"/>
      <c r="C67" s="60"/>
      <c r="D67" s="4" t="s">
        <v>50</v>
      </c>
      <c r="E67" s="37">
        <v>15763.999999999998</v>
      </c>
      <c r="F67" s="37">
        <v>18073</v>
      </c>
      <c r="G67" s="37">
        <v>19434</v>
      </c>
      <c r="H67" s="37">
        <v>20174</v>
      </c>
      <c r="I67" s="37">
        <v>20110.999999999996</v>
      </c>
      <c r="J67" s="97">
        <f t="shared" si="12"/>
        <v>-3.1228313671063379E-3</v>
      </c>
      <c r="K67" s="37">
        <f t="shared" si="13"/>
        <v>-63.000000000003638</v>
      </c>
      <c r="L67" s="98">
        <f t="shared" si="14"/>
        <v>0.1592130784150734</v>
      </c>
    </row>
    <row r="68" spans="2:12" x14ac:dyDescent="0.25">
      <c r="B68" s="22"/>
      <c r="C68" s="60"/>
      <c r="D68" s="4" t="s">
        <v>51</v>
      </c>
      <c r="E68" s="37">
        <v>625</v>
      </c>
      <c r="F68" s="37">
        <v>663</v>
      </c>
      <c r="G68" s="37">
        <v>673</v>
      </c>
      <c r="H68" s="37">
        <v>673</v>
      </c>
      <c r="I68" s="37">
        <v>673</v>
      </c>
      <c r="J68" s="97">
        <f t="shared" si="12"/>
        <v>0</v>
      </c>
      <c r="K68" s="37">
        <f t="shared" si="13"/>
        <v>0</v>
      </c>
      <c r="L68" s="98">
        <f t="shared" si="14"/>
        <v>5.3279499663539563E-3</v>
      </c>
    </row>
    <row r="69" spans="2:12" x14ac:dyDescent="0.25">
      <c r="B69" s="22"/>
      <c r="C69" s="60"/>
      <c r="D69" s="4" t="s">
        <v>52</v>
      </c>
      <c r="E69" s="37">
        <v>4169</v>
      </c>
      <c r="F69" s="37">
        <v>4791</v>
      </c>
      <c r="G69" s="37">
        <v>4763</v>
      </c>
      <c r="H69" s="37">
        <v>4797</v>
      </c>
      <c r="I69" s="37">
        <v>4635</v>
      </c>
      <c r="J69" s="97">
        <f t="shared" si="12"/>
        <v>-3.3771106941838602E-2</v>
      </c>
      <c r="K69" s="37">
        <f t="shared" si="13"/>
        <v>-162</v>
      </c>
      <c r="L69" s="98">
        <f t="shared" si="14"/>
        <v>3.6693979337370862E-2</v>
      </c>
    </row>
    <row r="70" spans="2:12" x14ac:dyDescent="0.25">
      <c r="B70" s="22"/>
      <c r="C70" s="60"/>
      <c r="D70" s="4" t="s">
        <v>53</v>
      </c>
      <c r="E70" s="37">
        <v>2484.9999999999995</v>
      </c>
      <c r="F70" s="37">
        <v>2832</v>
      </c>
      <c r="G70" s="37">
        <v>2758</v>
      </c>
      <c r="H70" s="37">
        <v>2672.9999999999995</v>
      </c>
      <c r="I70" s="37">
        <v>2675.0000000000005</v>
      </c>
      <c r="J70" s="97">
        <f t="shared" si="12"/>
        <v>7.4822297044563335E-4</v>
      </c>
      <c r="K70" s="37">
        <f t="shared" si="13"/>
        <v>2.0000000000009095</v>
      </c>
      <c r="L70" s="98">
        <f t="shared" si="14"/>
        <v>2.1177215690931405E-2</v>
      </c>
    </row>
    <row r="71" spans="2:12" x14ac:dyDescent="0.25">
      <c r="B71" s="22"/>
      <c r="C71" s="60"/>
      <c r="D71" s="4" t="s">
        <v>54</v>
      </c>
      <c r="E71" s="37">
        <v>6412</v>
      </c>
      <c r="F71" s="37">
        <v>6415</v>
      </c>
      <c r="G71" s="37">
        <v>6415</v>
      </c>
      <c r="H71" s="37">
        <v>6415</v>
      </c>
      <c r="I71" s="37">
        <v>6497</v>
      </c>
      <c r="J71" s="49">
        <f t="shared" si="12"/>
        <v>1.278254091971931E-2</v>
      </c>
      <c r="K71" s="37">
        <f t="shared" si="13"/>
        <v>82</v>
      </c>
      <c r="L71" s="51">
        <f t="shared" si="14"/>
        <v>5.1434904801488344E-2</v>
      </c>
    </row>
    <row r="72" spans="2:12" x14ac:dyDescent="0.25">
      <c r="B72" s="61"/>
      <c r="C72" s="62"/>
      <c r="D72" s="41" t="s">
        <v>55</v>
      </c>
      <c r="E72" s="92">
        <v>3464.9999999999995</v>
      </c>
      <c r="F72" s="92">
        <v>3080.9999999999995</v>
      </c>
      <c r="G72" s="92">
        <v>3106</v>
      </c>
      <c r="H72" s="92">
        <v>3112.9999999999995</v>
      </c>
      <c r="I72" s="92">
        <v>3112.9999999999995</v>
      </c>
      <c r="J72" s="83">
        <f t="shared" si="12"/>
        <v>0</v>
      </c>
      <c r="K72" s="92">
        <f t="shared" si="13"/>
        <v>0</v>
      </c>
      <c r="L72" s="73">
        <f t="shared" si="14"/>
        <v>2.4644737362941847E-2</v>
      </c>
    </row>
    <row r="73" spans="2:12" ht="7.5" customHeight="1" x14ac:dyDescent="0.25"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4"/>
    </row>
    <row r="74" spans="2:12" x14ac:dyDescent="0.25">
      <c r="B74" s="66" t="s">
        <v>57</v>
      </c>
      <c r="C74" s="66"/>
      <c r="D74" s="66"/>
      <c r="E74" s="66"/>
      <c r="F74" s="66"/>
      <c r="G74" s="66"/>
      <c r="H74" s="66"/>
      <c r="I74" s="66"/>
      <c r="J74" s="66"/>
      <c r="K74" s="66"/>
    </row>
    <row r="76" spans="2:12" x14ac:dyDescent="0.25">
      <c r="B76" s="74"/>
    </row>
    <row r="77" spans="2:12" ht="21.75" customHeight="1" thickBot="1" x14ac:dyDescent="0.3">
      <c r="B77" s="12" t="s">
        <v>58</v>
      </c>
      <c r="C77" s="12"/>
      <c r="D77" s="12"/>
      <c r="E77" s="12"/>
      <c r="F77" s="12"/>
      <c r="G77" s="12"/>
      <c r="H77" s="12"/>
      <c r="I77" s="12"/>
      <c r="J77" s="12"/>
      <c r="K77" s="12"/>
      <c r="L77" s="13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4" t="s">
        <v>233</v>
      </c>
      <c r="F79" s="14" t="s">
        <v>234</v>
      </c>
      <c r="G79" s="14" t="s">
        <v>235</v>
      </c>
      <c r="H79" s="14" t="s">
        <v>236</v>
      </c>
      <c r="I79" s="14" t="s">
        <v>237</v>
      </c>
      <c r="J79" s="15" t="str">
        <f>CONCATENATE("var. ",RIGHT(I79,2),"/",RIGHT(H79,2))</f>
        <v>var. 25/24</v>
      </c>
      <c r="K79" s="15" t="str">
        <f>CONCATENATE("dif. ",RIGHT(I79,2),"/",RIGHT(H79,2))</f>
        <v>dif. 25/24</v>
      </c>
      <c r="L79" s="15" t="str">
        <f>CONCATENATE("cuota ",I79)</f>
        <v>cuota acumulado a octubre 2025</v>
      </c>
    </row>
    <row r="80" spans="2:12" ht="15" customHeight="1" x14ac:dyDescent="0.25">
      <c r="B80" s="16" t="s">
        <v>44</v>
      </c>
      <c r="C80" s="17" t="s">
        <v>8</v>
      </c>
      <c r="D80" s="86" t="s">
        <v>45</v>
      </c>
      <c r="E80" s="87">
        <v>1678957</v>
      </c>
      <c r="F80" s="87">
        <v>3924823</v>
      </c>
      <c r="G80" s="87">
        <v>4320832</v>
      </c>
      <c r="H80" s="87">
        <v>4588197</v>
      </c>
      <c r="I80" s="87">
        <v>4565135</v>
      </c>
      <c r="J80" s="88">
        <f t="shared" ref="J80:J81" si="15">I80/H80-1</f>
        <v>-5.0263752842347742E-3</v>
      </c>
      <c r="K80" s="87">
        <f t="shared" ref="K80:K81" si="16">I80-H80</f>
        <v>-23062</v>
      </c>
      <c r="L80" s="88">
        <f t="shared" ref="L80:L81" si="17">I80/$I$80</f>
        <v>1</v>
      </c>
    </row>
    <row r="81" spans="2:13" ht="15" customHeight="1" x14ac:dyDescent="0.25">
      <c r="B81" s="22"/>
      <c r="C81" s="23"/>
      <c r="D81" s="18" t="s">
        <v>46</v>
      </c>
      <c r="E81" s="19">
        <v>644673</v>
      </c>
      <c r="F81" s="19">
        <v>1457395</v>
      </c>
      <c r="G81" s="19">
        <v>1572308</v>
      </c>
      <c r="H81" s="19">
        <v>1622538</v>
      </c>
      <c r="I81" s="19">
        <v>1550198</v>
      </c>
      <c r="J81" s="21">
        <f t="shared" si="15"/>
        <v>-4.4584471981549911E-2</v>
      </c>
      <c r="K81" s="19">
        <f t="shared" si="16"/>
        <v>-72340</v>
      </c>
      <c r="L81" s="21">
        <f t="shared" si="17"/>
        <v>0.33957330944210851</v>
      </c>
      <c r="M81" s="103"/>
    </row>
    <row r="82" spans="2:13" x14ac:dyDescent="0.25">
      <c r="B82" s="22"/>
      <c r="C82" s="23"/>
      <c r="D82" s="24" t="s">
        <v>47</v>
      </c>
      <c r="E82" s="25">
        <v>324977</v>
      </c>
      <c r="F82" s="25">
        <v>1027252</v>
      </c>
      <c r="G82" s="25">
        <v>1094360</v>
      </c>
      <c r="H82" s="25">
        <v>1158457</v>
      </c>
      <c r="I82" s="25">
        <v>1192132</v>
      </c>
      <c r="J82" s="81">
        <f>I82/H82-1</f>
        <v>2.906883898150725E-2</v>
      </c>
      <c r="K82" s="25">
        <f>I82-H82</f>
        <v>33675</v>
      </c>
      <c r="L82" s="81">
        <f>I82/$I$80</f>
        <v>0.26113838911664167</v>
      </c>
      <c r="M82" s="103"/>
    </row>
    <row r="83" spans="2:13" x14ac:dyDescent="0.25">
      <c r="B83" s="22"/>
      <c r="C83" s="23"/>
      <c r="D83" s="24" t="s">
        <v>48</v>
      </c>
      <c r="E83" s="25">
        <v>14685</v>
      </c>
      <c r="F83" s="25">
        <v>29058</v>
      </c>
      <c r="G83" s="25">
        <v>41308</v>
      </c>
      <c r="H83" s="25">
        <v>35995</v>
      </c>
      <c r="I83" s="25">
        <v>36061</v>
      </c>
      <c r="J83" s="81">
        <f t="shared" ref="J83:J136" si="18">I83/H83-1</f>
        <v>1.8335879983331083E-3</v>
      </c>
      <c r="K83" s="25">
        <f t="shared" ref="K83:K112" si="19">I83-H83</f>
        <v>66</v>
      </c>
      <c r="L83" s="81">
        <f t="shared" ref="L83:L90" si="20">I83/$I$80</f>
        <v>7.89921875256701E-3</v>
      </c>
      <c r="M83" s="103"/>
    </row>
    <row r="84" spans="2:13" x14ac:dyDescent="0.25">
      <c r="B84" s="22"/>
      <c r="C84" s="23"/>
      <c r="D84" s="24" t="s">
        <v>49</v>
      </c>
      <c r="E84" s="25">
        <v>47843</v>
      </c>
      <c r="F84" s="25">
        <v>132337</v>
      </c>
      <c r="G84" s="25">
        <v>154946</v>
      </c>
      <c r="H84" s="25">
        <v>200452</v>
      </c>
      <c r="I84" s="25">
        <v>158521</v>
      </c>
      <c r="J84" s="81">
        <f t="shared" si="18"/>
        <v>-0.20918224811925046</v>
      </c>
      <c r="K84" s="25">
        <f t="shared" si="19"/>
        <v>-41931</v>
      </c>
      <c r="L84" s="81">
        <f t="shared" si="20"/>
        <v>3.472427430952206E-2</v>
      </c>
      <c r="M84" s="103"/>
    </row>
    <row r="85" spans="2:13" x14ac:dyDescent="0.25">
      <c r="B85" s="22"/>
      <c r="C85" s="23"/>
      <c r="D85" s="24" t="s">
        <v>50</v>
      </c>
      <c r="E85" s="25">
        <v>262585</v>
      </c>
      <c r="F85" s="25">
        <v>587373</v>
      </c>
      <c r="G85" s="25">
        <v>669254</v>
      </c>
      <c r="H85" s="25">
        <v>773150</v>
      </c>
      <c r="I85" s="25">
        <v>795285</v>
      </c>
      <c r="J85" s="81">
        <f t="shared" si="18"/>
        <v>2.8629632024833374E-2</v>
      </c>
      <c r="K85" s="25">
        <f t="shared" si="19"/>
        <v>22135</v>
      </c>
      <c r="L85" s="81">
        <f t="shared" si="20"/>
        <v>0.17420842976166093</v>
      </c>
      <c r="M85" s="103"/>
    </row>
    <row r="86" spans="2:13" x14ac:dyDescent="0.25">
      <c r="B86" s="22"/>
      <c r="C86" s="23"/>
      <c r="D86" s="24" t="s">
        <v>51</v>
      </c>
      <c r="E86" s="25">
        <v>24453</v>
      </c>
      <c r="F86" s="25">
        <v>41481</v>
      </c>
      <c r="G86" s="25">
        <v>48608</v>
      </c>
      <c r="H86" s="25">
        <v>46696</v>
      </c>
      <c r="I86" s="25">
        <v>46403</v>
      </c>
      <c r="J86" s="81">
        <f t="shared" si="18"/>
        <v>-6.2746273770772909E-3</v>
      </c>
      <c r="K86" s="25">
        <f t="shared" si="19"/>
        <v>-293</v>
      </c>
      <c r="L86" s="81">
        <f t="shared" si="20"/>
        <v>1.0164650114399683E-2</v>
      </c>
      <c r="M86" s="103"/>
    </row>
    <row r="87" spans="2:13" x14ac:dyDescent="0.25">
      <c r="B87" s="22"/>
      <c r="C87" s="23"/>
      <c r="D87" s="24" t="s">
        <v>52</v>
      </c>
      <c r="E87" s="25">
        <v>83177</v>
      </c>
      <c r="F87" s="25">
        <v>166144</v>
      </c>
      <c r="G87" s="25">
        <v>213829</v>
      </c>
      <c r="H87" s="25">
        <v>202567</v>
      </c>
      <c r="I87" s="25">
        <v>212363</v>
      </c>
      <c r="J87" s="81">
        <f t="shared" si="18"/>
        <v>4.8359308278248747E-2</v>
      </c>
      <c r="K87" s="25">
        <f t="shared" si="19"/>
        <v>9796</v>
      </c>
      <c r="L87" s="81">
        <f t="shared" si="20"/>
        <v>4.6518449071057046E-2</v>
      </c>
      <c r="M87" s="103"/>
    </row>
    <row r="88" spans="2:13" x14ac:dyDescent="0.25">
      <c r="B88" s="22"/>
      <c r="C88" s="23"/>
      <c r="D88" s="24" t="s">
        <v>53</v>
      </c>
      <c r="E88" s="25">
        <v>123320</v>
      </c>
      <c r="F88" s="25">
        <v>179915</v>
      </c>
      <c r="G88" s="25">
        <v>194865</v>
      </c>
      <c r="H88" s="25">
        <v>201157</v>
      </c>
      <c r="I88" s="25">
        <v>227882</v>
      </c>
      <c r="J88" s="81">
        <f t="shared" si="18"/>
        <v>0.13285642557803112</v>
      </c>
      <c r="K88" s="25">
        <f t="shared" si="19"/>
        <v>26725</v>
      </c>
      <c r="L88" s="81">
        <f t="shared" si="20"/>
        <v>4.9917910423240494E-2</v>
      </c>
      <c r="M88" s="103"/>
    </row>
    <row r="89" spans="2:13" ht="18" customHeight="1" x14ac:dyDescent="0.25">
      <c r="B89" s="22"/>
      <c r="C89" s="23"/>
      <c r="D89" s="24" t="s">
        <v>54</v>
      </c>
      <c r="E89" s="25">
        <v>100724</v>
      </c>
      <c r="F89" s="25">
        <v>212753</v>
      </c>
      <c r="G89" s="25">
        <v>230245</v>
      </c>
      <c r="H89" s="25">
        <v>241157</v>
      </c>
      <c r="I89" s="25">
        <v>240215</v>
      </c>
      <c r="J89" s="27">
        <f t="shared" si="18"/>
        <v>-3.9061690102298874E-3</v>
      </c>
      <c r="K89" s="25">
        <f t="shared" si="19"/>
        <v>-942</v>
      </c>
      <c r="L89" s="27">
        <f t="shared" si="20"/>
        <v>5.2619473465735409E-2</v>
      </c>
      <c r="M89" s="103"/>
    </row>
    <row r="90" spans="2:13" x14ac:dyDescent="0.25">
      <c r="B90" s="22"/>
      <c r="C90" s="28"/>
      <c r="D90" s="29" t="s">
        <v>55</v>
      </c>
      <c r="E90" s="90">
        <v>52520</v>
      </c>
      <c r="F90" s="90">
        <v>91115</v>
      </c>
      <c r="G90" s="90">
        <v>101109</v>
      </c>
      <c r="H90" s="90">
        <v>106028</v>
      </c>
      <c r="I90" s="90">
        <v>106075</v>
      </c>
      <c r="J90" s="58">
        <f t="shared" si="18"/>
        <v>4.4327913381381201E-4</v>
      </c>
      <c r="K90" s="90">
        <f t="shared" si="19"/>
        <v>47</v>
      </c>
      <c r="L90" s="58">
        <f t="shared" si="20"/>
        <v>2.3235895543067181E-2</v>
      </c>
      <c r="M90" s="103"/>
    </row>
    <row r="91" spans="2:13" x14ac:dyDescent="0.25">
      <c r="B91" s="22"/>
      <c r="C91" s="32" t="s">
        <v>18</v>
      </c>
      <c r="D91" s="86" t="s">
        <v>45</v>
      </c>
      <c r="E91" s="87">
        <v>1889322</v>
      </c>
      <c r="F91" s="87">
        <v>4616324</v>
      </c>
      <c r="G91" s="87">
        <v>5103072</v>
      </c>
      <c r="H91" s="87">
        <v>5417451</v>
      </c>
      <c r="I91" s="87">
        <v>5353030</v>
      </c>
      <c r="J91" s="88">
        <f t="shared" si="18"/>
        <v>-1.1891385819640998E-2</v>
      </c>
      <c r="K91" s="87">
        <f t="shared" si="19"/>
        <v>-64421</v>
      </c>
      <c r="L91" s="88">
        <f t="shared" ref="L91:L92" si="21">I91/$I$91</f>
        <v>1</v>
      </c>
    </row>
    <row r="92" spans="2:13" x14ac:dyDescent="0.25">
      <c r="B92" s="22"/>
      <c r="C92" s="36"/>
      <c r="D92" s="33" t="s">
        <v>46</v>
      </c>
      <c r="E92" s="34">
        <v>737549</v>
      </c>
      <c r="F92" s="34">
        <v>1744787</v>
      </c>
      <c r="G92" s="34">
        <v>1889434</v>
      </c>
      <c r="H92" s="34">
        <v>1951443</v>
      </c>
      <c r="I92" s="34">
        <v>1852490</v>
      </c>
      <c r="J92" s="104">
        <f t="shared" si="18"/>
        <v>-5.0707604577740706E-2</v>
      </c>
      <c r="K92" s="34">
        <f t="shared" si="19"/>
        <v>-98953</v>
      </c>
      <c r="L92" s="47">
        <f t="shared" si="21"/>
        <v>0.34606381806192005</v>
      </c>
    </row>
    <row r="93" spans="2:13" x14ac:dyDescent="0.25">
      <c r="B93" s="22"/>
      <c r="C93" s="36"/>
      <c r="D93" s="4" t="s">
        <v>47</v>
      </c>
      <c r="E93" s="37">
        <v>371706</v>
      </c>
      <c r="F93" s="37">
        <v>1225539</v>
      </c>
      <c r="G93" s="37">
        <v>1319858</v>
      </c>
      <c r="H93" s="37">
        <v>1391730</v>
      </c>
      <c r="I93" s="37">
        <v>1422731</v>
      </c>
      <c r="J93" s="105">
        <f t="shared" si="18"/>
        <v>2.2275153945089832E-2</v>
      </c>
      <c r="K93" s="37">
        <f t="shared" si="19"/>
        <v>31001</v>
      </c>
      <c r="L93" s="98">
        <f>I93/$I$91</f>
        <v>0.26578050188397973</v>
      </c>
    </row>
    <row r="94" spans="2:13" x14ac:dyDescent="0.25">
      <c r="B94" s="22"/>
      <c r="C94" s="36"/>
      <c r="D94" s="4" t="s">
        <v>48</v>
      </c>
      <c r="E94" s="37">
        <v>16241</v>
      </c>
      <c r="F94" s="37">
        <v>32334</v>
      </c>
      <c r="G94" s="37">
        <v>44536</v>
      </c>
      <c r="H94" s="37">
        <v>39815</v>
      </c>
      <c r="I94" s="37">
        <v>40193</v>
      </c>
      <c r="J94" s="105">
        <f t="shared" si="18"/>
        <v>9.4939093306543043E-3</v>
      </c>
      <c r="K94" s="37">
        <f t="shared" si="19"/>
        <v>378</v>
      </c>
      <c r="L94" s="98">
        <f t="shared" ref="L94:L101" si="22">I94/$I$91</f>
        <v>7.5084578266888099E-3</v>
      </c>
    </row>
    <row r="95" spans="2:13" x14ac:dyDescent="0.25">
      <c r="B95" s="22"/>
      <c r="C95" s="36"/>
      <c r="D95" s="4" t="s">
        <v>49</v>
      </c>
      <c r="E95" s="37">
        <v>55072</v>
      </c>
      <c r="F95" s="37">
        <v>154928</v>
      </c>
      <c r="G95" s="37">
        <v>178758</v>
      </c>
      <c r="H95" s="37">
        <v>231699</v>
      </c>
      <c r="I95" s="37">
        <v>182828</v>
      </c>
      <c r="J95" s="105">
        <f t="shared" si="18"/>
        <v>-0.21092451844850435</v>
      </c>
      <c r="K95" s="37">
        <f t="shared" si="19"/>
        <v>-48871</v>
      </c>
      <c r="L95" s="98">
        <f t="shared" si="22"/>
        <v>3.415411458557116E-2</v>
      </c>
    </row>
    <row r="96" spans="2:13" x14ac:dyDescent="0.25">
      <c r="B96" s="22"/>
      <c r="C96" s="36"/>
      <c r="D96" s="4" t="s">
        <v>50</v>
      </c>
      <c r="E96" s="37">
        <v>291531</v>
      </c>
      <c r="F96" s="37">
        <v>677880</v>
      </c>
      <c r="G96" s="37">
        <v>780881</v>
      </c>
      <c r="H96" s="37">
        <v>898868</v>
      </c>
      <c r="I96" s="37">
        <v>917708</v>
      </c>
      <c r="J96" s="105">
        <f t="shared" si="18"/>
        <v>2.0959695973157277E-2</v>
      </c>
      <c r="K96" s="37">
        <f t="shared" si="19"/>
        <v>18840</v>
      </c>
      <c r="L96" s="98">
        <f t="shared" si="22"/>
        <v>0.17143711131826275</v>
      </c>
    </row>
    <row r="97" spans="2:12" x14ac:dyDescent="0.25">
      <c r="B97" s="22"/>
      <c r="C97" s="36"/>
      <c r="D97" s="4" t="s">
        <v>51</v>
      </c>
      <c r="E97" s="37">
        <v>25369</v>
      </c>
      <c r="F97" s="37">
        <v>43371</v>
      </c>
      <c r="G97" s="37">
        <v>50896</v>
      </c>
      <c r="H97" s="37">
        <v>49021</v>
      </c>
      <c r="I97" s="37">
        <v>48804</v>
      </c>
      <c r="J97" s="105">
        <f t="shared" si="18"/>
        <v>-4.4266742824503602E-3</v>
      </c>
      <c r="K97" s="37">
        <f t="shared" si="19"/>
        <v>-217</v>
      </c>
      <c r="L97" s="98">
        <f t="shared" si="22"/>
        <v>9.117079485823916E-3</v>
      </c>
    </row>
    <row r="98" spans="2:12" x14ac:dyDescent="0.25">
      <c r="B98" s="22"/>
      <c r="C98" s="36"/>
      <c r="D98" s="4" t="s">
        <v>52</v>
      </c>
      <c r="E98" s="37">
        <v>96624</v>
      </c>
      <c r="F98" s="37">
        <v>194202</v>
      </c>
      <c r="G98" s="37">
        <v>243100</v>
      </c>
      <c r="H98" s="37">
        <v>236128</v>
      </c>
      <c r="I98" s="37">
        <v>244053</v>
      </c>
      <c r="J98" s="105">
        <f t="shared" si="18"/>
        <v>3.3562305190405262E-2</v>
      </c>
      <c r="K98" s="37">
        <f t="shared" si="19"/>
        <v>7925</v>
      </c>
      <c r="L98" s="98">
        <f t="shared" si="22"/>
        <v>4.55915621619905E-2</v>
      </c>
    </row>
    <row r="99" spans="2:12" x14ac:dyDescent="0.25">
      <c r="B99" s="22"/>
      <c r="C99" s="36"/>
      <c r="D99" s="4" t="s">
        <v>53</v>
      </c>
      <c r="E99" s="37">
        <v>127034</v>
      </c>
      <c r="F99" s="37">
        <v>187790</v>
      </c>
      <c r="G99" s="37">
        <v>203344</v>
      </c>
      <c r="H99" s="37">
        <v>209772</v>
      </c>
      <c r="I99" s="37">
        <v>237218</v>
      </c>
      <c r="J99" s="105">
        <f t="shared" si="18"/>
        <v>0.13083729001010624</v>
      </c>
      <c r="K99" s="37">
        <f t="shared" si="19"/>
        <v>27446</v>
      </c>
      <c r="L99" s="98">
        <f t="shared" si="22"/>
        <v>4.4314715217362875E-2</v>
      </c>
    </row>
    <row r="100" spans="2:12" x14ac:dyDescent="0.25">
      <c r="B100" s="22"/>
      <c r="C100" s="36"/>
      <c r="D100" s="4" t="s">
        <v>54</v>
      </c>
      <c r="E100" s="37">
        <v>111634</v>
      </c>
      <c r="F100" s="37">
        <v>252020</v>
      </c>
      <c r="G100" s="37">
        <v>274006</v>
      </c>
      <c r="H100" s="37">
        <v>287742</v>
      </c>
      <c r="I100" s="37">
        <v>285703</v>
      </c>
      <c r="J100" s="39">
        <f t="shared" si="18"/>
        <v>-7.0862091734956723E-3</v>
      </c>
      <c r="K100" s="37">
        <f t="shared" si="19"/>
        <v>-2039</v>
      </c>
      <c r="L100" s="51">
        <f t="shared" si="22"/>
        <v>5.3372202285434607E-2</v>
      </c>
    </row>
    <row r="101" spans="2:12" x14ac:dyDescent="0.25">
      <c r="B101" s="22"/>
      <c r="C101" s="40"/>
      <c r="D101" s="41" t="s">
        <v>55</v>
      </c>
      <c r="E101" s="92">
        <v>56562</v>
      </c>
      <c r="F101" s="92">
        <v>103473</v>
      </c>
      <c r="G101" s="92">
        <v>118259</v>
      </c>
      <c r="H101" s="92">
        <v>121233</v>
      </c>
      <c r="I101" s="92">
        <v>121302</v>
      </c>
      <c r="J101" s="93">
        <f t="shared" si="18"/>
        <v>5.6915196357421038E-4</v>
      </c>
      <c r="K101" s="92">
        <f t="shared" si="19"/>
        <v>69</v>
      </c>
      <c r="L101" s="73">
        <f t="shared" si="22"/>
        <v>2.2660437172965592E-2</v>
      </c>
    </row>
    <row r="102" spans="2:12" x14ac:dyDescent="0.25">
      <c r="B102" s="22"/>
      <c r="C102" s="17" t="s">
        <v>21</v>
      </c>
      <c r="D102" s="86" t="s">
        <v>45</v>
      </c>
      <c r="E102" s="87">
        <v>9473050</v>
      </c>
      <c r="F102" s="87">
        <v>25825446</v>
      </c>
      <c r="G102" s="87">
        <v>28612657</v>
      </c>
      <c r="H102" s="87">
        <v>30210542</v>
      </c>
      <c r="I102" s="87">
        <v>29300863</v>
      </c>
      <c r="J102" s="88">
        <f t="shared" si="18"/>
        <v>-3.0111310151270998E-2</v>
      </c>
      <c r="K102" s="87">
        <f t="shared" si="19"/>
        <v>-909679</v>
      </c>
      <c r="L102" s="88">
        <f t="shared" ref="L102:L103" si="23">I102/$I$102</f>
        <v>1</v>
      </c>
    </row>
    <row r="103" spans="2:12" x14ac:dyDescent="0.25">
      <c r="B103" s="22"/>
      <c r="C103" s="23"/>
      <c r="D103" s="18" t="s">
        <v>46</v>
      </c>
      <c r="E103" s="19">
        <v>4006726</v>
      </c>
      <c r="F103" s="19">
        <v>10458907</v>
      </c>
      <c r="G103" s="19">
        <v>11285244</v>
      </c>
      <c r="H103" s="19">
        <v>11574731</v>
      </c>
      <c r="I103" s="19">
        <v>10948784</v>
      </c>
      <c r="J103" s="21">
        <f t="shared" si="18"/>
        <v>-5.40787513765979E-2</v>
      </c>
      <c r="K103" s="19">
        <f t="shared" si="19"/>
        <v>-625947</v>
      </c>
      <c r="L103" s="21">
        <f t="shared" si="23"/>
        <v>0.37366762883400395</v>
      </c>
    </row>
    <row r="104" spans="2:12" x14ac:dyDescent="0.25">
      <c r="B104" s="22"/>
      <c r="C104" s="23"/>
      <c r="D104" s="24" t="s">
        <v>47</v>
      </c>
      <c r="E104" s="25">
        <v>2126689</v>
      </c>
      <c r="F104" s="25">
        <v>7289014</v>
      </c>
      <c r="G104" s="25">
        <v>8059754</v>
      </c>
      <c r="H104" s="25">
        <v>8362569</v>
      </c>
      <c r="I104" s="25">
        <v>8376469</v>
      </c>
      <c r="J104" s="81">
        <f t="shared" si="18"/>
        <v>1.6621686469791008E-3</v>
      </c>
      <c r="K104" s="25">
        <f t="shared" si="19"/>
        <v>13900</v>
      </c>
      <c r="L104" s="81">
        <f>I104/$I$102</f>
        <v>0.28587789376715628</v>
      </c>
    </row>
    <row r="105" spans="2:12" x14ac:dyDescent="0.25">
      <c r="B105" s="22"/>
      <c r="C105" s="23"/>
      <c r="D105" s="24" t="s">
        <v>48</v>
      </c>
      <c r="E105" s="25">
        <v>67472</v>
      </c>
      <c r="F105" s="25">
        <v>133756</v>
      </c>
      <c r="G105" s="25">
        <v>142013</v>
      </c>
      <c r="H105" s="25">
        <v>160183</v>
      </c>
      <c r="I105" s="25">
        <v>161637</v>
      </c>
      <c r="J105" s="81">
        <f t="shared" si="18"/>
        <v>9.0771180462345669E-3</v>
      </c>
      <c r="K105" s="25">
        <f t="shared" si="19"/>
        <v>1454</v>
      </c>
      <c r="L105" s="81">
        <f t="shared" ref="L105:L112" si="24">I105/$I$102</f>
        <v>5.5164586790498286E-3</v>
      </c>
    </row>
    <row r="106" spans="2:12" x14ac:dyDescent="0.25">
      <c r="B106" s="22"/>
      <c r="C106" s="23"/>
      <c r="D106" s="24" t="s">
        <v>49</v>
      </c>
      <c r="E106" s="25">
        <v>281006</v>
      </c>
      <c r="F106" s="25">
        <v>824915</v>
      </c>
      <c r="G106" s="25">
        <v>892817</v>
      </c>
      <c r="H106" s="25">
        <v>1185602</v>
      </c>
      <c r="I106" s="25">
        <v>931355</v>
      </c>
      <c r="J106" s="81">
        <f t="shared" si="18"/>
        <v>-0.21444548845227995</v>
      </c>
      <c r="K106" s="25">
        <f t="shared" si="19"/>
        <v>-254247</v>
      </c>
      <c r="L106" s="81">
        <f t="shared" si="24"/>
        <v>3.1785923848045024E-2</v>
      </c>
    </row>
    <row r="107" spans="2:12" x14ac:dyDescent="0.25">
      <c r="B107" s="22"/>
      <c r="C107" s="23"/>
      <c r="D107" s="24" t="s">
        <v>50</v>
      </c>
      <c r="E107" s="25">
        <v>1380163</v>
      </c>
      <c r="F107" s="25">
        <v>3540445</v>
      </c>
      <c r="G107" s="25">
        <v>4226384</v>
      </c>
      <c r="H107" s="25">
        <v>4800011</v>
      </c>
      <c r="I107" s="25">
        <v>4746151</v>
      </c>
      <c r="J107" s="81">
        <f t="shared" si="18"/>
        <v>-1.1220807618982587E-2</v>
      </c>
      <c r="K107" s="25">
        <f t="shared" si="19"/>
        <v>-53860</v>
      </c>
      <c r="L107" s="81">
        <f t="shared" si="24"/>
        <v>0.16197990482396371</v>
      </c>
    </row>
    <row r="108" spans="2:12" x14ac:dyDescent="0.25">
      <c r="B108" s="22"/>
      <c r="C108" s="23"/>
      <c r="D108" s="24" t="s">
        <v>51</v>
      </c>
      <c r="E108" s="25">
        <v>60016</v>
      </c>
      <c r="F108" s="25">
        <v>112590</v>
      </c>
      <c r="G108" s="25">
        <v>123254</v>
      </c>
      <c r="H108" s="25">
        <v>124009</v>
      </c>
      <c r="I108" s="25">
        <v>125599</v>
      </c>
      <c r="J108" s="81">
        <f t="shared" si="18"/>
        <v>1.2821650041529242E-2</v>
      </c>
      <c r="K108" s="25">
        <f t="shared" si="19"/>
        <v>1590</v>
      </c>
      <c r="L108" s="81">
        <f t="shared" si="24"/>
        <v>4.2865290349980477E-3</v>
      </c>
    </row>
    <row r="109" spans="2:12" x14ac:dyDescent="0.25">
      <c r="B109" s="22"/>
      <c r="C109" s="23"/>
      <c r="D109" s="24" t="s">
        <v>52</v>
      </c>
      <c r="E109" s="25">
        <v>560773</v>
      </c>
      <c r="F109" s="25">
        <v>1093304</v>
      </c>
      <c r="G109" s="25">
        <v>1210630</v>
      </c>
      <c r="H109" s="25">
        <v>1245782</v>
      </c>
      <c r="I109" s="25">
        <v>1208728</v>
      </c>
      <c r="J109" s="81">
        <f t="shared" si="18"/>
        <v>-2.9743566691443624E-2</v>
      </c>
      <c r="K109" s="25">
        <f t="shared" si="19"/>
        <v>-37054</v>
      </c>
      <c r="L109" s="81">
        <f t="shared" si="24"/>
        <v>4.1252300316205706E-2</v>
      </c>
    </row>
    <row r="110" spans="2:12" x14ac:dyDescent="0.25">
      <c r="B110" s="22"/>
      <c r="C110" s="23"/>
      <c r="D110" s="24" t="s">
        <v>53</v>
      </c>
      <c r="E110" s="25">
        <v>263278</v>
      </c>
      <c r="F110" s="25">
        <v>433395</v>
      </c>
      <c r="G110" s="25">
        <v>467345</v>
      </c>
      <c r="H110" s="25">
        <v>475889</v>
      </c>
      <c r="I110" s="25">
        <v>503913</v>
      </c>
      <c r="J110" s="81">
        <f t="shared" si="18"/>
        <v>5.8887681791342184E-2</v>
      </c>
      <c r="K110" s="25">
        <f t="shared" si="19"/>
        <v>28024</v>
      </c>
      <c r="L110" s="81">
        <f t="shared" si="24"/>
        <v>1.7197889359094987E-2</v>
      </c>
    </row>
    <row r="111" spans="2:12" x14ac:dyDescent="0.25">
      <c r="B111" s="22"/>
      <c r="C111" s="23"/>
      <c r="D111" s="24" t="s">
        <v>54</v>
      </c>
      <c r="E111" s="25">
        <v>514282</v>
      </c>
      <c r="F111" s="25">
        <v>1443953</v>
      </c>
      <c r="G111" s="25">
        <v>1563825</v>
      </c>
      <c r="H111" s="25">
        <v>1665600</v>
      </c>
      <c r="I111" s="25">
        <v>1686838</v>
      </c>
      <c r="J111" s="27">
        <f t="shared" si="18"/>
        <v>1.2750960614793527E-2</v>
      </c>
      <c r="K111" s="25">
        <f t="shared" si="19"/>
        <v>21238</v>
      </c>
      <c r="L111" s="27">
        <f t="shared" si="24"/>
        <v>5.7569567148926637E-2</v>
      </c>
    </row>
    <row r="112" spans="2:12" x14ac:dyDescent="0.25">
      <c r="B112" s="22"/>
      <c r="C112" s="28"/>
      <c r="D112" s="29" t="s">
        <v>55</v>
      </c>
      <c r="E112" s="90">
        <v>212645</v>
      </c>
      <c r="F112" s="90">
        <v>495167</v>
      </c>
      <c r="G112" s="90">
        <v>641391</v>
      </c>
      <c r="H112" s="90">
        <v>616166</v>
      </c>
      <c r="I112" s="90">
        <v>611389</v>
      </c>
      <c r="J112" s="58">
        <f t="shared" si="18"/>
        <v>-7.7527809064440456E-3</v>
      </c>
      <c r="K112" s="90">
        <f t="shared" si="19"/>
        <v>-4777</v>
      </c>
      <c r="L112" s="58">
        <f t="shared" si="24"/>
        <v>2.0865904188555811E-2</v>
      </c>
    </row>
    <row r="113" spans="2:12" x14ac:dyDescent="0.25">
      <c r="B113" s="22"/>
      <c r="C113" s="32" t="s">
        <v>22</v>
      </c>
      <c r="D113" s="86" t="s">
        <v>45</v>
      </c>
      <c r="E113" s="95">
        <f t="shared" ref="E113:I114" si="25">E102/E80</f>
        <v>5.6422231182811711</v>
      </c>
      <c r="F113" s="95">
        <f t="shared" si="25"/>
        <v>6.5800281949020381</v>
      </c>
      <c r="G113" s="95">
        <f t="shared" si="25"/>
        <v>6.62202487854191</v>
      </c>
      <c r="H113" s="95">
        <f t="shared" si="25"/>
        <v>6.5844038518834305</v>
      </c>
      <c r="I113" s="95">
        <f t="shared" si="25"/>
        <v>6.4184001130306116</v>
      </c>
      <c r="J113" s="88">
        <f t="shared" si="18"/>
        <v>-2.5211658122296754E-2</v>
      </c>
      <c r="K113" s="95">
        <f t="shared" ref="K113:K114" si="26">(I113-H113)</f>
        <v>-0.16600373885281883</v>
      </c>
      <c r="L113" s="88"/>
    </row>
    <row r="114" spans="2:12" x14ac:dyDescent="0.25">
      <c r="B114" s="22"/>
      <c r="C114" s="36"/>
      <c r="D114" s="33" t="s">
        <v>46</v>
      </c>
      <c r="E114" s="46">
        <f t="shared" si="25"/>
        <v>6.2151292205505735</v>
      </c>
      <c r="F114" s="46">
        <f t="shared" si="25"/>
        <v>7.1764394690526592</v>
      </c>
      <c r="G114" s="46">
        <f t="shared" si="25"/>
        <v>7.177502117905652</v>
      </c>
      <c r="H114" s="46">
        <f t="shared" si="25"/>
        <v>7.133719518433467</v>
      </c>
      <c r="I114" s="46">
        <f t="shared" si="25"/>
        <v>7.0628293934065196</v>
      </c>
      <c r="J114" s="104">
        <f t="shared" si="18"/>
        <v>-9.9373300062846059E-3</v>
      </c>
      <c r="K114" s="46">
        <f t="shared" si="26"/>
        <v>-7.0890125026947359E-2</v>
      </c>
      <c r="L114" s="47"/>
    </row>
    <row r="115" spans="2:12" x14ac:dyDescent="0.25">
      <c r="B115" s="22"/>
      <c r="C115" s="36"/>
      <c r="D115" s="4" t="s">
        <v>47</v>
      </c>
      <c r="E115" s="50">
        <f>E104/E82</f>
        <v>6.5441215839890203</v>
      </c>
      <c r="F115" s="50">
        <f>F104/F82</f>
        <v>7.0956435227188654</v>
      </c>
      <c r="G115" s="50">
        <f>G104/G82</f>
        <v>7.3648104828392853</v>
      </c>
      <c r="H115" s="50">
        <f>H104/H82</f>
        <v>7.2187133402448254</v>
      </c>
      <c r="I115" s="50">
        <f>I104/I82</f>
        <v>7.0264609959299813</v>
      </c>
      <c r="J115" s="105">
        <f t="shared" si="18"/>
        <v>-2.6632494636270376E-2</v>
      </c>
      <c r="K115" s="50">
        <f>(I115-H115)</f>
        <v>-0.19225234431484406</v>
      </c>
      <c r="L115" s="98"/>
    </row>
    <row r="116" spans="2:12" x14ac:dyDescent="0.25">
      <c r="B116" s="22"/>
      <c r="C116" s="36"/>
      <c r="D116" s="4" t="s">
        <v>48</v>
      </c>
      <c r="E116" s="50">
        <f t="shared" ref="E116:I123" si="27">E105/E83</f>
        <v>4.5946203609124954</v>
      </c>
      <c r="F116" s="50">
        <f t="shared" si="27"/>
        <v>4.6030697226237178</v>
      </c>
      <c r="G116" s="50">
        <f t="shared" si="27"/>
        <v>3.4379054904618962</v>
      </c>
      <c r="H116" s="50">
        <f t="shared" si="27"/>
        <v>4.4501458535907767</v>
      </c>
      <c r="I116" s="50">
        <f t="shared" si="27"/>
        <v>4.4823216216965696</v>
      </c>
      <c r="J116" s="105">
        <f t="shared" si="18"/>
        <v>7.2302727066417827E-3</v>
      </c>
      <c r="K116" s="50">
        <f t="shared" ref="K116:K123" si="28">(I116-H116)</f>
        <v>3.2175768105792812E-2</v>
      </c>
      <c r="L116" s="98"/>
    </row>
    <row r="117" spans="2:12" x14ac:dyDescent="0.25">
      <c r="B117" s="22"/>
      <c r="C117" s="36"/>
      <c r="D117" s="4" t="s">
        <v>49</v>
      </c>
      <c r="E117" s="50">
        <f t="shared" si="27"/>
        <v>5.8735029157870535</v>
      </c>
      <c r="F117" s="50">
        <f t="shared" si="27"/>
        <v>6.2334418945570782</v>
      </c>
      <c r="G117" s="50">
        <f t="shared" si="27"/>
        <v>5.7621171246756937</v>
      </c>
      <c r="H117" s="50">
        <f t="shared" si="27"/>
        <v>5.9146429070301121</v>
      </c>
      <c r="I117" s="50">
        <f t="shared" si="27"/>
        <v>5.8752783542874445</v>
      </c>
      <c r="J117" s="105">
        <f t="shared" si="18"/>
        <v>-6.6554402964681403E-3</v>
      </c>
      <c r="K117" s="50">
        <f t="shared" si="28"/>
        <v>-3.9364552742667591E-2</v>
      </c>
      <c r="L117" s="98"/>
    </row>
    <row r="118" spans="2:12" x14ac:dyDescent="0.25">
      <c r="B118" s="22"/>
      <c r="C118" s="36"/>
      <c r="D118" s="4" t="s">
        <v>50</v>
      </c>
      <c r="E118" s="50">
        <f t="shared" si="27"/>
        <v>5.2560618466401356</v>
      </c>
      <c r="F118" s="50">
        <f t="shared" si="27"/>
        <v>6.0275923476223801</v>
      </c>
      <c r="G118" s="50">
        <f t="shared" si="27"/>
        <v>6.3150672241032551</v>
      </c>
      <c r="H118" s="50">
        <f t="shared" si="27"/>
        <v>6.2083825907003813</v>
      </c>
      <c r="I118" s="50">
        <f t="shared" si="27"/>
        <v>5.967861835694122</v>
      </c>
      <c r="J118" s="105">
        <f t="shared" si="18"/>
        <v>-3.8741290745602286E-2</v>
      </c>
      <c r="K118" s="50">
        <f t="shared" si="28"/>
        <v>-0.24052075500625936</v>
      </c>
      <c r="L118" s="98"/>
    </row>
    <row r="119" spans="2:12" x14ac:dyDescent="0.25">
      <c r="B119" s="22"/>
      <c r="C119" s="36"/>
      <c r="D119" s="4" t="s">
        <v>51</v>
      </c>
      <c r="E119" s="50">
        <f t="shared" si="27"/>
        <v>2.4543409806567702</v>
      </c>
      <c r="F119" s="50">
        <f t="shared" si="27"/>
        <v>2.7142547190279886</v>
      </c>
      <c r="G119" s="50">
        <f t="shared" si="27"/>
        <v>2.5356731402238313</v>
      </c>
      <c r="H119" s="50">
        <f t="shared" si="27"/>
        <v>2.6556664382388213</v>
      </c>
      <c r="I119" s="50">
        <f t="shared" si="27"/>
        <v>2.7066999978449671</v>
      </c>
      <c r="J119" s="105">
        <f t="shared" si="18"/>
        <v>1.9216856029550922E-2</v>
      </c>
      <c r="K119" s="50">
        <f t="shared" si="28"/>
        <v>5.1033559606145751E-2</v>
      </c>
      <c r="L119" s="98"/>
    </row>
    <row r="120" spans="2:12" x14ac:dyDescent="0.25">
      <c r="B120" s="22"/>
      <c r="C120" s="36"/>
      <c r="D120" s="4" t="s">
        <v>52</v>
      </c>
      <c r="E120" s="50">
        <f t="shared" si="27"/>
        <v>6.7419238491409885</v>
      </c>
      <c r="F120" s="50">
        <f t="shared" si="27"/>
        <v>6.5804603235747301</v>
      </c>
      <c r="G120" s="50">
        <f t="shared" si="27"/>
        <v>5.6616735802907927</v>
      </c>
      <c r="H120" s="50">
        <f t="shared" si="27"/>
        <v>6.149975069976847</v>
      </c>
      <c r="I120" s="50">
        <f t="shared" si="27"/>
        <v>5.6918013024867795</v>
      </c>
      <c r="J120" s="105">
        <f t="shared" si="18"/>
        <v>-7.4500101590134093E-2</v>
      </c>
      <c r="K120" s="50">
        <f t="shared" si="28"/>
        <v>-0.45817376749006744</v>
      </c>
      <c r="L120" s="98"/>
    </row>
    <row r="121" spans="2:12" x14ac:dyDescent="0.25">
      <c r="B121" s="22"/>
      <c r="C121" s="36"/>
      <c r="D121" s="4" t="s">
        <v>53</v>
      </c>
      <c r="E121" s="50">
        <f t="shared" si="27"/>
        <v>2.1349172883554979</v>
      </c>
      <c r="F121" s="50">
        <f t="shared" si="27"/>
        <v>2.4088875302226049</v>
      </c>
      <c r="G121" s="50">
        <f t="shared" si="27"/>
        <v>2.3983013881405078</v>
      </c>
      <c r="H121" s="50">
        <f t="shared" si="27"/>
        <v>2.3657590837007909</v>
      </c>
      <c r="I121" s="50">
        <f t="shared" si="27"/>
        <v>2.2112891759770408</v>
      </c>
      <c r="J121" s="105">
        <f t="shared" si="18"/>
        <v>-6.5294014419300273E-2</v>
      </c>
      <c r="K121" s="50">
        <f t="shared" si="28"/>
        <v>-0.15446990772375013</v>
      </c>
      <c r="L121" s="98"/>
    </row>
    <row r="122" spans="2:12" x14ac:dyDescent="0.25">
      <c r="B122" s="22"/>
      <c r="C122" s="36"/>
      <c r="D122" s="4" t="s">
        <v>54</v>
      </c>
      <c r="E122" s="50">
        <f t="shared" si="27"/>
        <v>5.1058536197927005</v>
      </c>
      <c r="F122" s="50">
        <f t="shared" si="27"/>
        <v>6.7869924278388556</v>
      </c>
      <c r="G122" s="50">
        <f t="shared" si="27"/>
        <v>6.7920041694716495</v>
      </c>
      <c r="H122" s="50">
        <f t="shared" si="27"/>
        <v>6.9067039314637348</v>
      </c>
      <c r="I122" s="50">
        <f t="shared" si="27"/>
        <v>7.0222009449867828</v>
      </c>
      <c r="J122" s="39">
        <f t="shared" si="18"/>
        <v>1.6722450342325779E-2</v>
      </c>
      <c r="K122" s="50">
        <f t="shared" si="28"/>
        <v>0.11549701352304798</v>
      </c>
      <c r="L122" s="51"/>
    </row>
    <row r="123" spans="2:12" x14ac:dyDescent="0.25">
      <c r="B123" s="22"/>
      <c r="C123" s="40"/>
      <c r="D123" s="41" t="s">
        <v>55</v>
      </c>
      <c r="E123" s="101">
        <f t="shared" si="27"/>
        <v>4.0488385376999236</v>
      </c>
      <c r="F123" s="101">
        <f t="shared" si="27"/>
        <v>5.434527794545355</v>
      </c>
      <c r="G123" s="101">
        <f t="shared" si="27"/>
        <v>6.343559920481856</v>
      </c>
      <c r="H123" s="101">
        <f t="shared" si="27"/>
        <v>5.811351718414004</v>
      </c>
      <c r="I123" s="101">
        <f t="shared" si="27"/>
        <v>5.7637426349281169</v>
      </c>
      <c r="J123" s="93">
        <f t="shared" si="18"/>
        <v>-8.192428507645122E-3</v>
      </c>
      <c r="K123" s="101">
        <f t="shared" si="28"/>
        <v>-4.7609083485887105E-2</v>
      </c>
      <c r="L123" s="73"/>
    </row>
    <row r="124" spans="2:12" x14ac:dyDescent="0.25">
      <c r="B124" s="22"/>
      <c r="C124" s="53" t="s">
        <v>36</v>
      </c>
      <c r="D124" s="86" t="s">
        <v>45</v>
      </c>
      <c r="E124" s="88">
        <v>0.41195685299849777</v>
      </c>
      <c r="F124" s="88">
        <v>0.68946690565281554</v>
      </c>
      <c r="G124" s="88">
        <v>0.75124292772170309</v>
      </c>
      <c r="H124" s="88">
        <v>0.77852532219636894</v>
      </c>
      <c r="I124" s="88">
        <v>0.76899684481751673</v>
      </c>
      <c r="J124" s="88">
        <f t="shared" si="18"/>
        <v>-1.2239136104103321E-2</v>
      </c>
      <c r="K124" s="95">
        <f t="shared" ref="K124:K125" si="29">(I124-H124)*100</f>
        <v>-0.9528477378852207</v>
      </c>
      <c r="L124" s="88"/>
    </row>
    <row r="125" spans="2:12" x14ac:dyDescent="0.25">
      <c r="B125" s="22"/>
      <c r="C125" s="55"/>
      <c r="D125" s="18" t="s">
        <v>46</v>
      </c>
      <c r="E125" s="21">
        <v>0.48271672806756616</v>
      </c>
      <c r="F125" s="21">
        <v>0.78140134695992647</v>
      </c>
      <c r="G125" s="21">
        <v>0.81116098886616661</v>
      </c>
      <c r="H125" s="21">
        <v>0.8174734616875361</v>
      </c>
      <c r="I125" s="21">
        <v>0.80303358908820921</v>
      </c>
      <c r="J125" s="21">
        <f t="shared" si="18"/>
        <v>-1.7664026144063705E-2</v>
      </c>
      <c r="K125" s="54">
        <f t="shared" si="29"/>
        <v>-1.4439872599326886</v>
      </c>
      <c r="L125" s="21"/>
    </row>
    <row r="126" spans="2:12" x14ac:dyDescent="0.25">
      <c r="B126" s="22"/>
      <c r="C126" s="55"/>
      <c r="D126" s="24" t="s">
        <v>47</v>
      </c>
      <c r="E126" s="81">
        <v>0.32163418901244623</v>
      </c>
      <c r="F126" s="81">
        <v>0.62991776084672402</v>
      </c>
      <c r="G126" s="81">
        <v>0.70830508668213976</v>
      </c>
      <c r="H126" s="81">
        <v>0.72581109642962038</v>
      </c>
      <c r="I126" s="81">
        <v>0.73953318080874053</v>
      </c>
      <c r="J126" s="81">
        <f t="shared" si="18"/>
        <v>1.8905861933802504E-2</v>
      </c>
      <c r="K126" s="56">
        <f>(I126-H126)*100</f>
        <v>1.3722084379120147</v>
      </c>
      <c r="L126" s="81"/>
    </row>
    <row r="127" spans="2:12" x14ac:dyDescent="0.25">
      <c r="B127" s="22"/>
      <c r="C127" s="55"/>
      <c r="D127" s="24" t="s">
        <v>48</v>
      </c>
      <c r="E127" s="81">
        <v>0.34514650515632672</v>
      </c>
      <c r="F127" s="81">
        <v>0.51965873065207935</v>
      </c>
      <c r="G127" s="81">
        <v>0.52090203169875549</v>
      </c>
      <c r="H127" s="81">
        <v>0.58501515649538005</v>
      </c>
      <c r="I127" s="81">
        <v>0.58212115864572567</v>
      </c>
      <c r="J127" s="81">
        <f t="shared" si="18"/>
        <v>-4.9468767048554962E-3</v>
      </c>
      <c r="K127" s="56">
        <f t="shared" ref="K127:K134" si="30">(I127-H127)*100</f>
        <v>-0.28939978496543839</v>
      </c>
      <c r="L127" s="81"/>
    </row>
    <row r="128" spans="2:12" x14ac:dyDescent="0.25">
      <c r="B128" s="22"/>
      <c r="C128" s="55"/>
      <c r="D128" s="24" t="s">
        <v>49</v>
      </c>
      <c r="E128" s="81">
        <v>0.23674428792882657</v>
      </c>
      <c r="F128" s="81">
        <v>0.59481284178222849</v>
      </c>
      <c r="G128" s="81">
        <v>0.66916574728081646</v>
      </c>
      <c r="H128" s="81">
        <v>0.88582076505018592</v>
      </c>
      <c r="I128" s="81">
        <v>0.66370618785916269</v>
      </c>
      <c r="J128" s="81">
        <f t="shared" si="18"/>
        <v>-0.2507443784956197</v>
      </c>
      <c r="K128" s="56">
        <f t="shared" si="30"/>
        <v>-22.211457719102324</v>
      </c>
      <c r="L128" s="81"/>
    </row>
    <row r="129" spans="2:12" x14ac:dyDescent="0.25">
      <c r="B129" s="22"/>
      <c r="C129" s="55"/>
      <c r="D129" s="24" t="s">
        <v>50</v>
      </c>
      <c r="E129" s="81">
        <v>0.45927662491514371</v>
      </c>
      <c r="F129" s="81">
        <v>0.63564538533671411</v>
      </c>
      <c r="G129" s="81">
        <v>0.72544465923162038</v>
      </c>
      <c r="H129" s="81">
        <v>0.78513812183614595</v>
      </c>
      <c r="I129" s="81">
        <v>0.78019450652705802</v>
      </c>
      <c r="J129" s="81">
        <f t="shared" si="18"/>
        <v>-6.2964912435109488E-3</v>
      </c>
      <c r="K129" s="56">
        <f t="shared" si="30"/>
        <v>-0.49436153090879342</v>
      </c>
      <c r="L129" s="81"/>
    </row>
    <row r="130" spans="2:12" x14ac:dyDescent="0.25">
      <c r="B130" s="22"/>
      <c r="C130" s="55"/>
      <c r="D130" s="24" t="s">
        <v>51</v>
      </c>
      <c r="E130" s="81">
        <v>0.38452075858534085</v>
      </c>
      <c r="F130" s="81">
        <v>0.5682575252861729</v>
      </c>
      <c r="G130" s="81">
        <v>0.61293867828352899</v>
      </c>
      <c r="H130" s="81">
        <v>0.60414098847830855</v>
      </c>
      <c r="I130" s="81">
        <v>0.6138998592320325</v>
      </c>
      <c r="J130" s="81">
        <f t="shared" si="18"/>
        <v>1.6153300206139365E-2</v>
      </c>
      <c r="K130" s="56">
        <f t="shared" si="30"/>
        <v>0.97588707537239472</v>
      </c>
      <c r="L130" s="81"/>
    </row>
    <row r="131" spans="2:12" x14ac:dyDescent="0.25">
      <c r="B131" s="22"/>
      <c r="C131" s="55"/>
      <c r="D131" s="24" t="s">
        <v>52</v>
      </c>
      <c r="E131" s="81">
        <v>0.69156187297981575</v>
      </c>
      <c r="F131" s="81">
        <v>0.81001561791526022</v>
      </c>
      <c r="G131" s="81">
        <v>0.8317074243127901</v>
      </c>
      <c r="H131" s="81">
        <v>0.85147616167208329</v>
      </c>
      <c r="I131" s="81">
        <v>0.83844071812757437</v>
      </c>
      <c r="J131" s="81">
        <f t="shared" si="18"/>
        <v>-1.5309228996981727E-2</v>
      </c>
      <c r="K131" s="56">
        <f t="shared" si="30"/>
        <v>-1.3035443544508918</v>
      </c>
      <c r="L131" s="81"/>
    </row>
    <row r="132" spans="2:12" x14ac:dyDescent="0.25">
      <c r="B132" s="22"/>
      <c r="C132" s="55"/>
      <c r="D132" s="24" t="s">
        <v>53</v>
      </c>
      <c r="E132" s="81">
        <v>0.38850931585362614</v>
      </c>
      <c r="F132" s="81">
        <v>0.53783303156920248</v>
      </c>
      <c r="G132" s="81">
        <v>0.55364561799642942</v>
      </c>
      <c r="H132" s="81">
        <v>0.57333606414187355</v>
      </c>
      <c r="I132" s="81">
        <v>0.61984129815208655</v>
      </c>
      <c r="J132" s="81">
        <f t="shared" si="18"/>
        <v>8.1113393904181708E-2</v>
      </c>
      <c r="K132" s="56">
        <f t="shared" si="30"/>
        <v>4.6505234010213004</v>
      </c>
      <c r="L132" s="81"/>
    </row>
    <row r="133" spans="2:12" x14ac:dyDescent="0.25">
      <c r="B133" s="22"/>
      <c r="C133" s="55"/>
      <c r="D133" s="24" t="s">
        <v>54</v>
      </c>
      <c r="E133" s="81">
        <v>0.42269220716670419</v>
      </c>
      <c r="F133" s="81">
        <v>0.74066951727703789</v>
      </c>
      <c r="G133" s="81">
        <v>0.81090141467315047</v>
      </c>
      <c r="H133" s="81">
        <v>0.85128349283825056</v>
      </c>
      <c r="I133" s="81">
        <v>0.85405713568205566</v>
      </c>
      <c r="J133" s="81">
        <f t="shared" si="18"/>
        <v>3.2581893894800817E-3</v>
      </c>
      <c r="K133" s="56">
        <f t="shared" si="30"/>
        <v>0.2773642843805102</v>
      </c>
      <c r="L133" s="27"/>
    </row>
    <row r="134" spans="2:12" x14ac:dyDescent="0.25">
      <c r="B134" s="22"/>
      <c r="C134" s="57"/>
      <c r="D134" s="29" t="s">
        <v>55</v>
      </c>
      <c r="E134" s="81">
        <v>0.25499631856522376</v>
      </c>
      <c r="F134" s="81">
        <v>0.50339652641381305</v>
      </c>
      <c r="G134" s="81">
        <v>0.6869951093487916</v>
      </c>
      <c r="H134" s="81">
        <v>0.65326560709238357</v>
      </c>
      <c r="I134" s="81">
        <v>0.64819479696104199</v>
      </c>
      <c r="J134" s="81">
        <f t="shared" si="18"/>
        <v>-7.7622487335760049E-3</v>
      </c>
      <c r="K134" s="56">
        <f t="shared" si="30"/>
        <v>-0.50708101313415854</v>
      </c>
      <c r="L134" s="58"/>
    </row>
    <row r="135" spans="2:12" x14ac:dyDescent="0.25">
      <c r="B135" s="22"/>
      <c r="C135" s="59" t="s">
        <v>39</v>
      </c>
      <c r="D135" s="86" t="s">
        <v>45</v>
      </c>
      <c r="E135" s="87">
        <v>75400.5</v>
      </c>
      <c r="F135" s="87">
        <v>123193.1</v>
      </c>
      <c r="G135" s="87">
        <v>125291.2</v>
      </c>
      <c r="H135" s="87">
        <v>127227.3</v>
      </c>
      <c r="I135" s="87">
        <v>125344.1</v>
      </c>
      <c r="J135" s="88">
        <f t="shared" si="18"/>
        <v>-1.4801854633400224E-2</v>
      </c>
      <c r="K135" s="87">
        <f t="shared" ref="K135:K136" si="31">I135-H135</f>
        <v>-1883.1999999999971</v>
      </c>
      <c r="L135" s="88">
        <f>I135/$I$135</f>
        <v>1</v>
      </c>
    </row>
    <row r="136" spans="2:12" x14ac:dyDescent="0.25">
      <c r="B136" s="22"/>
      <c r="C136" s="36"/>
      <c r="D136" s="33" t="s">
        <v>46</v>
      </c>
      <c r="E136" s="34">
        <v>27201.9</v>
      </c>
      <c r="F136" s="34">
        <v>44026</v>
      </c>
      <c r="G136" s="34">
        <v>45768.3</v>
      </c>
      <c r="H136" s="34">
        <v>46422.1</v>
      </c>
      <c r="I136" s="34">
        <v>44846.6</v>
      </c>
      <c r="J136" s="45">
        <f t="shared" si="18"/>
        <v>-3.393857666930189E-2</v>
      </c>
      <c r="K136" s="34">
        <f t="shared" si="31"/>
        <v>-1575.5</v>
      </c>
      <c r="L136" s="47">
        <f t="shared" ref="L136:L145" si="32">I136/$I$135</f>
        <v>0.35778788151975238</v>
      </c>
    </row>
    <row r="137" spans="2:12" x14ac:dyDescent="0.25">
      <c r="B137" s="22"/>
      <c r="C137" s="36"/>
      <c r="D137" s="4" t="s">
        <v>47</v>
      </c>
      <c r="E137" s="37">
        <v>21685.3</v>
      </c>
      <c r="F137" s="37">
        <v>38045.300000000003</v>
      </c>
      <c r="G137" s="37">
        <v>37429.300000000003</v>
      </c>
      <c r="H137" s="37">
        <v>37776.199999999997</v>
      </c>
      <c r="I137" s="37">
        <v>37264.800000000003</v>
      </c>
      <c r="J137" s="97">
        <f>I137/H137-1</f>
        <v>-1.3537624218423083E-2</v>
      </c>
      <c r="K137" s="37">
        <f>I137-H137</f>
        <v>-511.39999999999418</v>
      </c>
      <c r="L137" s="98">
        <f t="shared" si="32"/>
        <v>0.29729999258042461</v>
      </c>
    </row>
    <row r="138" spans="2:12" x14ac:dyDescent="0.25">
      <c r="B138" s="22"/>
      <c r="C138" s="36"/>
      <c r="D138" s="4" t="s">
        <v>48</v>
      </c>
      <c r="E138" s="37">
        <v>642</v>
      </c>
      <c r="F138" s="37">
        <v>846.4</v>
      </c>
      <c r="G138" s="37">
        <v>897.1</v>
      </c>
      <c r="H138" s="37">
        <v>897.5</v>
      </c>
      <c r="I138" s="37">
        <v>913.4</v>
      </c>
      <c r="J138" s="97">
        <f t="shared" ref="J138:J145" si="33">I138/H138-1</f>
        <v>1.7715877437325833E-2</v>
      </c>
      <c r="K138" s="37">
        <f t="shared" ref="K138:K145" si="34">I138-H138</f>
        <v>15.899999999999977</v>
      </c>
      <c r="L138" s="98">
        <f t="shared" si="32"/>
        <v>7.2871399611150424E-3</v>
      </c>
    </row>
    <row r="139" spans="2:12" x14ac:dyDescent="0.25">
      <c r="B139" s="22"/>
      <c r="C139" s="36"/>
      <c r="D139" s="4" t="s">
        <v>49</v>
      </c>
      <c r="E139" s="37">
        <v>3901.6</v>
      </c>
      <c r="F139" s="37">
        <v>4562</v>
      </c>
      <c r="G139" s="37">
        <v>4390.3999999999996</v>
      </c>
      <c r="H139" s="37">
        <v>4388.6000000000004</v>
      </c>
      <c r="I139" s="37">
        <v>4616</v>
      </c>
      <c r="J139" s="97">
        <f t="shared" si="33"/>
        <v>5.1816068905801371E-2</v>
      </c>
      <c r="K139" s="37">
        <f t="shared" si="34"/>
        <v>227.39999999999964</v>
      </c>
      <c r="L139" s="98">
        <f t="shared" si="32"/>
        <v>3.6826623670360228E-2</v>
      </c>
    </row>
    <row r="140" spans="2:12" x14ac:dyDescent="0.25">
      <c r="B140" s="22"/>
      <c r="C140" s="36"/>
      <c r="D140" s="4" t="s">
        <v>50</v>
      </c>
      <c r="E140" s="37">
        <v>9845.4</v>
      </c>
      <c r="F140" s="37">
        <v>18323</v>
      </c>
      <c r="G140" s="37">
        <v>19164.400000000001</v>
      </c>
      <c r="H140" s="37">
        <v>20043.8</v>
      </c>
      <c r="I140" s="37">
        <v>20012.8</v>
      </c>
      <c r="J140" s="97">
        <f t="shared" si="33"/>
        <v>-1.5466129177101884E-3</v>
      </c>
      <c r="K140" s="37">
        <f t="shared" si="34"/>
        <v>-31</v>
      </c>
      <c r="L140" s="98">
        <f t="shared" si="32"/>
        <v>0.15966288002387027</v>
      </c>
    </row>
    <row r="141" spans="2:12" x14ac:dyDescent="0.25">
      <c r="B141" s="22"/>
      <c r="C141" s="36"/>
      <c r="D141" s="4" t="s">
        <v>51</v>
      </c>
      <c r="E141" s="37">
        <v>513</v>
      </c>
      <c r="F141" s="37">
        <v>651.6</v>
      </c>
      <c r="G141" s="37">
        <v>661.5</v>
      </c>
      <c r="H141" s="37">
        <v>673</v>
      </c>
      <c r="I141" s="37">
        <v>673</v>
      </c>
      <c r="J141" s="97">
        <f t="shared" si="33"/>
        <v>0</v>
      </c>
      <c r="K141" s="37">
        <f t="shared" si="34"/>
        <v>0</v>
      </c>
      <c r="L141" s="98">
        <f t="shared" si="32"/>
        <v>5.3692196122513943E-3</v>
      </c>
    </row>
    <row r="142" spans="2:12" x14ac:dyDescent="0.25">
      <c r="B142" s="22"/>
      <c r="C142" s="36"/>
      <c r="D142" s="4" t="s">
        <v>52</v>
      </c>
      <c r="E142" s="37">
        <v>2655.5</v>
      </c>
      <c r="F142" s="37">
        <v>4438</v>
      </c>
      <c r="G142" s="37">
        <v>4788.2</v>
      </c>
      <c r="H142" s="37">
        <v>4797</v>
      </c>
      <c r="I142" s="37">
        <v>4743</v>
      </c>
      <c r="J142" s="97">
        <f t="shared" si="33"/>
        <v>-1.1257035647279534E-2</v>
      </c>
      <c r="K142" s="37">
        <f t="shared" si="34"/>
        <v>-54</v>
      </c>
      <c r="L142" s="98">
        <f t="shared" si="32"/>
        <v>3.783983450357855E-2</v>
      </c>
    </row>
    <row r="143" spans="2:12" x14ac:dyDescent="0.25">
      <c r="B143" s="22"/>
      <c r="C143" s="36"/>
      <c r="D143" s="4" t="s">
        <v>53</v>
      </c>
      <c r="E143" s="37">
        <v>2225.4</v>
      </c>
      <c r="F143" s="37">
        <v>2649.9</v>
      </c>
      <c r="G143" s="37">
        <v>2777.3</v>
      </c>
      <c r="H143" s="37">
        <v>2721.3999999999996</v>
      </c>
      <c r="I143" s="37">
        <v>2674.7000000000003</v>
      </c>
      <c r="J143" s="97">
        <f t="shared" si="33"/>
        <v>-1.7160285147350351E-2</v>
      </c>
      <c r="K143" s="37">
        <f t="shared" si="34"/>
        <v>-46.699999999999363</v>
      </c>
      <c r="L143" s="98">
        <f t="shared" si="32"/>
        <v>2.1338858390622297E-2</v>
      </c>
    </row>
    <row r="144" spans="2:12" x14ac:dyDescent="0.25">
      <c r="B144" s="22"/>
      <c r="C144" s="36"/>
      <c r="D144" s="4" t="s">
        <v>54</v>
      </c>
      <c r="E144" s="37">
        <v>3988.6</v>
      </c>
      <c r="F144" s="37">
        <v>6412.9</v>
      </c>
      <c r="G144" s="37">
        <v>6343.6</v>
      </c>
      <c r="H144" s="37">
        <v>6415</v>
      </c>
      <c r="I144" s="37">
        <v>6497</v>
      </c>
      <c r="J144" s="49">
        <f t="shared" si="33"/>
        <v>1.278254091971931E-2</v>
      </c>
      <c r="K144" s="37">
        <f t="shared" si="34"/>
        <v>82</v>
      </c>
      <c r="L144" s="51">
        <f t="shared" si="32"/>
        <v>5.1833313255270887E-2</v>
      </c>
    </row>
    <row r="145" spans="2:12" x14ac:dyDescent="0.25">
      <c r="B145" s="61"/>
      <c r="C145" s="40"/>
      <c r="D145" s="41" t="s">
        <v>55</v>
      </c>
      <c r="E145" s="92">
        <v>2741.8</v>
      </c>
      <c r="F145" s="92">
        <v>3238</v>
      </c>
      <c r="G145" s="92">
        <v>3071.0999999999995</v>
      </c>
      <c r="H145" s="92">
        <v>3092.7</v>
      </c>
      <c r="I145" s="92">
        <v>3102.7999999999997</v>
      </c>
      <c r="J145" s="83">
        <f t="shared" si="33"/>
        <v>3.2657548420473859E-3</v>
      </c>
      <c r="K145" s="92">
        <f t="shared" si="34"/>
        <v>10.099999999999909</v>
      </c>
      <c r="L145" s="73">
        <f t="shared" si="32"/>
        <v>2.4754256482754269E-2</v>
      </c>
    </row>
    <row r="146" spans="2:12" ht="6" customHeight="1" x14ac:dyDescent="0.2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4"/>
    </row>
    <row r="147" spans="2:12" x14ac:dyDescent="0.25">
      <c r="B147" s="66" t="s">
        <v>57</v>
      </c>
      <c r="C147" s="66"/>
      <c r="D147" s="66"/>
      <c r="E147" s="66"/>
      <c r="F147" s="66"/>
      <c r="G147" s="66"/>
      <c r="H147" s="66"/>
      <c r="I147" s="66"/>
      <c r="J147" s="66"/>
      <c r="K147" s="66"/>
    </row>
    <row r="148" spans="2:12" x14ac:dyDescent="0.25">
      <c r="B148" s="82"/>
    </row>
    <row r="150" spans="2:12" ht="21.75" thickBot="1" x14ac:dyDescent="0.3">
      <c r="B150" s="12" t="s">
        <v>58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3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5">
        <v>2020</v>
      </c>
      <c r="F152" s="15">
        <v>2021</v>
      </c>
      <c r="G152" s="15">
        <v>2022</v>
      </c>
      <c r="H152" s="15">
        <v>2023</v>
      </c>
      <c r="I152" s="15">
        <v>2024</v>
      </c>
      <c r="J152" s="15" t="str">
        <f>CONCATENATE("var. ",RIGHT(I152,2),"/",RIGHT(H152,2))</f>
        <v>var. 24/23</v>
      </c>
      <c r="K152" s="15" t="str">
        <f>CONCATENATE("dif. ",RIGHT(I152,2),"/",RIGHT(H152,2))</f>
        <v>dif. 24/23</v>
      </c>
      <c r="L152" s="15" t="str">
        <f>CONCATENATE("cuota ",I152)</f>
        <v>cuota 2024</v>
      </c>
    </row>
    <row r="153" spans="2:12" x14ac:dyDescent="0.25">
      <c r="B153" s="16" t="s">
        <v>44</v>
      </c>
      <c r="C153" s="17" t="s">
        <v>8</v>
      </c>
      <c r="D153" s="86" t="s">
        <v>45</v>
      </c>
      <c r="E153" s="87">
        <v>1565303</v>
      </c>
      <c r="F153" s="87">
        <v>2335438</v>
      </c>
      <c r="G153" s="87">
        <v>4757683</v>
      </c>
      <c r="H153" s="87">
        <v>5188807</v>
      </c>
      <c r="I153" s="87">
        <v>5480280</v>
      </c>
      <c r="J153" s="88">
        <f>I153/H153-1</f>
        <v>5.6173413272068151E-2</v>
      </c>
      <c r="K153" s="87">
        <f>I153-H153</f>
        <v>291473</v>
      </c>
      <c r="L153" s="88">
        <f>I153/$I$153</f>
        <v>1</v>
      </c>
    </row>
    <row r="154" spans="2:12" x14ac:dyDescent="0.25">
      <c r="B154" s="22"/>
      <c r="C154" s="23"/>
      <c r="D154" s="18" t="s">
        <v>46</v>
      </c>
      <c r="E154" s="19">
        <v>550867</v>
      </c>
      <c r="F154" s="19">
        <v>881045</v>
      </c>
      <c r="G154" s="19">
        <v>1757049</v>
      </c>
      <c r="H154" s="19">
        <v>1888332</v>
      </c>
      <c r="I154" s="19">
        <v>1938898</v>
      </c>
      <c r="J154" s="21">
        <f t="shared" ref="J154" si="35">I154/H154-1</f>
        <v>2.677813011694985E-2</v>
      </c>
      <c r="K154" s="19">
        <f t="shared" ref="K154" si="36">I154-H154</f>
        <v>50566</v>
      </c>
      <c r="L154" s="21">
        <f t="shared" ref="L154:L163" si="37">I154/$I$153</f>
        <v>0.35379542651105417</v>
      </c>
    </row>
    <row r="155" spans="2:12" x14ac:dyDescent="0.25">
      <c r="B155" s="22"/>
      <c r="C155" s="23"/>
      <c r="D155" s="24" t="s">
        <v>47</v>
      </c>
      <c r="E155" s="25">
        <v>375345</v>
      </c>
      <c r="F155" s="25">
        <v>492258</v>
      </c>
      <c r="G155" s="25">
        <v>1243535</v>
      </c>
      <c r="H155" s="25">
        <v>1319978</v>
      </c>
      <c r="I155" s="25">
        <v>1387823</v>
      </c>
      <c r="J155" s="81">
        <f>I155/H155-1</f>
        <v>5.139858391579244E-2</v>
      </c>
      <c r="K155" s="25">
        <f>I155-H155</f>
        <v>67845</v>
      </c>
      <c r="L155" s="81">
        <f t="shared" si="37"/>
        <v>0.2532394330216704</v>
      </c>
    </row>
    <row r="156" spans="2:12" x14ac:dyDescent="0.25">
      <c r="B156" s="22"/>
      <c r="C156" s="23"/>
      <c r="D156" s="24" t="s">
        <v>48</v>
      </c>
      <c r="E156" s="25">
        <v>12633</v>
      </c>
      <c r="F156" s="25">
        <v>20161</v>
      </c>
      <c r="G156" s="25">
        <v>37751</v>
      </c>
      <c r="H156" s="25">
        <v>51166</v>
      </c>
      <c r="I156" s="25">
        <v>43737</v>
      </c>
      <c r="J156" s="81">
        <f t="shared" ref="J156:J218" si="38">I156/H156-1</f>
        <v>-0.14519407418989172</v>
      </c>
      <c r="K156" s="25">
        <f t="shared" ref="K156:K185" si="39">I156-H156</f>
        <v>-7429</v>
      </c>
      <c r="L156" s="81">
        <f t="shared" si="37"/>
        <v>7.9807966016334931E-3</v>
      </c>
    </row>
    <row r="157" spans="2:12" x14ac:dyDescent="0.25">
      <c r="B157" s="22"/>
      <c r="C157" s="23"/>
      <c r="D157" s="24" t="s">
        <v>49</v>
      </c>
      <c r="E157" s="25">
        <v>55313</v>
      </c>
      <c r="F157" s="25">
        <v>70304</v>
      </c>
      <c r="G157" s="25">
        <v>161080</v>
      </c>
      <c r="H157" s="25">
        <v>179837</v>
      </c>
      <c r="I157" s="25">
        <v>231856</v>
      </c>
      <c r="J157" s="81">
        <f t="shared" si="38"/>
        <v>0.28925638216829674</v>
      </c>
      <c r="K157" s="25">
        <f t="shared" si="39"/>
        <v>52019</v>
      </c>
      <c r="L157" s="81">
        <f t="shared" si="37"/>
        <v>4.2307327362835476E-2</v>
      </c>
    </row>
    <row r="158" spans="2:12" x14ac:dyDescent="0.25">
      <c r="B158" s="22"/>
      <c r="C158" s="23"/>
      <c r="D158" s="24" t="s">
        <v>50</v>
      </c>
      <c r="E158" s="25">
        <v>225835</v>
      </c>
      <c r="F158" s="25">
        <v>354204</v>
      </c>
      <c r="G158" s="25">
        <v>710225</v>
      </c>
      <c r="H158" s="25">
        <v>797848</v>
      </c>
      <c r="I158" s="25">
        <v>914356</v>
      </c>
      <c r="J158" s="81">
        <f t="shared" si="38"/>
        <v>0.14602781482187077</v>
      </c>
      <c r="K158" s="25">
        <f t="shared" si="39"/>
        <v>116508</v>
      </c>
      <c r="L158" s="81">
        <f t="shared" si="37"/>
        <v>0.16684475975680074</v>
      </c>
    </row>
    <row r="159" spans="2:12" x14ac:dyDescent="0.25">
      <c r="B159" s="22"/>
      <c r="C159" s="23"/>
      <c r="D159" s="24" t="s">
        <v>51</v>
      </c>
      <c r="E159" s="25">
        <v>24221</v>
      </c>
      <c r="F159" s="25">
        <v>33444</v>
      </c>
      <c r="G159" s="25">
        <v>51485</v>
      </c>
      <c r="H159" s="25">
        <v>58157</v>
      </c>
      <c r="I159" s="25">
        <v>57388</v>
      </c>
      <c r="J159" s="81">
        <f t="shared" si="38"/>
        <v>-1.3222827862510056E-2</v>
      </c>
      <c r="K159" s="25">
        <f t="shared" si="39"/>
        <v>-769</v>
      </c>
      <c r="L159" s="81">
        <f t="shared" si="37"/>
        <v>1.0471727721941215E-2</v>
      </c>
    </row>
    <row r="160" spans="2:12" x14ac:dyDescent="0.25">
      <c r="B160" s="22"/>
      <c r="C160" s="23"/>
      <c r="D160" s="24" t="s">
        <v>52</v>
      </c>
      <c r="E160" s="25">
        <v>77467</v>
      </c>
      <c r="F160" s="25">
        <v>107459</v>
      </c>
      <c r="G160" s="25">
        <v>198873</v>
      </c>
      <c r="H160" s="25">
        <v>252588</v>
      </c>
      <c r="I160" s="25">
        <v>239146</v>
      </c>
      <c r="J160" s="81">
        <f t="shared" si="38"/>
        <v>-5.3217096615832848E-2</v>
      </c>
      <c r="K160" s="25">
        <f t="shared" si="39"/>
        <v>-13442</v>
      </c>
      <c r="L160" s="81">
        <f t="shared" si="37"/>
        <v>4.3637551365988597E-2</v>
      </c>
    </row>
    <row r="161" spans="2:12" x14ac:dyDescent="0.25">
      <c r="B161" s="22"/>
      <c r="C161" s="23"/>
      <c r="D161" s="24" t="s">
        <v>53</v>
      </c>
      <c r="E161" s="25">
        <v>103516</v>
      </c>
      <c r="F161" s="25">
        <v>164258</v>
      </c>
      <c r="G161" s="25">
        <v>229131</v>
      </c>
      <c r="H161" s="25">
        <v>239109</v>
      </c>
      <c r="I161" s="25">
        <v>250871</v>
      </c>
      <c r="J161" s="81">
        <f t="shared" si="38"/>
        <v>4.9190954752853289E-2</v>
      </c>
      <c r="K161" s="25">
        <f t="shared" si="39"/>
        <v>11762</v>
      </c>
      <c r="L161" s="81">
        <f t="shared" si="37"/>
        <v>4.5777040589166977E-2</v>
      </c>
    </row>
    <row r="162" spans="2:12" x14ac:dyDescent="0.25">
      <c r="B162" s="22"/>
      <c r="C162" s="23"/>
      <c r="D162" s="24" t="s">
        <v>54</v>
      </c>
      <c r="E162" s="25">
        <v>96681</v>
      </c>
      <c r="F162" s="25">
        <v>140346</v>
      </c>
      <c r="G162" s="25">
        <v>257117</v>
      </c>
      <c r="H162" s="25">
        <v>278594</v>
      </c>
      <c r="I162" s="25">
        <v>287810</v>
      </c>
      <c r="J162" s="27">
        <f t="shared" si="38"/>
        <v>3.3080396562739978E-2</v>
      </c>
      <c r="K162" s="25">
        <f t="shared" si="39"/>
        <v>9216</v>
      </c>
      <c r="L162" s="27">
        <f t="shared" si="37"/>
        <v>5.2517389622428051E-2</v>
      </c>
    </row>
    <row r="163" spans="2:12" x14ac:dyDescent="0.25">
      <c r="B163" s="22"/>
      <c r="C163" s="28"/>
      <c r="D163" s="29" t="s">
        <v>55</v>
      </c>
      <c r="E163" s="90">
        <v>43425</v>
      </c>
      <c r="F163" s="90">
        <v>71959</v>
      </c>
      <c r="G163" s="90">
        <v>111437</v>
      </c>
      <c r="H163" s="90">
        <v>123198</v>
      </c>
      <c r="I163" s="90">
        <v>128395</v>
      </c>
      <c r="J163" s="58">
        <f t="shared" si="38"/>
        <v>4.2184126365687691E-2</v>
      </c>
      <c r="K163" s="90">
        <f t="shared" si="39"/>
        <v>5197</v>
      </c>
      <c r="L163" s="58">
        <f t="shared" si="37"/>
        <v>2.3428547446480836E-2</v>
      </c>
    </row>
    <row r="164" spans="2:12" x14ac:dyDescent="0.25">
      <c r="B164" s="22"/>
      <c r="C164" s="32" t="s">
        <v>18</v>
      </c>
      <c r="D164" s="86" t="s">
        <v>45</v>
      </c>
      <c r="E164" s="87">
        <v>1664028</v>
      </c>
      <c r="F164" s="87">
        <v>2347681</v>
      </c>
      <c r="G164" s="87">
        <v>4832844</v>
      </c>
      <c r="H164" s="87">
        <v>5281361</v>
      </c>
      <c r="I164" s="87">
        <v>5576793</v>
      </c>
      <c r="J164" s="88">
        <f>I164/H164-1</f>
        <v>5.5938611278418593E-2</v>
      </c>
      <c r="K164" s="87">
        <f>I164-H164</f>
        <v>295432</v>
      </c>
      <c r="L164" s="88">
        <f t="shared" ref="L164:L174" si="40">I164/$I$164</f>
        <v>1</v>
      </c>
    </row>
    <row r="165" spans="2:12" x14ac:dyDescent="0.25">
      <c r="B165" s="22"/>
      <c r="C165" s="36"/>
      <c r="D165" s="33" t="s">
        <v>46</v>
      </c>
      <c r="E165" s="34">
        <v>590539</v>
      </c>
      <c r="F165" s="34">
        <v>886032</v>
      </c>
      <c r="G165" s="34">
        <v>1785371</v>
      </c>
      <c r="H165" s="34">
        <v>1925016</v>
      </c>
      <c r="I165" s="34">
        <v>1977765</v>
      </c>
      <c r="J165" s="104">
        <f t="shared" ref="J165" si="41">I165/H165-1</f>
        <v>2.7401850166440145E-2</v>
      </c>
      <c r="K165" s="34">
        <f t="shared" ref="K165" si="42">I165-H165</f>
        <v>52749</v>
      </c>
      <c r="L165" s="47">
        <f t="shared" si="40"/>
        <v>0.35464199585675854</v>
      </c>
    </row>
    <row r="166" spans="2:12" x14ac:dyDescent="0.25">
      <c r="B166" s="22"/>
      <c r="C166" s="36"/>
      <c r="D166" s="4" t="s">
        <v>47</v>
      </c>
      <c r="E166" s="37">
        <v>404818</v>
      </c>
      <c r="F166" s="37">
        <v>494807</v>
      </c>
      <c r="G166" s="37">
        <v>1265143</v>
      </c>
      <c r="H166" s="37">
        <v>1346080</v>
      </c>
      <c r="I166" s="37">
        <v>1414435</v>
      </c>
      <c r="J166" s="105">
        <f>I166/H166-1</f>
        <v>5.0780785688814944E-2</v>
      </c>
      <c r="K166" s="37">
        <f>I166-H166</f>
        <v>68355</v>
      </c>
      <c r="L166" s="98">
        <f t="shared" si="40"/>
        <v>0.25362874325799795</v>
      </c>
    </row>
    <row r="167" spans="2:12" x14ac:dyDescent="0.25">
      <c r="B167" s="22"/>
      <c r="C167" s="36"/>
      <c r="D167" s="4" t="s">
        <v>48</v>
      </c>
      <c r="E167" s="37">
        <v>13335</v>
      </c>
      <c r="F167" s="37">
        <v>20284</v>
      </c>
      <c r="G167" s="37">
        <v>38233</v>
      </c>
      <c r="H167" s="37">
        <v>51566</v>
      </c>
      <c r="I167" s="37">
        <v>44327</v>
      </c>
      <c r="J167" s="105">
        <f t="shared" ref="J167:J174" si="43">I167/H167-1</f>
        <v>-0.14038319823139278</v>
      </c>
      <c r="K167" s="37">
        <f t="shared" ref="K167:K174" si="44">I167-H167</f>
        <v>-7239</v>
      </c>
      <c r="L167" s="98">
        <f t="shared" si="40"/>
        <v>7.948475046500739E-3</v>
      </c>
    </row>
    <row r="168" spans="2:12" x14ac:dyDescent="0.25">
      <c r="B168" s="22"/>
      <c r="C168" s="36"/>
      <c r="D168" s="4" t="s">
        <v>49</v>
      </c>
      <c r="E168" s="37">
        <v>57877</v>
      </c>
      <c r="F168" s="37">
        <v>71245</v>
      </c>
      <c r="G168" s="37">
        <v>164270</v>
      </c>
      <c r="H168" s="37">
        <v>183368</v>
      </c>
      <c r="I168" s="37">
        <v>234780</v>
      </c>
      <c r="J168" s="105">
        <f t="shared" si="43"/>
        <v>0.28037607434230627</v>
      </c>
      <c r="K168" s="37">
        <f t="shared" si="44"/>
        <v>51412</v>
      </c>
      <c r="L168" s="98">
        <f t="shared" si="40"/>
        <v>4.2099464692341999E-2</v>
      </c>
    </row>
    <row r="169" spans="2:12" x14ac:dyDescent="0.25">
      <c r="B169" s="22"/>
      <c r="C169" s="36"/>
      <c r="D169" s="4" t="s">
        <v>50</v>
      </c>
      <c r="E169" s="37">
        <v>240954</v>
      </c>
      <c r="F169" s="37">
        <v>355287</v>
      </c>
      <c r="G169" s="37">
        <v>720575</v>
      </c>
      <c r="H169" s="37">
        <v>811299</v>
      </c>
      <c r="I169" s="37">
        <v>928708</v>
      </c>
      <c r="J169" s="105">
        <f t="shared" si="43"/>
        <v>0.14471729904757669</v>
      </c>
      <c r="K169" s="37">
        <f t="shared" si="44"/>
        <v>117409</v>
      </c>
      <c r="L169" s="98">
        <f t="shared" si="40"/>
        <v>0.16653083591232451</v>
      </c>
    </row>
    <row r="170" spans="2:12" x14ac:dyDescent="0.25">
      <c r="B170" s="22"/>
      <c r="C170" s="36"/>
      <c r="D170" s="4" t="s">
        <v>51</v>
      </c>
      <c r="E170" s="37">
        <v>24525</v>
      </c>
      <c r="F170" s="37">
        <v>33497</v>
      </c>
      <c r="G170" s="37">
        <v>51855</v>
      </c>
      <c r="H170" s="37">
        <v>58492</v>
      </c>
      <c r="I170" s="37">
        <v>57716</v>
      </c>
      <c r="J170" s="105">
        <f t="shared" si="43"/>
        <v>-1.3266771524310994E-2</v>
      </c>
      <c r="K170" s="37">
        <f t="shared" si="44"/>
        <v>-776</v>
      </c>
      <c r="L170" s="98">
        <f t="shared" si="40"/>
        <v>1.0349317250972019E-2</v>
      </c>
    </row>
    <row r="171" spans="2:12" x14ac:dyDescent="0.25">
      <c r="B171" s="22"/>
      <c r="C171" s="36"/>
      <c r="D171" s="4" t="s">
        <v>52</v>
      </c>
      <c r="E171" s="37">
        <v>80970</v>
      </c>
      <c r="F171" s="37">
        <v>108554</v>
      </c>
      <c r="G171" s="37">
        <v>202302</v>
      </c>
      <c r="H171" s="37">
        <v>255835</v>
      </c>
      <c r="I171" s="37">
        <v>243005</v>
      </c>
      <c r="J171" s="105">
        <f t="shared" si="43"/>
        <v>-5.0149510426642174E-2</v>
      </c>
      <c r="K171" s="37">
        <f t="shared" si="44"/>
        <v>-12830</v>
      </c>
      <c r="L171" s="98">
        <f t="shared" si="40"/>
        <v>4.3574326678433285E-2</v>
      </c>
    </row>
    <row r="172" spans="2:12" x14ac:dyDescent="0.25">
      <c r="B172" s="22"/>
      <c r="C172" s="36"/>
      <c r="D172" s="4" t="s">
        <v>53</v>
      </c>
      <c r="E172" s="37">
        <v>104957</v>
      </c>
      <c r="F172" s="37">
        <v>164413</v>
      </c>
      <c r="G172" s="37">
        <v>230406</v>
      </c>
      <c r="H172" s="37">
        <v>240602</v>
      </c>
      <c r="I172" s="37">
        <v>252566</v>
      </c>
      <c r="J172" s="105">
        <f t="shared" si="43"/>
        <v>4.9725272441625501E-2</v>
      </c>
      <c r="K172" s="37">
        <f t="shared" si="44"/>
        <v>11964</v>
      </c>
      <c r="L172" s="98">
        <f t="shared" si="40"/>
        <v>4.5288752872842869E-2</v>
      </c>
    </row>
    <row r="173" spans="2:12" x14ac:dyDescent="0.25">
      <c r="B173" s="22"/>
      <c r="C173" s="36"/>
      <c r="D173" s="4" t="s">
        <v>54</v>
      </c>
      <c r="E173" s="37">
        <v>100783</v>
      </c>
      <c r="F173" s="37">
        <v>141329</v>
      </c>
      <c r="G173" s="37">
        <v>261644</v>
      </c>
      <c r="H173" s="37">
        <v>283635</v>
      </c>
      <c r="I173" s="37">
        <v>293116</v>
      </c>
      <c r="J173" s="39">
        <f t="shared" si="43"/>
        <v>3.3426763269695181E-2</v>
      </c>
      <c r="K173" s="37">
        <f t="shared" si="44"/>
        <v>9481</v>
      </c>
      <c r="L173" s="51">
        <f t="shared" si="40"/>
        <v>5.2559956950168317E-2</v>
      </c>
    </row>
    <row r="174" spans="2:12" x14ac:dyDescent="0.25">
      <c r="B174" s="22"/>
      <c r="C174" s="40"/>
      <c r="D174" s="41" t="s">
        <v>55</v>
      </c>
      <c r="E174" s="92">
        <v>45270</v>
      </c>
      <c r="F174" s="92">
        <v>72233</v>
      </c>
      <c r="G174" s="92">
        <v>113045</v>
      </c>
      <c r="H174" s="92">
        <v>125468</v>
      </c>
      <c r="I174" s="92">
        <v>130375</v>
      </c>
      <c r="J174" s="93">
        <f t="shared" si="43"/>
        <v>3.9109573755857996E-2</v>
      </c>
      <c r="K174" s="92">
        <f t="shared" si="44"/>
        <v>4907</v>
      </c>
      <c r="L174" s="73">
        <f t="shared" si="40"/>
        <v>2.3378131481659799E-2</v>
      </c>
    </row>
    <row r="175" spans="2:12" x14ac:dyDescent="0.25">
      <c r="B175" s="22"/>
      <c r="C175" s="17" t="s">
        <v>21</v>
      </c>
      <c r="D175" s="86" t="s">
        <v>45</v>
      </c>
      <c r="E175" s="87">
        <v>10243785</v>
      </c>
      <c r="F175" s="87">
        <v>13903380</v>
      </c>
      <c r="G175" s="87">
        <v>31405937</v>
      </c>
      <c r="H175" s="87">
        <v>34509923</v>
      </c>
      <c r="I175" s="87">
        <v>36076748</v>
      </c>
      <c r="J175" s="88">
        <f t="shared" si="38"/>
        <v>4.540215867766495E-2</v>
      </c>
      <c r="K175" s="87">
        <f t="shared" si="39"/>
        <v>1566825</v>
      </c>
      <c r="L175" s="88">
        <f>I175/$I$175</f>
        <v>1</v>
      </c>
    </row>
    <row r="176" spans="2:12" x14ac:dyDescent="0.25">
      <c r="B176" s="22"/>
      <c r="C176" s="23"/>
      <c r="D176" s="18" t="s">
        <v>46</v>
      </c>
      <c r="E176" s="19">
        <v>3913809</v>
      </c>
      <c r="F176" s="19">
        <v>5763674</v>
      </c>
      <c r="G176" s="19">
        <v>12632387</v>
      </c>
      <c r="H176" s="19">
        <v>13590517</v>
      </c>
      <c r="I176" s="19">
        <v>13839613</v>
      </c>
      <c r="J176" s="21">
        <f t="shared" si="38"/>
        <v>1.8328662551983843E-2</v>
      </c>
      <c r="K176" s="19">
        <f t="shared" si="39"/>
        <v>249096</v>
      </c>
      <c r="L176" s="21">
        <f t="shared" ref="L176:L185" si="45">I176/$I$175</f>
        <v>0.38361586803777326</v>
      </c>
    </row>
    <row r="177" spans="2:12" x14ac:dyDescent="0.25">
      <c r="B177" s="22"/>
      <c r="C177" s="23"/>
      <c r="D177" s="24" t="s">
        <v>47</v>
      </c>
      <c r="E177" s="25">
        <v>2858440</v>
      </c>
      <c r="F177" s="25">
        <v>3367162</v>
      </c>
      <c r="G177" s="25">
        <v>8865243</v>
      </c>
      <c r="H177" s="25">
        <v>9739308</v>
      </c>
      <c r="I177" s="25">
        <v>10014981</v>
      </c>
      <c r="J177" s="81">
        <f t="shared" si="38"/>
        <v>2.8305193757092395E-2</v>
      </c>
      <c r="K177" s="25">
        <f t="shared" si="39"/>
        <v>275673</v>
      </c>
      <c r="L177" s="81">
        <f t="shared" si="45"/>
        <v>0.2776020998344973</v>
      </c>
    </row>
    <row r="178" spans="2:12" x14ac:dyDescent="0.25">
      <c r="B178" s="22"/>
      <c r="C178" s="23"/>
      <c r="D178" s="24" t="s">
        <v>48</v>
      </c>
      <c r="E178" s="25">
        <v>65275</v>
      </c>
      <c r="F178" s="25">
        <v>98762</v>
      </c>
      <c r="G178" s="25">
        <v>168339</v>
      </c>
      <c r="H178" s="25">
        <v>182035</v>
      </c>
      <c r="I178" s="25">
        <v>194642</v>
      </c>
      <c r="J178" s="81">
        <f t="shared" si="38"/>
        <v>6.925591232455286E-2</v>
      </c>
      <c r="K178" s="25">
        <f t="shared" si="39"/>
        <v>12607</v>
      </c>
      <c r="L178" s="81">
        <f t="shared" si="45"/>
        <v>5.3952202121987274E-3</v>
      </c>
    </row>
    <row r="179" spans="2:12" x14ac:dyDescent="0.25">
      <c r="B179" s="22"/>
      <c r="C179" s="23"/>
      <c r="D179" s="24" t="s">
        <v>49</v>
      </c>
      <c r="E179" s="25">
        <v>295880</v>
      </c>
      <c r="F179" s="25">
        <v>419370</v>
      </c>
      <c r="G179" s="25">
        <v>1014697</v>
      </c>
      <c r="H179" s="25">
        <v>1034949</v>
      </c>
      <c r="I179" s="25">
        <v>1361415</v>
      </c>
      <c r="J179" s="81">
        <f t="shared" si="38"/>
        <v>0.31544163045715301</v>
      </c>
      <c r="K179" s="25">
        <f t="shared" si="39"/>
        <v>326466</v>
      </c>
      <c r="L179" s="81">
        <f t="shared" si="45"/>
        <v>3.7736633024683934E-2</v>
      </c>
    </row>
    <row r="180" spans="2:12" x14ac:dyDescent="0.25">
      <c r="B180" s="22"/>
      <c r="C180" s="23"/>
      <c r="D180" s="24" t="s">
        <v>50</v>
      </c>
      <c r="E180" s="25">
        <v>1546641</v>
      </c>
      <c r="F180" s="25">
        <v>1967362</v>
      </c>
      <c r="G180" s="25">
        <v>4352393</v>
      </c>
      <c r="H180" s="25">
        <v>5123327</v>
      </c>
      <c r="I180" s="25">
        <v>5751799</v>
      </c>
      <c r="J180" s="81">
        <f t="shared" si="38"/>
        <v>0.12266872678632468</v>
      </c>
      <c r="K180" s="25">
        <f t="shared" si="39"/>
        <v>628472</v>
      </c>
      <c r="L180" s="81">
        <f t="shared" si="45"/>
        <v>0.15943230249023554</v>
      </c>
    </row>
    <row r="181" spans="2:12" x14ac:dyDescent="0.25">
      <c r="B181" s="22"/>
      <c r="C181" s="23"/>
      <c r="D181" s="24" t="s">
        <v>51</v>
      </c>
      <c r="E181" s="25">
        <v>59047</v>
      </c>
      <c r="F181" s="25">
        <v>83402</v>
      </c>
      <c r="G181" s="25">
        <v>137757</v>
      </c>
      <c r="H181" s="25">
        <v>148334</v>
      </c>
      <c r="I181" s="25">
        <v>152300</v>
      </c>
      <c r="J181" s="81">
        <f t="shared" si="38"/>
        <v>2.6736958485579887E-2</v>
      </c>
      <c r="K181" s="25">
        <f t="shared" si="39"/>
        <v>3966</v>
      </c>
      <c r="L181" s="81">
        <f t="shared" si="45"/>
        <v>4.2215556679332626E-3</v>
      </c>
    </row>
    <row r="182" spans="2:12" x14ac:dyDescent="0.25">
      <c r="B182" s="22"/>
      <c r="C182" s="23"/>
      <c r="D182" s="24" t="s">
        <v>52</v>
      </c>
      <c r="E182" s="25">
        <v>442013</v>
      </c>
      <c r="F182" s="25">
        <v>749212</v>
      </c>
      <c r="G182" s="25">
        <v>1316064</v>
      </c>
      <c r="H182" s="25">
        <v>1447168</v>
      </c>
      <c r="I182" s="25">
        <v>1453294</v>
      </c>
      <c r="J182" s="81">
        <f t="shared" si="38"/>
        <v>4.2330952591544957E-3</v>
      </c>
      <c r="K182" s="25">
        <f t="shared" si="39"/>
        <v>6126</v>
      </c>
      <c r="L182" s="81">
        <f t="shared" si="45"/>
        <v>4.0283398049070274E-2</v>
      </c>
    </row>
    <row r="183" spans="2:12" x14ac:dyDescent="0.25">
      <c r="B183" s="22"/>
      <c r="C183" s="23"/>
      <c r="D183" s="24" t="s">
        <v>53</v>
      </c>
      <c r="E183" s="25">
        <v>216673</v>
      </c>
      <c r="F183" s="25">
        <v>359169</v>
      </c>
      <c r="G183" s="25">
        <v>543499</v>
      </c>
      <c r="H183" s="25">
        <v>576462</v>
      </c>
      <c r="I183" s="25">
        <v>584273</v>
      </c>
      <c r="J183" s="81">
        <f t="shared" si="38"/>
        <v>1.3549895743344642E-2</v>
      </c>
      <c r="K183" s="25">
        <f t="shared" si="39"/>
        <v>7811</v>
      </c>
      <c r="L183" s="81">
        <f t="shared" si="45"/>
        <v>1.6195279020160019E-2</v>
      </c>
    </row>
    <row r="184" spans="2:12" x14ac:dyDescent="0.25">
      <c r="B184" s="22"/>
      <c r="C184" s="23"/>
      <c r="D184" s="24" t="s">
        <v>54</v>
      </c>
      <c r="E184" s="25">
        <v>610766</v>
      </c>
      <c r="F184" s="25">
        <v>774989</v>
      </c>
      <c r="G184" s="25">
        <v>1753117</v>
      </c>
      <c r="H184" s="25">
        <v>1886738</v>
      </c>
      <c r="I184" s="25">
        <v>1988780</v>
      </c>
      <c r="J184" s="27">
        <f t="shared" si="38"/>
        <v>5.4083820859069931E-2</v>
      </c>
      <c r="K184" s="25">
        <f t="shared" si="39"/>
        <v>102042</v>
      </c>
      <c r="L184" s="27">
        <f t="shared" si="45"/>
        <v>5.512636560257593E-2</v>
      </c>
    </row>
    <row r="185" spans="2:12" x14ac:dyDescent="0.25">
      <c r="B185" s="22"/>
      <c r="C185" s="28"/>
      <c r="D185" s="29" t="s">
        <v>55</v>
      </c>
      <c r="E185" s="90">
        <v>235241</v>
      </c>
      <c r="F185" s="90">
        <v>320278</v>
      </c>
      <c r="G185" s="90">
        <v>622441</v>
      </c>
      <c r="H185" s="90">
        <v>781085</v>
      </c>
      <c r="I185" s="90">
        <v>735651</v>
      </c>
      <c r="J185" s="58">
        <f t="shared" si="38"/>
        <v>-5.8167805040424514E-2</v>
      </c>
      <c r="K185" s="90">
        <f t="shared" si="39"/>
        <v>-45434</v>
      </c>
      <c r="L185" s="58">
        <f t="shared" si="45"/>
        <v>2.0391278060871782E-2</v>
      </c>
    </row>
    <row r="186" spans="2:12" x14ac:dyDescent="0.25">
      <c r="B186" s="22"/>
      <c r="C186" s="32" t="s">
        <v>22</v>
      </c>
      <c r="D186" s="86" t="s">
        <v>45</v>
      </c>
      <c r="E186" s="95">
        <f t="shared" ref="E186:I187" si="46">E175/E153</f>
        <v>6.5442824807720932</v>
      </c>
      <c r="F186" s="95">
        <f t="shared" si="46"/>
        <v>5.9532216226677823</v>
      </c>
      <c r="G186" s="95">
        <f t="shared" si="46"/>
        <v>6.6010991064347921</v>
      </c>
      <c r="H186" s="95">
        <f t="shared" si="46"/>
        <v>6.6508395860551373</v>
      </c>
      <c r="I186" s="95">
        <f t="shared" si="46"/>
        <v>6.583011816914464</v>
      </c>
      <c r="J186" s="88">
        <f t="shared" si="38"/>
        <v>-1.0198376951218058E-2</v>
      </c>
      <c r="K186" s="95">
        <f t="shared" ref="K186:K187" si="47">(I186-H186)</f>
        <v>-6.7827769140673233E-2</v>
      </c>
      <c r="L186" s="88"/>
    </row>
    <row r="187" spans="2:12" x14ac:dyDescent="0.25">
      <c r="B187" s="22"/>
      <c r="C187" s="36"/>
      <c r="D187" s="33" t="s">
        <v>46</v>
      </c>
      <c r="E187" s="46">
        <f t="shared" si="46"/>
        <v>7.1048165891222386</v>
      </c>
      <c r="F187" s="46">
        <f t="shared" si="46"/>
        <v>6.5418610854156141</v>
      </c>
      <c r="G187" s="46">
        <f t="shared" si="46"/>
        <v>7.1895473603752658</v>
      </c>
      <c r="H187" s="46">
        <f t="shared" si="46"/>
        <v>7.1971014630901768</v>
      </c>
      <c r="I187" s="46">
        <f t="shared" si="46"/>
        <v>7.1378757417873455</v>
      </c>
      <c r="J187" s="104">
        <f t="shared" si="38"/>
        <v>-8.2291074547949927E-3</v>
      </c>
      <c r="K187" s="46">
        <f t="shared" si="47"/>
        <v>-5.9225721302831325E-2</v>
      </c>
      <c r="L187" s="47"/>
    </row>
    <row r="188" spans="2:12" x14ac:dyDescent="0.25">
      <c r="B188" s="22"/>
      <c r="C188" s="36"/>
      <c r="D188" s="4" t="s">
        <v>47</v>
      </c>
      <c r="E188" s="50">
        <f>E177/E155</f>
        <v>7.6155004062928775</v>
      </c>
      <c r="F188" s="50">
        <f>F177/F155</f>
        <v>6.8402382490482632</v>
      </c>
      <c r="G188" s="50">
        <f>G177/G155</f>
        <v>7.1290659289847085</v>
      </c>
      <c r="H188" s="50">
        <f>H177/H155</f>
        <v>7.378386609473794</v>
      </c>
      <c r="I188" s="50">
        <f>I177/I155</f>
        <v>7.2163244160098223</v>
      </c>
      <c r="J188" s="105">
        <f t="shared" si="38"/>
        <v>-2.1964448603965181E-2</v>
      </c>
      <c r="K188" s="50">
        <f>(I188-H188)</f>
        <v>-0.16206219346397166</v>
      </c>
      <c r="L188" s="98"/>
    </row>
    <row r="189" spans="2:12" x14ac:dyDescent="0.25">
      <c r="B189" s="22"/>
      <c r="C189" s="36"/>
      <c r="D189" s="4" t="s">
        <v>48</v>
      </c>
      <c r="E189" s="50">
        <f t="shared" ref="E189:I196" si="48">E178/E156</f>
        <v>5.1670228765930499</v>
      </c>
      <c r="F189" s="50">
        <f t="shared" si="48"/>
        <v>4.8986657407866669</v>
      </c>
      <c r="G189" s="50">
        <f t="shared" si="48"/>
        <v>4.4591931339567168</v>
      </c>
      <c r="H189" s="50">
        <f t="shared" si="48"/>
        <v>3.5577336512527848</v>
      </c>
      <c r="I189" s="50">
        <f t="shared" si="48"/>
        <v>4.4502823696184013</v>
      </c>
      <c r="J189" s="105">
        <f t="shared" si="38"/>
        <v>0.25087564327681555</v>
      </c>
      <c r="K189" s="50">
        <f t="shared" ref="K189:K196" si="49">(I189-H189)</f>
        <v>0.89254871836561644</v>
      </c>
      <c r="L189" s="98"/>
    </row>
    <row r="190" spans="2:12" x14ac:dyDescent="0.25">
      <c r="B190" s="22"/>
      <c r="C190" s="36"/>
      <c r="D190" s="4" t="s">
        <v>49</v>
      </c>
      <c r="E190" s="50">
        <f t="shared" si="48"/>
        <v>5.3491945835517871</v>
      </c>
      <c r="F190" s="50">
        <f t="shared" si="48"/>
        <v>5.9650944469731453</v>
      </c>
      <c r="G190" s="50">
        <f t="shared" si="48"/>
        <v>6.2993357337968714</v>
      </c>
      <c r="H190" s="50">
        <f t="shared" si="48"/>
        <v>5.7549280737556785</v>
      </c>
      <c r="I190" s="50">
        <f t="shared" si="48"/>
        <v>5.8718126768338967</v>
      </c>
      <c r="J190" s="105">
        <f t="shared" si="38"/>
        <v>2.0310349943598593E-2</v>
      </c>
      <c r="K190" s="50">
        <f t="shared" si="49"/>
        <v>0.11688460307821824</v>
      </c>
      <c r="L190" s="98"/>
    </row>
    <row r="191" spans="2:12" x14ac:dyDescent="0.25">
      <c r="B191" s="22"/>
      <c r="C191" s="36"/>
      <c r="D191" s="4" t="s">
        <v>50</v>
      </c>
      <c r="E191" s="50">
        <f t="shared" si="48"/>
        <v>6.8485442911860428</v>
      </c>
      <c r="F191" s="50">
        <f t="shared" si="48"/>
        <v>5.5543189800228117</v>
      </c>
      <c r="G191" s="50">
        <f t="shared" si="48"/>
        <v>6.1281889542046537</v>
      </c>
      <c r="H191" s="50">
        <f t="shared" si="48"/>
        <v>6.4214324031645127</v>
      </c>
      <c r="I191" s="50">
        <f t="shared" si="48"/>
        <v>6.2905465704823937</v>
      </c>
      <c r="J191" s="105">
        <f t="shared" si="38"/>
        <v>-2.0382653661139227E-2</v>
      </c>
      <c r="K191" s="50">
        <f t="shared" si="49"/>
        <v>-0.13088583268211895</v>
      </c>
      <c r="L191" s="98"/>
    </row>
    <row r="192" spans="2:12" x14ac:dyDescent="0.25">
      <c r="B192" s="22"/>
      <c r="C192" s="36"/>
      <c r="D192" s="4" t="s">
        <v>51</v>
      </c>
      <c r="E192" s="50">
        <f t="shared" si="48"/>
        <v>2.437843193922629</v>
      </c>
      <c r="F192" s="50">
        <f t="shared" si="48"/>
        <v>2.4937806482478173</v>
      </c>
      <c r="G192" s="50">
        <f t="shared" si="48"/>
        <v>2.6756725259784404</v>
      </c>
      <c r="H192" s="50">
        <f t="shared" si="48"/>
        <v>2.5505786061867015</v>
      </c>
      <c r="I192" s="50">
        <f t="shared" si="48"/>
        <v>2.6538649194953647</v>
      </c>
      <c r="J192" s="105">
        <f t="shared" si="38"/>
        <v>4.0495248042201615E-2</v>
      </c>
      <c r="K192" s="50">
        <f t="shared" si="49"/>
        <v>0.10328631330866322</v>
      </c>
      <c r="L192" s="98"/>
    </row>
    <row r="193" spans="2:12" x14ac:dyDescent="0.25">
      <c r="B193" s="22"/>
      <c r="C193" s="36"/>
      <c r="D193" s="4" t="s">
        <v>52</v>
      </c>
      <c r="E193" s="50">
        <f t="shared" si="48"/>
        <v>5.7058231246853497</v>
      </c>
      <c r="F193" s="50">
        <f t="shared" si="48"/>
        <v>6.9720730697289195</v>
      </c>
      <c r="G193" s="50">
        <f t="shared" si="48"/>
        <v>6.6176102336667117</v>
      </c>
      <c r="H193" s="50">
        <f t="shared" si="48"/>
        <v>5.729361648217651</v>
      </c>
      <c r="I193" s="50">
        <f t="shared" si="48"/>
        <v>6.0770157142498729</v>
      </c>
      <c r="J193" s="105">
        <f t="shared" si="38"/>
        <v>6.0679371870402621E-2</v>
      </c>
      <c r="K193" s="50">
        <f t="shared" si="49"/>
        <v>0.34765406603222182</v>
      </c>
      <c r="L193" s="98"/>
    </row>
    <row r="194" spans="2:12" x14ac:dyDescent="0.25">
      <c r="B194" s="22"/>
      <c r="C194" s="36"/>
      <c r="D194" s="4" t="s">
        <v>53</v>
      </c>
      <c r="E194" s="50">
        <f t="shared" si="48"/>
        <v>2.0931353607171839</v>
      </c>
      <c r="F194" s="50">
        <f t="shared" si="48"/>
        <v>2.1866149593931499</v>
      </c>
      <c r="G194" s="50">
        <f t="shared" si="48"/>
        <v>2.3720011696365835</v>
      </c>
      <c r="H194" s="50">
        <f t="shared" si="48"/>
        <v>2.410875374829053</v>
      </c>
      <c r="I194" s="50">
        <f t="shared" si="48"/>
        <v>2.328977841201255</v>
      </c>
      <c r="J194" s="105">
        <f t="shared" si="38"/>
        <v>-3.3970040294432513E-2</v>
      </c>
      <c r="K194" s="50">
        <f t="shared" si="49"/>
        <v>-8.1897533627798058E-2</v>
      </c>
      <c r="L194" s="98"/>
    </row>
    <row r="195" spans="2:12" x14ac:dyDescent="0.25">
      <c r="B195" s="22"/>
      <c r="C195" s="36"/>
      <c r="D195" s="4" t="s">
        <v>54</v>
      </c>
      <c r="E195" s="50">
        <f t="shared" si="48"/>
        <v>6.3173322576307651</v>
      </c>
      <c r="F195" s="50">
        <f t="shared" si="48"/>
        <v>5.5219885141008653</v>
      </c>
      <c r="G195" s="50">
        <f t="shared" si="48"/>
        <v>6.81836284648623</v>
      </c>
      <c r="H195" s="50">
        <f t="shared" si="48"/>
        <v>6.7723569064660403</v>
      </c>
      <c r="I195" s="50">
        <f t="shared" si="48"/>
        <v>6.910044821236232</v>
      </c>
      <c r="J195" s="39">
        <f t="shared" si="38"/>
        <v>2.0330871020505681E-2</v>
      </c>
      <c r="K195" s="50">
        <f t="shared" si="49"/>
        <v>0.13768791477019171</v>
      </c>
      <c r="L195" s="51"/>
    </row>
    <row r="196" spans="2:12" x14ac:dyDescent="0.25">
      <c r="B196" s="22"/>
      <c r="C196" s="40"/>
      <c r="D196" s="41" t="s">
        <v>55</v>
      </c>
      <c r="E196" s="101">
        <f t="shared" si="48"/>
        <v>5.4171790443293037</v>
      </c>
      <c r="F196" s="101">
        <f t="shared" si="48"/>
        <v>4.4508400617018022</v>
      </c>
      <c r="G196" s="101">
        <f t="shared" si="48"/>
        <v>5.585586474869209</v>
      </c>
      <c r="H196" s="101">
        <f t="shared" si="48"/>
        <v>6.340078572704102</v>
      </c>
      <c r="I196" s="101">
        <f t="shared" si="48"/>
        <v>5.7295922738424396</v>
      </c>
      <c r="J196" s="93">
        <f t="shared" si="38"/>
        <v>-9.6290020992797265E-2</v>
      </c>
      <c r="K196" s="101">
        <f t="shared" si="49"/>
        <v>-0.61048629886166239</v>
      </c>
      <c r="L196" s="73"/>
    </row>
    <row r="197" spans="2:12" x14ac:dyDescent="0.25">
      <c r="B197" s="22"/>
      <c r="C197" s="53" t="s">
        <v>36</v>
      </c>
      <c r="D197" s="86" t="s">
        <v>45</v>
      </c>
      <c r="E197" s="88">
        <v>0.42151592636549812</v>
      </c>
      <c r="F197" s="88">
        <v>0.46071549284573426</v>
      </c>
      <c r="G197" s="88">
        <v>0.69548218463868861</v>
      </c>
      <c r="H197" s="88">
        <v>0.75317428421984389</v>
      </c>
      <c r="I197" s="88">
        <v>0.77369971345652855</v>
      </c>
      <c r="J197" s="88">
        <f t="shared" si="38"/>
        <v>2.725189861991284E-2</v>
      </c>
      <c r="K197" s="95">
        <f>(I197-H197)*100</f>
        <v>2.0525429236684656</v>
      </c>
      <c r="L197" s="88"/>
    </row>
    <row r="198" spans="2:12" x14ac:dyDescent="0.25">
      <c r="B198" s="22"/>
      <c r="C198" s="55"/>
      <c r="D198" s="18" t="s">
        <v>46</v>
      </c>
      <c r="E198" s="21">
        <v>0.49563348888170433</v>
      </c>
      <c r="F198" s="21">
        <v>0.53007392392769836</v>
      </c>
      <c r="G198" s="21">
        <v>0.78235212112064911</v>
      </c>
      <c r="H198" s="21">
        <v>0.81120905005064936</v>
      </c>
      <c r="I198" s="21">
        <v>0.81280076010742186</v>
      </c>
      <c r="J198" s="21">
        <f t="shared" si="38"/>
        <v>1.9621453393217081E-3</v>
      </c>
      <c r="K198" s="54">
        <f t="shared" ref="K198" si="50">(I198-H198)*100</f>
        <v>0.15917100567724995</v>
      </c>
      <c r="L198" s="21"/>
    </row>
    <row r="199" spans="2:12" x14ac:dyDescent="0.25">
      <c r="B199" s="22"/>
      <c r="C199" s="55"/>
      <c r="D199" s="24" t="s">
        <v>47</v>
      </c>
      <c r="E199" s="81">
        <v>0.41641203353334449</v>
      </c>
      <c r="F199" s="81">
        <v>0.38237984856351559</v>
      </c>
      <c r="G199" s="81">
        <v>0.63514820255836268</v>
      </c>
      <c r="H199" s="81">
        <v>0.71202240207954559</v>
      </c>
      <c r="I199" s="81">
        <v>0.72327549742346608</v>
      </c>
      <c r="J199" s="81">
        <f t="shared" si="38"/>
        <v>1.5804411927285544E-2</v>
      </c>
      <c r="K199" s="56">
        <f>(I199-H199)*100</f>
        <v>1.1253095343920494</v>
      </c>
      <c r="L199" s="81"/>
    </row>
    <row r="200" spans="2:12" x14ac:dyDescent="0.25">
      <c r="B200" s="22"/>
      <c r="C200" s="55"/>
      <c r="D200" s="24" t="s">
        <v>48</v>
      </c>
      <c r="E200" s="81">
        <v>0.42174668708366447</v>
      </c>
      <c r="F200" s="81">
        <v>0.40408330264719122</v>
      </c>
      <c r="G200" s="81">
        <v>0.53778304538949095</v>
      </c>
      <c r="H200" s="81">
        <v>0.55454348826086564</v>
      </c>
      <c r="I200" s="81">
        <v>0.59082327086406716</v>
      </c>
      <c r="J200" s="81">
        <f t="shared" si="38"/>
        <v>6.5422790766113792E-2</v>
      </c>
      <c r="K200" s="56">
        <f t="shared" ref="K200:K207" si="51">(I200-H200)*100</f>
        <v>3.6279782603201527</v>
      </c>
      <c r="L200" s="81"/>
    </row>
    <row r="201" spans="2:12" x14ac:dyDescent="0.25">
      <c r="B201" s="22"/>
      <c r="C201" s="55"/>
      <c r="D201" s="24" t="s">
        <v>49</v>
      </c>
      <c r="E201" s="81">
        <v>0.31148476369141237</v>
      </c>
      <c r="F201" s="81">
        <v>0.28621210694206145</v>
      </c>
      <c r="G201" s="81">
        <v>0.60938004840462912</v>
      </c>
      <c r="H201" s="81">
        <v>0.6452598187198163</v>
      </c>
      <c r="I201" s="81">
        <v>0.84038066713662607</v>
      </c>
      <c r="J201" s="81">
        <f t="shared" si="38"/>
        <v>0.30239113416968366</v>
      </c>
      <c r="K201" s="56">
        <f t="shared" si="51"/>
        <v>19.512084841680977</v>
      </c>
      <c r="L201" s="81"/>
    </row>
    <row r="202" spans="2:12" x14ac:dyDescent="0.25">
      <c r="B202" s="22"/>
      <c r="C202" s="55"/>
      <c r="D202" s="24" t="s">
        <v>50</v>
      </c>
      <c r="E202" s="81">
        <v>0.48948502261743165</v>
      </c>
      <c r="F202" s="81">
        <v>0.48615455783025679</v>
      </c>
      <c r="G202" s="81">
        <v>0.6493275173640638</v>
      </c>
      <c r="H202" s="81">
        <v>0.73071425433679682</v>
      </c>
      <c r="I202" s="81">
        <v>0.78531451498170857</v>
      </c>
      <c r="J202" s="81">
        <f t="shared" si="38"/>
        <v>7.4721767532053285E-2</v>
      </c>
      <c r="K202" s="56">
        <f t="shared" si="51"/>
        <v>5.4600260644911742</v>
      </c>
      <c r="L202" s="81"/>
    </row>
    <row r="203" spans="2:12" x14ac:dyDescent="0.25">
      <c r="B203" s="22"/>
      <c r="C203" s="55"/>
      <c r="D203" s="24" t="s">
        <v>51</v>
      </c>
      <c r="E203" s="81">
        <v>0.5147906295498732</v>
      </c>
      <c r="F203" s="81">
        <v>0.42945341263098274</v>
      </c>
      <c r="G203" s="81">
        <v>0.57741590694750078</v>
      </c>
      <c r="H203" s="81">
        <v>0.61259601883208059</v>
      </c>
      <c r="I203" s="81">
        <v>0.6183064169082243</v>
      </c>
      <c r="J203" s="81">
        <f t="shared" si="38"/>
        <v>9.3216375892071213E-3</v>
      </c>
      <c r="K203" s="56">
        <f t="shared" si="51"/>
        <v>0.57103980761437079</v>
      </c>
      <c r="L203" s="81"/>
    </row>
    <row r="204" spans="2:12" x14ac:dyDescent="0.25">
      <c r="B204" s="22"/>
      <c r="C204" s="55"/>
      <c r="D204" s="24" t="s">
        <v>52</v>
      </c>
      <c r="E204" s="81">
        <v>0.60407891607923314</v>
      </c>
      <c r="F204" s="81">
        <v>0.70336128458075009</v>
      </c>
      <c r="G204" s="81">
        <v>0.8015089072176752</v>
      </c>
      <c r="H204" s="81">
        <v>0.82779844332469787</v>
      </c>
      <c r="I204" s="81">
        <v>0.82775664662909765</v>
      </c>
      <c r="J204" s="81">
        <f t="shared" si="38"/>
        <v>-5.0491391880846948E-5</v>
      </c>
      <c r="K204" s="56">
        <f t="shared" si="51"/>
        <v>-4.1796695600226919E-3</v>
      </c>
      <c r="L204" s="81"/>
    </row>
    <row r="205" spans="2:12" x14ac:dyDescent="0.25">
      <c r="B205" s="22"/>
      <c r="C205" s="55"/>
      <c r="D205" s="24" t="s">
        <v>53</v>
      </c>
      <c r="E205" s="81">
        <v>0.43917828766012645</v>
      </c>
      <c r="F205" s="81">
        <v>0.43287194104141685</v>
      </c>
      <c r="G205" s="81">
        <v>0.55540181632567553</v>
      </c>
      <c r="H205" s="81">
        <v>0.56942335787332776</v>
      </c>
      <c r="I205" s="81">
        <v>0.58812285219043858</v>
      </c>
      <c r="J205" s="81">
        <f t="shared" si="38"/>
        <v>3.283935240547442E-2</v>
      </c>
      <c r="K205" s="56">
        <f t="shared" si="51"/>
        <v>1.8699494317110821</v>
      </c>
      <c r="L205" s="81"/>
    </row>
    <row r="206" spans="2:12" x14ac:dyDescent="0.25">
      <c r="B206" s="22"/>
      <c r="C206" s="55"/>
      <c r="D206" s="24" t="s">
        <v>54</v>
      </c>
      <c r="E206" s="81">
        <v>0.49125694136118242</v>
      </c>
      <c r="F206" s="81">
        <v>0.48201408869433904</v>
      </c>
      <c r="G206" s="81">
        <v>0.74892677369097149</v>
      </c>
      <c r="H206" s="81">
        <v>0.81331329152256404</v>
      </c>
      <c r="I206" s="81">
        <v>0.84524916570756325</v>
      </c>
      <c r="J206" s="81">
        <f t="shared" si="38"/>
        <v>3.9266386665357089E-2</v>
      </c>
      <c r="K206" s="56">
        <f t="shared" si="51"/>
        <v>3.1935874184999213</v>
      </c>
      <c r="L206" s="27"/>
    </row>
    <row r="207" spans="2:12" x14ac:dyDescent="0.25">
      <c r="B207" s="22"/>
      <c r="C207" s="57"/>
      <c r="D207" s="29" t="s">
        <v>55</v>
      </c>
      <c r="E207" s="81">
        <v>0.36139382757206262</v>
      </c>
      <c r="F207" s="81">
        <v>0.30640431884692987</v>
      </c>
      <c r="G207" s="81">
        <v>0.53127749995092166</v>
      </c>
      <c r="H207" s="81">
        <v>0.69652045193105128</v>
      </c>
      <c r="I207" s="81">
        <v>0.64923634412435949</v>
      </c>
      <c r="J207" s="81">
        <f t="shared" si="38"/>
        <v>-6.7886172869152772E-2</v>
      </c>
      <c r="K207" s="56">
        <f t="shared" si="51"/>
        <v>-4.7284107806691793</v>
      </c>
      <c r="L207" s="58"/>
    </row>
    <row r="208" spans="2:12" x14ac:dyDescent="0.25">
      <c r="B208" s="22"/>
      <c r="C208" s="59" t="s">
        <v>59</v>
      </c>
      <c r="D208" s="86" t="s">
        <v>45</v>
      </c>
      <c r="E208" s="87">
        <v>66601</v>
      </c>
      <c r="F208" s="87">
        <v>82456</v>
      </c>
      <c r="G208" s="87">
        <v>123696</v>
      </c>
      <c r="H208" s="87">
        <v>125536.00000000001</v>
      </c>
      <c r="I208" s="87">
        <v>127400</v>
      </c>
      <c r="J208" s="88">
        <f t="shared" si="38"/>
        <v>1.4848330359418682E-2</v>
      </c>
      <c r="K208" s="87">
        <f t="shared" ref="K208:K209" si="52">I208-H208</f>
        <v>1863.9999999999854</v>
      </c>
      <c r="L208" s="88">
        <f t="shared" ref="L208:L218" si="53">I208/$I$208</f>
        <v>1</v>
      </c>
    </row>
    <row r="209" spans="2:12" x14ac:dyDescent="0.25">
      <c r="B209" s="22"/>
      <c r="C209" s="36"/>
      <c r="D209" s="33" t="s">
        <v>46</v>
      </c>
      <c r="E209" s="34">
        <v>23742</v>
      </c>
      <c r="F209" s="34">
        <v>29697.000000000004</v>
      </c>
      <c r="G209" s="34">
        <v>44233</v>
      </c>
      <c r="H209" s="34">
        <v>45902</v>
      </c>
      <c r="I209" s="34">
        <v>46521.000000000007</v>
      </c>
      <c r="J209" s="45">
        <f t="shared" si="38"/>
        <v>1.3485251187312253E-2</v>
      </c>
      <c r="K209" s="34">
        <f t="shared" si="52"/>
        <v>619.00000000000728</v>
      </c>
      <c r="L209" s="47">
        <f t="shared" si="53"/>
        <v>0.36515698587127166</v>
      </c>
    </row>
    <row r="210" spans="2:12" x14ac:dyDescent="0.25">
      <c r="B210" s="22"/>
      <c r="C210" s="36"/>
      <c r="D210" s="4" t="s">
        <v>47</v>
      </c>
      <c r="E210" s="37">
        <v>20336</v>
      </c>
      <c r="F210" s="37">
        <v>24064</v>
      </c>
      <c r="G210" s="37">
        <v>38225</v>
      </c>
      <c r="H210" s="37">
        <v>37475</v>
      </c>
      <c r="I210" s="37">
        <v>37833</v>
      </c>
      <c r="J210" s="97">
        <f t="shared" si="38"/>
        <v>9.55303535690466E-3</v>
      </c>
      <c r="K210" s="37">
        <f>I210-H210</f>
        <v>358</v>
      </c>
      <c r="L210" s="98">
        <f t="shared" si="53"/>
        <v>0.29696232339089484</v>
      </c>
    </row>
    <row r="211" spans="2:12" x14ac:dyDescent="0.25">
      <c r="B211" s="22"/>
      <c r="C211" s="36"/>
      <c r="D211" s="4" t="s">
        <v>48</v>
      </c>
      <c r="E211" s="37">
        <v>437</v>
      </c>
      <c r="F211" s="37">
        <v>669</v>
      </c>
      <c r="G211" s="37">
        <v>857</v>
      </c>
      <c r="H211" s="37">
        <v>900</v>
      </c>
      <c r="I211" s="37">
        <v>900</v>
      </c>
      <c r="J211" s="97">
        <f t="shared" si="38"/>
        <v>0</v>
      </c>
      <c r="K211" s="37">
        <f t="shared" ref="K211:K218" si="54">I211-H211</f>
        <v>0</v>
      </c>
      <c r="L211" s="98">
        <f t="shared" si="53"/>
        <v>7.0643642072213504E-3</v>
      </c>
    </row>
    <row r="212" spans="2:12" x14ac:dyDescent="0.25">
      <c r="B212" s="22"/>
      <c r="C212" s="36"/>
      <c r="D212" s="4" t="s">
        <v>49</v>
      </c>
      <c r="E212" s="37">
        <v>2900</v>
      </c>
      <c r="F212" s="37">
        <v>4012</v>
      </c>
      <c r="G212" s="37">
        <v>4562</v>
      </c>
      <c r="H212" s="37">
        <v>4395</v>
      </c>
      <c r="I212" s="37">
        <v>4427</v>
      </c>
      <c r="J212" s="97">
        <f t="shared" si="38"/>
        <v>7.2810011376565065E-3</v>
      </c>
      <c r="K212" s="37">
        <f t="shared" si="54"/>
        <v>32</v>
      </c>
      <c r="L212" s="98">
        <f t="shared" si="53"/>
        <v>3.4748822605965464E-2</v>
      </c>
    </row>
    <row r="213" spans="2:12" x14ac:dyDescent="0.25">
      <c r="B213" s="22"/>
      <c r="C213" s="36"/>
      <c r="D213" s="4" t="s">
        <v>50</v>
      </c>
      <c r="E213" s="37">
        <v>9244</v>
      </c>
      <c r="F213" s="37">
        <v>11050</v>
      </c>
      <c r="G213" s="37">
        <v>18364</v>
      </c>
      <c r="H213" s="37">
        <v>19209</v>
      </c>
      <c r="I213" s="37">
        <v>20011</v>
      </c>
      <c r="J213" s="97">
        <f t="shared" si="38"/>
        <v>4.175126242906968E-2</v>
      </c>
      <c r="K213" s="37">
        <f t="shared" si="54"/>
        <v>802</v>
      </c>
      <c r="L213" s="98">
        <f t="shared" si="53"/>
        <v>0.15707221350078493</v>
      </c>
    </row>
    <row r="214" spans="2:12" x14ac:dyDescent="0.25">
      <c r="B214" s="22"/>
      <c r="C214" s="36"/>
      <c r="D214" s="4" t="s">
        <v>51</v>
      </c>
      <c r="E214" s="37">
        <v>339</v>
      </c>
      <c r="F214" s="37">
        <v>532</v>
      </c>
      <c r="G214" s="37">
        <v>654</v>
      </c>
      <c r="H214" s="37">
        <v>663</v>
      </c>
      <c r="I214" s="37">
        <v>673</v>
      </c>
      <c r="J214" s="97">
        <f t="shared" si="38"/>
        <v>1.5082956259426794E-2</v>
      </c>
      <c r="K214" s="37">
        <f t="shared" si="54"/>
        <v>10</v>
      </c>
      <c r="L214" s="98">
        <f t="shared" si="53"/>
        <v>5.2825745682888543E-3</v>
      </c>
    </row>
    <row r="215" spans="2:12" x14ac:dyDescent="0.25">
      <c r="B215" s="22"/>
      <c r="C215" s="36"/>
      <c r="D215" s="4" t="s">
        <v>52</v>
      </c>
      <c r="E215" s="37">
        <v>2132</v>
      </c>
      <c r="F215" s="37">
        <v>2908</v>
      </c>
      <c r="G215" s="37">
        <v>4497</v>
      </c>
      <c r="H215" s="37">
        <v>4790.0000000000009</v>
      </c>
      <c r="I215" s="37">
        <v>4797</v>
      </c>
      <c r="J215" s="97">
        <f t="shared" si="38"/>
        <v>1.4613778705634406E-3</v>
      </c>
      <c r="K215" s="37">
        <f t="shared" si="54"/>
        <v>6.9999999999990905</v>
      </c>
      <c r="L215" s="98">
        <f t="shared" si="53"/>
        <v>3.7653061224489796E-2</v>
      </c>
    </row>
    <row r="216" spans="2:12" x14ac:dyDescent="0.25">
      <c r="B216" s="22"/>
      <c r="C216" s="36"/>
      <c r="D216" s="4" t="s">
        <v>53</v>
      </c>
      <c r="E216" s="37">
        <v>1526</v>
      </c>
      <c r="F216" s="37">
        <v>2270</v>
      </c>
      <c r="G216" s="37">
        <v>2680</v>
      </c>
      <c r="H216" s="37">
        <v>2774</v>
      </c>
      <c r="I216" s="37">
        <v>2714</v>
      </c>
      <c r="J216" s="97">
        <f t="shared" si="38"/>
        <v>-2.1629416005767843E-2</v>
      </c>
      <c r="K216" s="37">
        <f t="shared" si="54"/>
        <v>-60</v>
      </c>
      <c r="L216" s="98">
        <f t="shared" si="53"/>
        <v>2.1302982731554159E-2</v>
      </c>
    </row>
    <row r="217" spans="2:12" x14ac:dyDescent="0.25">
      <c r="B217" s="22"/>
      <c r="C217" s="36"/>
      <c r="D217" s="4" t="s">
        <v>54</v>
      </c>
      <c r="E217" s="37">
        <v>3786</v>
      </c>
      <c r="F217" s="37">
        <v>4393</v>
      </c>
      <c r="G217" s="37">
        <v>6413</v>
      </c>
      <c r="H217" s="37">
        <v>6356</v>
      </c>
      <c r="I217" s="37">
        <v>6429</v>
      </c>
      <c r="J217" s="49">
        <f t="shared" si="38"/>
        <v>1.1485210824417891E-2</v>
      </c>
      <c r="K217" s="37">
        <f t="shared" si="54"/>
        <v>73</v>
      </c>
      <c r="L217" s="51">
        <f t="shared" si="53"/>
        <v>5.0463108320251179E-2</v>
      </c>
    </row>
    <row r="218" spans="2:12" x14ac:dyDescent="0.25">
      <c r="B218" s="61"/>
      <c r="C218" s="40"/>
      <c r="D218" s="41" t="s">
        <v>55</v>
      </c>
      <c r="E218" s="92">
        <v>2158</v>
      </c>
      <c r="F218" s="92">
        <v>2862</v>
      </c>
      <c r="G218" s="92">
        <v>3212</v>
      </c>
      <c r="H218" s="92">
        <v>3072</v>
      </c>
      <c r="I218" s="92">
        <v>3096</v>
      </c>
      <c r="J218" s="83">
        <f t="shared" si="38"/>
        <v>7.8125E-3</v>
      </c>
      <c r="K218" s="92">
        <f t="shared" si="54"/>
        <v>24</v>
      </c>
      <c r="L218" s="73">
        <f t="shared" si="53"/>
        <v>2.4301412872841443E-2</v>
      </c>
    </row>
    <row r="219" spans="2:12" x14ac:dyDescent="0.25"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4"/>
    </row>
    <row r="220" spans="2:12" x14ac:dyDescent="0.25">
      <c r="B220" s="66" t="s">
        <v>57</v>
      </c>
      <c r="C220" s="66"/>
      <c r="D220" s="66"/>
      <c r="E220" s="66"/>
      <c r="F220" s="66"/>
      <c r="G220" s="66"/>
      <c r="H220" s="66"/>
      <c r="I220" s="66"/>
      <c r="J220" s="66"/>
      <c r="K220" s="66"/>
    </row>
  </sheetData>
  <mergeCells count="30"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D1:L2"/>
    <mergeCell ref="B7:B72"/>
    <mergeCell ref="C7:C17"/>
    <mergeCell ref="C18:C28"/>
    <mergeCell ref="C29:C39"/>
    <mergeCell ref="C40:C50"/>
    <mergeCell ref="C51:C61"/>
    <mergeCell ref="C62:C72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849E7-35DC-466E-B426-318AB82C3D1C}">
  <sheetPr>
    <tabColor theme="4" tint="0.79998168889431442"/>
  </sheetPr>
  <dimension ref="A1:O290"/>
  <sheetViews>
    <sheetView showGridLines="0" topLeftCell="F1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252</v>
      </c>
      <c r="E1" t="s">
        <v>252</v>
      </c>
      <c r="G1" t="s">
        <v>252</v>
      </c>
    </row>
    <row r="4" spans="1:15" ht="48.75" customHeight="1" thickBot="1" x14ac:dyDescent="0.3">
      <c r="B4" s="12" t="s">
        <v>292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CONCATENATE("dif ",RIGHT(M7,2),"/",RIGHT(K7,2))</f>
        <v>dif 25/24</v>
      </c>
    </row>
    <row r="9" spans="1:15" x14ac:dyDescent="0.25">
      <c r="A9" s="1" t="s">
        <v>72</v>
      </c>
      <c r="B9" s="145" t="s">
        <v>73</v>
      </c>
      <c r="C9" s="220">
        <v>8.698648398805064</v>
      </c>
      <c r="D9" s="221">
        <v>0.10698328581209893</v>
      </c>
      <c r="E9" s="220">
        <v>6.4503121098626712</v>
      </c>
      <c r="F9" s="221">
        <f t="shared" ref="F9:J21" si="0">IFERROR(E9-C9,"-")</f>
        <v>-2.2483362889423928</v>
      </c>
      <c r="G9" s="220">
        <v>7.8975915168785624</v>
      </c>
      <c r="H9" s="221">
        <f t="shared" si="0"/>
        <v>1.4472794070158912</v>
      </c>
      <c r="I9" s="220">
        <v>7.9384785610073729</v>
      </c>
      <c r="J9" s="221">
        <f t="shared" si="0"/>
        <v>4.0887044128810501E-2</v>
      </c>
      <c r="K9" s="220">
        <v>8.192558804240365</v>
      </c>
      <c r="L9" s="221">
        <f t="shared" ref="L9:L21" si="1">IFERROR(K9-I9,"-")</f>
        <v>0.25408024323299205</v>
      </c>
      <c r="M9" s="220">
        <v>8.0574486474558196</v>
      </c>
      <c r="N9" s="221">
        <f t="shared" ref="N9:N18" si="2">IFERROR(M9-K9,"-")</f>
        <v>-0.13511015678454541</v>
      </c>
    </row>
    <row r="10" spans="1:15" x14ac:dyDescent="0.25">
      <c r="A10" s="1" t="s">
        <v>74</v>
      </c>
      <c r="B10" s="145" t="s">
        <v>75</v>
      </c>
      <c r="C10" s="220">
        <v>7.9022125154306337</v>
      </c>
      <c r="D10" s="221">
        <v>-0.13598710257318558</v>
      </c>
      <c r="E10" s="220">
        <v>5.3170466883821934</v>
      </c>
      <c r="F10" s="221">
        <f t="shared" si="0"/>
        <v>-2.5851658270484403</v>
      </c>
      <c r="G10" s="220">
        <v>6.9120244256787435</v>
      </c>
      <c r="H10" s="221">
        <f t="shared" si="0"/>
        <v>1.5949777372965501</v>
      </c>
      <c r="I10" s="220">
        <v>7.573860021727854</v>
      </c>
      <c r="J10" s="221">
        <f t="shared" si="0"/>
        <v>0.66183559604911046</v>
      </c>
      <c r="K10" s="220">
        <v>7.3477985852502536</v>
      </c>
      <c r="L10" s="221">
        <f t="shared" si="1"/>
        <v>-0.22606143647760035</v>
      </c>
      <c r="M10" s="220">
        <v>7.0598509811422456</v>
      </c>
      <c r="N10" s="221">
        <f t="shared" si="2"/>
        <v>-0.28794760410800802</v>
      </c>
    </row>
    <row r="11" spans="1:15" x14ac:dyDescent="0.25">
      <c r="A11" s="1" t="s">
        <v>76</v>
      </c>
      <c r="B11" s="145" t="s">
        <v>77</v>
      </c>
      <c r="C11" s="220">
        <v>9.2650728155339799</v>
      </c>
      <c r="D11" s="221">
        <v>2.0269272667703646</v>
      </c>
      <c r="E11" s="220">
        <v>5.692027581932285</v>
      </c>
      <c r="F11" s="221">
        <f t="shared" si="0"/>
        <v>-3.5730452336016949</v>
      </c>
      <c r="G11" s="220">
        <v>7.1458150200649726</v>
      </c>
      <c r="H11" s="221">
        <f t="shared" si="0"/>
        <v>1.4537874381326876</v>
      </c>
      <c r="I11" s="220">
        <v>7.1611875782049825</v>
      </c>
      <c r="J11" s="221">
        <f t="shared" si="0"/>
        <v>1.5372558140009929E-2</v>
      </c>
      <c r="K11" s="220">
        <v>7.0496921187274779</v>
      </c>
      <c r="L11" s="221">
        <f t="shared" si="1"/>
        <v>-0.11149545947750461</v>
      </c>
      <c r="M11" s="220">
        <v>6.7263591941427618</v>
      </c>
      <c r="N11" s="221">
        <f t="shared" si="2"/>
        <v>-0.32333292458471607</v>
      </c>
    </row>
    <row r="12" spans="1:15" x14ac:dyDescent="0.25">
      <c r="A12" s="1" t="s">
        <v>78</v>
      </c>
      <c r="B12" s="145" t="s">
        <v>79</v>
      </c>
      <c r="C12" s="220" t="s">
        <v>252</v>
      </c>
      <c r="D12" s="221" t="s">
        <v>252</v>
      </c>
      <c r="E12" s="220">
        <v>5.1790914385556199</v>
      </c>
      <c r="F12" s="221" t="str">
        <f t="shared" si="0"/>
        <v>-</v>
      </c>
      <c r="G12" s="220">
        <v>6.5430669710120082</v>
      </c>
      <c r="H12" s="221">
        <f t="shared" si="0"/>
        <v>1.3639755324563883</v>
      </c>
      <c r="I12" s="220">
        <v>6.6071071115401994</v>
      </c>
      <c r="J12" s="221">
        <f t="shared" si="0"/>
        <v>6.4040140528191181E-2</v>
      </c>
      <c r="K12" s="220">
        <v>6.9559722393475543</v>
      </c>
      <c r="L12" s="221">
        <f t="shared" si="1"/>
        <v>0.3488651278073549</v>
      </c>
      <c r="M12" s="220">
        <v>6.5324405509050463</v>
      </c>
      <c r="N12" s="221">
        <f t="shared" si="2"/>
        <v>-0.42353168844250799</v>
      </c>
    </row>
    <row r="13" spans="1:15" x14ac:dyDescent="0.25">
      <c r="A13" s="1" t="s">
        <v>80</v>
      </c>
      <c r="B13" s="145" t="s">
        <v>81</v>
      </c>
      <c r="C13" s="220" t="s">
        <v>252</v>
      </c>
      <c r="D13" s="221" t="s">
        <v>252</v>
      </c>
      <c r="E13" s="220">
        <v>4.6204303863106038</v>
      </c>
      <c r="F13" s="221" t="str">
        <f t="shared" si="0"/>
        <v>-</v>
      </c>
      <c r="G13" s="220">
        <v>6.7084381642859343</v>
      </c>
      <c r="H13" s="221">
        <f t="shared" si="0"/>
        <v>2.0880077779753305</v>
      </c>
      <c r="I13" s="220">
        <v>6.9440868449374946</v>
      </c>
      <c r="J13" s="221">
        <f t="shared" si="0"/>
        <v>0.2356486806515603</v>
      </c>
      <c r="K13" s="220">
        <v>6.7511616134222852</v>
      </c>
      <c r="L13" s="221">
        <f t="shared" si="1"/>
        <v>-0.19292523151520946</v>
      </c>
      <c r="M13" s="220">
        <v>6.3569210711406177</v>
      </c>
      <c r="N13" s="221">
        <f t="shared" si="2"/>
        <v>-0.39424054228166749</v>
      </c>
    </row>
    <row r="14" spans="1:15" x14ac:dyDescent="0.25">
      <c r="A14" s="1" t="s">
        <v>82</v>
      </c>
      <c r="B14" s="145" t="s">
        <v>83</v>
      </c>
      <c r="C14" s="220" t="s">
        <v>252</v>
      </c>
      <c r="D14" s="221" t="s">
        <v>252</v>
      </c>
      <c r="E14" s="220">
        <v>5.3860594883435002</v>
      </c>
      <c r="F14" s="221" t="str">
        <f t="shared" si="0"/>
        <v>-</v>
      </c>
      <c r="G14" s="220">
        <v>6.7874628069998488</v>
      </c>
      <c r="H14" s="221">
        <f t="shared" si="0"/>
        <v>1.4014033186563486</v>
      </c>
      <c r="I14" s="220">
        <v>6.9046855643809666</v>
      </c>
      <c r="J14" s="221">
        <f t="shared" si="0"/>
        <v>0.11722275738111776</v>
      </c>
      <c r="K14" s="220">
        <v>6.9467325160948938</v>
      </c>
      <c r="L14" s="221">
        <f t="shared" si="1"/>
        <v>4.204695171392725E-2</v>
      </c>
      <c r="M14" s="220">
        <v>6.9037161585469944</v>
      </c>
      <c r="N14" s="221">
        <f t="shared" si="2"/>
        <v>-4.3016357547899453E-2</v>
      </c>
    </row>
    <row r="15" spans="1:15" x14ac:dyDescent="0.25">
      <c r="A15" s="1" t="s">
        <v>84</v>
      </c>
      <c r="B15" s="145" t="s">
        <v>85</v>
      </c>
      <c r="C15" s="220" t="s">
        <v>252</v>
      </c>
      <c r="D15" s="221" t="s">
        <v>252</v>
      </c>
      <c r="E15" s="220">
        <v>6.0443979654893756</v>
      </c>
      <c r="F15" s="221" t="str">
        <f t="shared" si="0"/>
        <v>-</v>
      </c>
      <c r="G15" s="220">
        <v>7.167841512711723</v>
      </c>
      <c r="H15" s="221">
        <f t="shared" si="0"/>
        <v>1.1234435472223474</v>
      </c>
      <c r="I15" s="220">
        <v>7.7222369937073472</v>
      </c>
      <c r="J15" s="221">
        <f t="shared" si="0"/>
        <v>0.55439548099562419</v>
      </c>
      <c r="K15" s="220">
        <v>7.3925116386568499</v>
      </c>
      <c r="L15" s="221">
        <f t="shared" si="1"/>
        <v>-0.32972535505049727</v>
      </c>
      <c r="M15" s="220">
        <v>7.3919088355262117</v>
      </c>
      <c r="N15" s="221">
        <f t="shared" si="2"/>
        <v>-6.0280313063820756E-4</v>
      </c>
    </row>
    <row r="16" spans="1:15" x14ac:dyDescent="0.25">
      <c r="A16" s="1" t="s">
        <v>86</v>
      </c>
      <c r="B16" s="145" t="s">
        <v>87</v>
      </c>
      <c r="C16" s="220">
        <v>6.2072200759666263</v>
      </c>
      <c r="D16" s="221">
        <v>-1.8809502763133246</v>
      </c>
      <c r="E16" s="220">
        <v>7.2883713042003508</v>
      </c>
      <c r="F16" s="221">
        <f t="shared" si="0"/>
        <v>1.0811512282337246</v>
      </c>
      <c r="G16" s="220">
        <v>7.5955180077018341</v>
      </c>
      <c r="H16" s="221">
        <f t="shared" si="0"/>
        <v>0.30714670350148321</v>
      </c>
      <c r="I16" s="220">
        <v>8.1097716550938816</v>
      </c>
      <c r="J16" s="221">
        <f t="shared" si="0"/>
        <v>0.5142536473920476</v>
      </c>
      <c r="K16" s="220">
        <v>7.4201266434724724</v>
      </c>
      <c r="L16" s="221">
        <f t="shared" si="1"/>
        <v>-0.68964501162140923</v>
      </c>
      <c r="M16" s="220">
        <v>7.3521215652005045</v>
      </c>
      <c r="N16" s="221">
        <f t="shared" si="2"/>
        <v>-6.8005078271967889E-2</v>
      </c>
    </row>
    <row r="17" spans="1:15" x14ac:dyDescent="0.25">
      <c r="A17" s="1" t="s">
        <v>88</v>
      </c>
      <c r="B17" s="145" t="s">
        <v>89</v>
      </c>
      <c r="C17" s="220">
        <v>5.8190319031903188</v>
      </c>
      <c r="D17" s="221">
        <v>-2.2064038579189456</v>
      </c>
      <c r="E17" s="220">
        <v>7.164842426296171</v>
      </c>
      <c r="F17" s="221">
        <f t="shared" si="0"/>
        <v>1.3458105231058521</v>
      </c>
      <c r="G17" s="220">
        <v>7.2474007241185694</v>
      </c>
      <c r="H17" s="221">
        <f t="shared" si="0"/>
        <v>8.255829782239843E-2</v>
      </c>
      <c r="I17" s="220">
        <v>7.4536678097510061</v>
      </c>
      <c r="J17" s="221">
        <f t="shared" si="0"/>
        <v>0.20626708563243668</v>
      </c>
      <c r="K17" s="220">
        <v>7.2665766981556459</v>
      </c>
      <c r="L17" s="221">
        <f t="shared" si="1"/>
        <v>-0.18709111159536018</v>
      </c>
      <c r="M17" s="220">
        <v>7.0362903573801896</v>
      </c>
      <c r="N17" s="221">
        <f t="shared" si="2"/>
        <v>-0.23028634077545629</v>
      </c>
    </row>
    <row r="18" spans="1:15" x14ac:dyDescent="0.25">
      <c r="A18" s="1" t="s">
        <v>90</v>
      </c>
      <c r="B18" s="145" t="s">
        <v>91</v>
      </c>
      <c r="C18" s="220">
        <v>4.6894435729445423</v>
      </c>
      <c r="D18" s="221">
        <v>-2.8488036638951675</v>
      </c>
      <c r="E18" s="220">
        <v>7.0135595872877472</v>
      </c>
      <c r="F18" s="221">
        <f t="shared" si="0"/>
        <v>2.3241160143432049</v>
      </c>
      <c r="G18" s="220">
        <v>7.0836770928106425</v>
      </c>
      <c r="H18" s="221">
        <f t="shared" si="0"/>
        <v>7.0117505522895307E-2</v>
      </c>
      <c r="I18" s="220">
        <v>7.2239690096301068</v>
      </c>
      <c r="J18" s="221">
        <f t="shared" si="0"/>
        <v>0.14029191681946429</v>
      </c>
      <c r="K18" s="220">
        <v>6.9581148065238247</v>
      </c>
      <c r="L18" s="221">
        <f t="shared" si="1"/>
        <v>-0.26585420310628205</v>
      </c>
      <c r="M18" s="220">
        <v>6.896675995859372</v>
      </c>
      <c r="N18" s="221">
        <f t="shared" si="2"/>
        <v>-6.1438810664452781E-2</v>
      </c>
    </row>
    <row r="19" spans="1:15" x14ac:dyDescent="0.25">
      <c r="A19" s="1" t="s">
        <v>92</v>
      </c>
      <c r="B19" s="145" t="s">
        <v>93</v>
      </c>
      <c r="C19" s="220">
        <v>6.71445023639229</v>
      </c>
      <c r="D19" s="221">
        <v>-1.0001215514342832</v>
      </c>
      <c r="E19" s="220">
        <v>7.474227037296723</v>
      </c>
      <c r="F19" s="221">
        <f t="shared" si="0"/>
        <v>0.759776800904433</v>
      </c>
      <c r="G19" s="220">
        <v>7.319989568392228</v>
      </c>
      <c r="H19" s="221">
        <f t="shared" si="0"/>
        <v>-0.15423746890449497</v>
      </c>
      <c r="I19" s="220">
        <v>7.4367055851367114</v>
      </c>
      <c r="J19" s="221">
        <f t="shared" si="0"/>
        <v>0.1167160167444834</v>
      </c>
      <c r="K19" s="220">
        <v>7.1759629902735345</v>
      </c>
      <c r="L19" s="221">
        <f t="shared" si="1"/>
        <v>-0.26074259486317697</v>
      </c>
      <c r="M19" s="220"/>
      <c r="N19" s="221"/>
    </row>
    <row r="20" spans="1:15" x14ac:dyDescent="0.25">
      <c r="A20" s="1" t="s">
        <v>94</v>
      </c>
      <c r="B20" s="145" t="s">
        <v>95</v>
      </c>
      <c r="C20" s="220">
        <v>6.7961834693642951</v>
      </c>
      <c r="D20" s="221">
        <v>-1.1000705546333638</v>
      </c>
      <c r="E20" s="220">
        <v>7.3496544290152812</v>
      </c>
      <c r="F20" s="221">
        <f t="shared" si="0"/>
        <v>0.55347095965098614</v>
      </c>
      <c r="G20" s="220">
        <v>7.2560849086919399</v>
      </c>
      <c r="H20" s="221">
        <f t="shared" si="0"/>
        <v>-9.3569520323341315E-2</v>
      </c>
      <c r="I20" s="220">
        <v>7.4519302269326904</v>
      </c>
      <c r="J20" s="221">
        <f t="shared" si="0"/>
        <v>0.19584531824075047</v>
      </c>
      <c r="K20" s="220">
        <v>7.2321784322217413</v>
      </c>
      <c r="L20" s="221">
        <f t="shared" si="1"/>
        <v>-0.21975179471094908</v>
      </c>
      <c r="M20" s="220"/>
      <c r="N20" s="221"/>
    </row>
    <row r="21" spans="1:15" ht="15.75" x14ac:dyDescent="0.25">
      <c r="A21" s="1" t="s">
        <v>0</v>
      </c>
      <c r="B21" s="148" t="s">
        <v>32</v>
      </c>
      <c r="C21" s="222">
        <v>7.6155004062928775</v>
      </c>
      <c r="D21" s="223">
        <v>-0.15230900889600463</v>
      </c>
      <c r="E21" s="222">
        <v>6.8402382490482632</v>
      </c>
      <c r="F21" s="223">
        <f t="shared" si="0"/>
        <v>-0.77526215724461434</v>
      </c>
      <c r="G21" s="222">
        <v>7.1290659289847085</v>
      </c>
      <c r="H21" s="223">
        <f t="shared" si="0"/>
        <v>0.28882767993644531</v>
      </c>
      <c r="I21" s="222">
        <v>7.378386609473794</v>
      </c>
      <c r="J21" s="223">
        <f t="shared" si="0"/>
        <v>0.24932068048908551</v>
      </c>
      <c r="K21" s="222">
        <v>7.2163244160098223</v>
      </c>
      <c r="L21" s="223">
        <f t="shared" si="1"/>
        <v>-0.16206219346397166</v>
      </c>
      <c r="M21" s="222">
        <v>7.0264609959299813</v>
      </c>
      <c r="N21" s="223">
        <v>-0.19225234431484406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6" spans="1:15" ht="59.25" customHeight="1" thickBot="1" x14ac:dyDescent="0.3">
      <c r="B26" s="12" t="s">
        <v>293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CONCATENATE("dif ",RIGHT(C29,2),"/",RIGHT(C29-1,2))</f>
        <v>dif 20/19</v>
      </c>
      <c r="E30" s="144" t="s">
        <v>71</v>
      </c>
      <c r="F30" s="143" t="str">
        <f>CONCATENATE("dif ",RIGHT(E29,2),"/",RIGHT(C29,2))</f>
        <v>dif 21/20</v>
      </c>
      <c r="G30" s="144" t="s">
        <v>71</v>
      </c>
      <c r="H30" s="143" t="str">
        <f>CONCATENATE("dif ",RIGHT(G29,2),"/",RIGHT(E29,2))</f>
        <v>dif 22/21</v>
      </c>
      <c r="I30" s="144" t="s">
        <v>71</v>
      </c>
      <c r="J30" s="143" t="str">
        <f>CONCATENATE("dif ",RIGHT(I29,2),"/",RIGHT(G29,2))</f>
        <v>dif 23/22</v>
      </c>
      <c r="K30" s="144" t="s">
        <v>71</v>
      </c>
      <c r="L30" s="143" t="str">
        <f>CONCATENATE("dif ",RIGHT(K29,2),"/",RIGHT(I29,2))</f>
        <v>dif 24/23</v>
      </c>
      <c r="M30" s="144" t="s">
        <v>71</v>
      </c>
      <c r="N30" s="143" t="str">
        <f>CONCATENATE("dif ",RIGHT(M29,2),"/",RIGHT(K29,2))</f>
        <v>dif 25/24</v>
      </c>
    </row>
    <row r="31" spans="1:15" x14ac:dyDescent="0.25">
      <c r="B31" s="145" t="s">
        <v>73</v>
      </c>
      <c r="C31" s="220">
        <v>6.760768126346016</v>
      </c>
      <c r="D31" s="221">
        <v>0.82358680878533885</v>
      </c>
      <c r="E31" s="220">
        <v>2.9690666666666665</v>
      </c>
      <c r="F31" s="221">
        <f t="shared" ref="F31:J43" si="3">IFERROR(E31-C31,"-")</f>
        <v>-3.7917014596793495</v>
      </c>
      <c r="G31" s="220">
        <v>5.5555555555555554</v>
      </c>
      <c r="H31" s="221">
        <f t="shared" si="3"/>
        <v>2.5864888888888888</v>
      </c>
      <c r="I31" s="220">
        <v>5.5796133567662567</v>
      </c>
      <c r="J31" s="221">
        <f t="shared" si="3"/>
        <v>2.4057801210701335E-2</v>
      </c>
      <c r="K31" s="220">
        <v>7.3524869407222351</v>
      </c>
      <c r="L31" s="221">
        <f t="shared" ref="L31:N43" si="4">IFERROR(K31-I31,"-")</f>
        <v>1.7728735839559784</v>
      </c>
      <c r="M31" s="220">
        <v>6.1684782608695654</v>
      </c>
      <c r="N31" s="221">
        <f t="shared" si="4"/>
        <v>-1.1840086798526697</v>
      </c>
    </row>
    <row r="32" spans="1:15" x14ac:dyDescent="0.25">
      <c r="B32" s="145" t="s">
        <v>75</v>
      </c>
      <c r="C32" s="220">
        <v>5.0345876701361085</v>
      </c>
      <c r="D32" s="221">
        <v>-0.56218652341227848</v>
      </c>
      <c r="E32" s="220">
        <v>2.6767744085304899</v>
      </c>
      <c r="F32" s="221">
        <f t="shared" si="3"/>
        <v>-2.3578132616056187</v>
      </c>
      <c r="G32" s="220">
        <v>4.0021885521885521</v>
      </c>
      <c r="H32" s="221">
        <f t="shared" si="3"/>
        <v>1.3254141436580622</v>
      </c>
      <c r="I32" s="220">
        <v>5.0381155303030303</v>
      </c>
      <c r="J32" s="221">
        <f t="shared" si="3"/>
        <v>1.0359269781144782</v>
      </c>
      <c r="K32" s="220">
        <v>5.4027580612451835</v>
      </c>
      <c r="L32" s="221">
        <f t="shared" si="4"/>
        <v>0.36464253094215326</v>
      </c>
      <c r="M32" s="220">
        <v>5.4040744021257749</v>
      </c>
      <c r="N32" s="221">
        <f t="shared" si="4"/>
        <v>1.3163408805914045E-3</v>
      </c>
    </row>
    <row r="33" spans="2:15" x14ac:dyDescent="0.25">
      <c r="B33" s="145" t="s">
        <v>77</v>
      </c>
      <c r="C33" s="220">
        <v>6.5454119850187267</v>
      </c>
      <c r="D33" s="221">
        <v>1.84229126232505</v>
      </c>
      <c r="E33" s="220">
        <v>2.8041892209931749</v>
      </c>
      <c r="F33" s="221">
        <f t="shared" si="3"/>
        <v>-3.7412227640255518</v>
      </c>
      <c r="G33" s="220">
        <v>4.7348951911220718</v>
      </c>
      <c r="H33" s="221">
        <f t="shared" si="3"/>
        <v>1.9307059701288969</v>
      </c>
      <c r="I33" s="220">
        <v>3.8983811508254527</v>
      </c>
      <c r="J33" s="221">
        <f t="shared" si="3"/>
        <v>-0.83651404029661913</v>
      </c>
      <c r="K33" s="220">
        <v>4.4575552755183869</v>
      </c>
      <c r="L33" s="221">
        <f t="shared" si="4"/>
        <v>0.55917412469293426</v>
      </c>
      <c r="M33" s="220">
        <v>5.2488552307150407</v>
      </c>
      <c r="N33" s="221">
        <f t="shared" si="4"/>
        <v>0.79129995519665375</v>
      </c>
    </row>
    <row r="34" spans="2:15" x14ac:dyDescent="0.25">
      <c r="B34" s="145" t="s">
        <v>79</v>
      </c>
      <c r="C34" s="220" t="s">
        <v>252</v>
      </c>
      <c r="D34" s="221" t="s">
        <v>252</v>
      </c>
      <c r="E34" s="220">
        <v>2.8363602668643439</v>
      </c>
      <c r="F34" s="221" t="str">
        <f>IFERROR(E34-C34,"-")</f>
        <v>-</v>
      </c>
      <c r="G34" s="220">
        <v>3.6411368735976066</v>
      </c>
      <c r="H34" s="221">
        <f>IFERROR(G34-E34,"-")</f>
        <v>0.80477660673326268</v>
      </c>
      <c r="I34" s="220">
        <v>3.6246361991662077</v>
      </c>
      <c r="J34" s="221">
        <f>IFERROR(I34-G34,"-")</f>
        <v>-1.650067443139891E-2</v>
      </c>
      <c r="K34" s="220">
        <v>4.6420082464225079</v>
      </c>
      <c r="L34" s="221">
        <f>IFERROR(K34-I34,"-")</f>
        <v>1.0173720472563001</v>
      </c>
      <c r="M34" s="220">
        <v>4.2120521684475172</v>
      </c>
      <c r="N34" s="221">
        <f t="shared" si="4"/>
        <v>-0.42995607797499069</v>
      </c>
    </row>
    <row r="35" spans="2:15" x14ac:dyDescent="0.25">
      <c r="B35" s="145" t="s">
        <v>81</v>
      </c>
      <c r="C35" s="220" t="s">
        <v>252</v>
      </c>
      <c r="D35" s="221" t="s">
        <v>252</v>
      </c>
      <c r="E35" s="220">
        <v>2.8338310205515547</v>
      </c>
      <c r="F35" s="221" t="str">
        <f t="shared" si="3"/>
        <v>-</v>
      </c>
      <c r="G35" s="220">
        <v>3.4796167758334149</v>
      </c>
      <c r="H35" s="221">
        <f t="shared" si="3"/>
        <v>0.64578575528186022</v>
      </c>
      <c r="I35" s="220">
        <v>3.6548551535496707</v>
      </c>
      <c r="J35" s="221">
        <f t="shared" si="3"/>
        <v>0.17523837771625583</v>
      </c>
      <c r="K35" s="220">
        <v>4.3112755314714466</v>
      </c>
      <c r="L35" s="221">
        <f t="shared" si="4"/>
        <v>0.65642037792177588</v>
      </c>
      <c r="M35" s="220">
        <v>3.7361950185479595</v>
      </c>
      <c r="N35" s="221">
        <f t="shared" si="4"/>
        <v>-0.57508051292348705</v>
      </c>
    </row>
    <row r="36" spans="2:15" x14ac:dyDescent="0.25">
      <c r="B36" s="145" t="s">
        <v>83</v>
      </c>
      <c r="C36" s="220" t="s">
        <v>252</v>
      </c>
      <c r="D36" s="221" t="s">
        <v>252</v>
      </c>
      <c r="E36" s="220">
        <v>3.6374367622259696</v>
      </c>
      <c r="F36" s="221" t="str">
        <f t="shared" si="3"/>
        <v>-</v>
      </c>
      <c r="G36" s="220">
        <v>3.7317953020134227</v>
      </c>
      <c r="H36" s="221">
        <f t="shared" si="3"/>
        <v>9.4358539787453122E-2</v>
      </c>
      <c r="I36" s="220">
        <v>3.624319271722344</v>
      </c>
      <c r="J36" s="221">
        <f t="shared" si="3"/>
        <v>-0.10747603029107866</v>
      </c>
      <c r="K36" s="220">
        <v>4.4162603150787696</v>
      </c>
      <c r="L36" s="221">
        <f t="shared" si="4"/>
        <v>0.79194104335642557</v>
      </c>
      <c r="M36" s="220">
        <v>4.5514009933464532</v>
      </c>
      <c r="N36" s="221">
        <f t="shared" si="4"/>
        <v>0.13514067826768361</v>
      </c>
    </row>
    <row r="37" spans="2:15" x14ac:dyDescent="0.25">
      <c r="B37" s="145" t="s">
        <v>85</v>
      </c>
      <c r="C37" s="220" t="s">
        <v>252</v>
      </c>
      <c r="D37" s="221" t="s">
        <v>252</v>
      </c>
      <c r="E37" s="220">
        <v>4.3441689240814059</v>
      </c>
      <c r="F37" s="221" t="str">
        <f t="shared" si="3"/>
        <v>-</v>
      </c>
      <c r="G37" s="220">
        <v>3.8822834434240909</v>
      </c>
      <c r="H37" s="221">
        <f t="shared" si="3"/>
        <v>-0.46188548065731494</v>
      </c>
      <c r="I37" s="220">
        <v>4.5663906142167008</v>
      </c>
      <c r="J37" s="221">
        <f t="shared" si="3"/>
        <v>0.68410717079260985</v>
      </c>
      <c r="K37" s="220">
        <v>4.9601563571526537</v>
      </c>
      <c r="L37" s="221">
        <f t="shared" si="4"/>
        <v>0.3937657429359529</v>
      </c>
      <c r="M37" s="220">
        <v>5.343021561771562</v>
      </c>
      <c r="N37" s="221">
        <f t="shared" si="4"/>
        <v>0.38286520461890827</v>
      </c>
    </row>
    <row r="38" spans="2:15" x14ac:dyDescent="0.25">
      <c r="B38" s="145" t="s">
        <v>87</v>
      </c>
      <c r="C38" s="220">
        <v>4.6143269522941353</v>
      </c>
      <c r="D38" s="221">
        <v>-0.50104136966397217</v>
      </c>
      <c r="E38" s="220">
        <v>5.4277981213182613</v>
      </c>
      <c r="F38" s="221">
        <f t="shared" si="3"/>
        <v>0.81347116902412608</v>
      </c>
      <c r="G38" s="220">
        <v>4.4554703476482613</v>
      </c>
      <c r="H38" s="221">
        <f t="shared" si="3"/>
        <v>-0.97232777367000001</v>
      </c>
      <c r="I38" s="220">
        <v>6.6265664160401005</v>
      </c>
      <c r="J38" s="221">
        <f t="shared" si="3"/>
        <v>2.1710960683918392</v>
      </c>
      <c r="K38" s="220">
        <v>4.7279829175563775</v>
      </c>
      <c r="L38" s="221">
        <f t="shared" si="4"/>
        <v>-1.8985834984837231</v>
      </c>
      <c r="M38" s="220">
        <v>4.8417058390440051</v>
      </c>
      <c r="N38" s="221">
        <f t="shared" si="4"/>
        <v>0.11372292148762764</v>
      </c>
    </row>
    <row r="39" spans="2:15" x14ac:dyDescent="0.25">
      <c r="B39" s="145" t="s">
        <v>89</v>
      </c>
      <c r="C39" s="220">
        <v>4.3455778468493929</v>
      </c>
      <c r="D39" s="221">
        <v>-0.43990671575781093</v>
      </c>
      <c r="E39" s="220">
        <v>4.9467008029791693</v>
      </c>
      <c r="F39" s="221">
        <f t="shared" si="3"/>
        <v>0.6011229561297764</v>
      </c>
      <c r="G39" s="220">
        <v>4.1337996184939598</v>
      </c>
      <c r="H39" s="221">
        <f t="shared" si="3"/>
        <v>-0.81290118448520943</v>
      </c>
      <c r="I39" s="220">
        <v>5.0893605138229541</v>
      </c>
      <c r="J39" s="221">
        <f t="shared" si="3"/>
        <v>0.95556089532899424</v>
      </c>
      <c r="K39" s="220">
        <v>4.7429580738124013</v>
      </c>
      <c r="L39" s="221">
        <f t="shared" si="4"/>
        <v>-0.34640244001055276</v>
      </c>
      <c r="M39" s="220">
        <v>4.6968478082416683</v>
      </c>
      <c r="N39" s="221">
        <f t="shared" si="4"/>
        <v>-4.6110265570733056E-2</v>
      </c>
    </row>
    <row r="40" spans="2:15" x14ac:dyDescent="0.25">
      <c r="B40" s="145" t="s">
        <v>91</v>
      </c>
      <c r="C40" s="220">
        <v>3.6897439197014541</v>
      </c>
      <c r="D40" s="221">
        <v>-1.0349304313434335</v>
      </c>
      <c r="E40" s="220">
        <v>4.7896052631578945</v>
      </c>
      <c r="F40" s="221">
        <f t="shared" si="3"/>
        <v>1.0998613434564404</v>
      </c>
      <c r="G40" s="220">
        <v>4.0372852953498111</v>
      </c>
      <c r="H40" s="221">
        <f t="shared" si="3"/>
        <v>-0.75231996780808341</v>
      </c>
      <c r="I40" s="220">
        <v>4.4011691271178046</v>
      </c>
      <c r="J40" s="221">
        <f t="shared" si="3"/>
        <v>0.36388383176799355</v>
      </c>
      <c r="K40" s="220">
        <v>4.4360825790704768</v>
      </c>
      <c r="L40" s="221">
        <f t="shared" si="4"/>
        <v>3.4913451952672148E-2</v>
      </c>
      <c r="M40" s="220">
        <v>4.5647614548889939</v>
      </c>
      <c r="N40" s="221">
        <f t="shared" si="4"/>
        <v>0.12867887581851711</v>
      </c>
    </row>
    <row r="41" spans="2:15" x14ac:dyDescent="0.25">
      <c r="B41" s="145" t="s">
        <v>93</v>
      </c>
      <c r="C41" s="220">
        <v>4.1041587180465475</v>
      </c>
      <c r="D41" s="221">
        <v>-0.99736279297129116</v>
      </c>
      <c r="E41" s="220">
        <v>4.617627567925779</v>
      </c>
      <c r="F41" s="221">
        <f t="shared" si="3"/>
        <v>0.51346884987923147</v>
      </c>
      <c r="G41" s="220">
        <v>5.1769686706181206</v>
      </c>
      <c r="H41" s="221">
        <f t="shared" si="3"/>
        <v>0.55934110269234161</v>
      </c>
      <c r="I41" s="220">
        <v>5.175188719555619</v>
      </c>
      <c r="J41" s="221">
        <f t="shared" si="3"/>
        <v>-1.7799510625016168E-3</v>
      </c>
      <c r="K41" s="220">
        <v>4.5135178889428529</v>
      </c>
      <c r="L41" s="221">
        <f t="shared" si="4"/>
        <v>-0.6616708306127661</v>
      </c>
      <c r="M41" s="220"/>
      <c r="N41" s="221"/>
    </row>
    <row r="42" spans="2:15" x14ac:dyDescent="0.25">
      <c r="B42" s="145" t="s">
        <v>95</v>
      </c>
      <c r="C42" s="220">
        <v>3.6467040068935805</v>
      </c>
      <c r="D42" s="221">
        <v>-1.0995027261552579</v>
      </c>
      <c r="E42" s="220">
        <v>4.3334217154978125</v>
      </c>
      <c r="F42" s="221">
        <f t="shared" si="3"/>
        <v>0.68671770860423198</v>
      </c>
      <c r="G42" s="220">
        <v>4.5729776891437117</v>
      </c>
      <c r="H42" s="221">
        <f t="shared" si="3"/>
        <v>0.2395559736458992</v>
      </c>
      <c r="I42" s="220">
        <v>6.1214965803942603</v>
      </c>
      <c r="J42" s="221">
        <f t="shared" si="3"/>
        <v>1.5485188912505485</v>
      </c>
      <c r="K42" s="220">
        <v>5.4963532687972414</v>
      </c>
      <c r="L42" s="221">
        <f t="shared" si="4"/>
        <v>-0.62514331159701886</v>
      </c>
      <c r="M42" s="220"/>
      <c r="N42" s="221"/>
    </row>
    <row r="43" spans="2:15" ht="15.75" x14ac:dyDescent="0.25">
      <c r="B43" s="148" t="s">
        <v>32</v>
      </c>
      <c r="C43" s="222">
        <v>4.6644126738794434</v>
      </c>
      <c r="D43" s="223">
        <v>-0.14340150085201309</v>
      </c>
      <c r="E43" s="222">
        <v>4.2036948291560838</v>
      </c>
      <c r="F43" s="223">
        <f t="shared" si="3"/>
        <v>-0.46071784472335953</v>
      </c>
      <c r="G43" s="222">
        <v>4.1404910004759943</v>
      </c>
      <c r="H43" s="223">
        <f t="shared" si="3"/>
        <v>-6.3203828680089558E-2</v>
      </c>
      <c r="I43" s="222">
        <v>4.848973656338786</v>
      </c>
      <c r="J43" s="223">
        <f t="shared" si="3"/>
        <v>0.70848265586279169</v>
      </c>
      <c r="K43" s="222">
        <v>4.8120268620268618</v>
      </c>
      <c r="L43" s="223">
        <f t="shared" si="4"/>
        <v>-3.6946794311924158E-2</v>
      </c>
      <c r="M43" s="222">
        <v>4.7786552889847727</v>
      </c>
      <c r="N43" s="223">
        <v>-5.1492757523252664E-4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294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CONCATENATE("dif ",RIGHT(C51,2),"/",RIGHT(C51-1,2))</f>
        <v>dif 20/19</v>
      </c>
      <c r="E52" s="144" t="s">
        <v>71</v>
      </c>
      <c r="F52" s="143" t="str">
        <f>CONCATENATE("dif ",RIGHT(E51,2),"/",RIGHT(C51,2))</f>
        <v>dif 21/20</v>
      </c>
      <c r="G52" s="144" t="s">
        <v>71</v>
      </c>
      <c r="H52" s="143" t="str">
        <f>CONCATENATE("dif ",RIGHT(G51,2),"/",RIGHT(E51,2))</f>
        <v>dif 22/21</v>
      </c>
      <c r="I52" s="144" t="s">
        <v>71</v>
      </c>
      <c r="J52" s="143" t="str">
        <f>CONCATENATE("dif ",RIGHT(I51,2),"/",RIGHT(G51,2))</f>
        <v>dif 23/22</v>
      </c>
      <c r="K52" s="144" t="s">
        <v>71</v>
      </c>
      <c r="L52" s="143" t="str">
        <f>CONCATENATE("dif ",RIGHT(K51,2),"/",RIGHT(I51,2))</f>
        <v>dif 24/23</v>
      </c>
      <c r="M52" s="144" t="s">
        <v>71</v>
      </c>
      <c r="N52" s="143" t="str">
        <f>CONCATENATE("dif ",RIGHT(M51,2),"/",RIGHT(K51,2))</f>
        <v>dif 25/24</v>
      </c>
    </row>
    <row r="53" spans="1:15" x14ac:dyDescent="0.25">
      <c r="A53" s="1">
        <v>1</v>
      </c>
      <c r="B53" s="145" t="s">
        <v>73</v>
      </c>
      <c r="C53" s="220">
        <v>6.4704109589041092</v>
      </c>
      <c r="D53" s="221">
        <v>0.21609950459265459</v>
      </c>
      <c r="E53" s="220">
        <v>6.2305084745762711</v>
      </c>
      <c r="F53" s="221">
        <f t="shared" ref="F53:J65" si="5">IFERROR(E53-C53,"-")</f>
        <v>-0.23990248432783812</v>
      </c>
      <c r="G53" s="220">
        <v>6.2981175566653862</v>
      </c>
      <c r="H53" s="221">
        <f t="shared" si="5"/>
        <v>6.7609082089115091E-2</v>
      </c>
      <c r="I53" s="220">
        <v>5.8958968347010554</v>
      </c>
      <c r="J53" s="221">
        <f t="shared" si="5"/>
        <v>-0.40222072196433079</v>
      </c>
      <c r="K53" s="220">
        <v>5.7927927927927927</v>
      </c>
      <c r="L53" s="221">
        <f t="shared" ref="L53:N65" si="6">IFERROR(K53-I53,"-")</f>
        <v>-0.10310404190826272</v>
      </c>
      <c r="M53" s="220">
        <v>5.7631790206047633</v>
      </c>
      <c r="N53" s="221">
        <f t="shared" si="6"/>
        <v>-2.9613772188029408E-2</v>
      </c>
    </row>
    <row r="54" spans="1:15" x14ac:dyDescent="0.25">
      <c r="A54" s="1">
        <v>2</v>
      </c>
      <c r="B54" s="145" t="s">
        <v>75</v>
      </c>
      <c r="C54" s="220">
        <v>5.418016194331984</v>
      </c>
      <c r="D54" s="221">
        <v>-7.3868386371352734E-2</v>
      </c>
      <c r="E54" s="220">
        <v>4.1800554016620497</v>
      </c>
      <c r="F54" s="221">
        <f t="shared" si="5"/>
        <v>-1.2379607926699343</v>
      </c>
      <c r="G54" s="220">
        <v>4.7242679037402144</v>
      </c>
      <c r="H54" s="221">
        <f t="shared" si="5"/>
        <v>0.54421250207816474</v>
      </c>
      <c r="I54" s="220">
        <v>5.6632508833922257</v>
      </c>
      <c r="J54" s="221">
        <f t="shared" si="5"/>
        <v>0.93898297965201127</v>
      </c>
      <c r="K54" s="220">
        <v>5.2402392947103271</v>
      </c>
      <c r="L54" s="221">
        <f t="shared" si="6"/>
        <v>-0.42301158868189859</v>
      </c>
      <c r="M54" s="220">
        <v>5.3658263305322125</v>
      </c>
      <c r="N54" s="221">
        <f t="shared" si="6"/>
        <v>0.12558703582188535</v>
      </c>
    </row>
    <row r="55" spans="1:15" x14ac:dyDescent="0.25">
      <c r="A55" s="1">
        <v>3</v>
      </c>
      <c r="B55" s="145" t="s">
        <v>77</v>
      </c>
      <c r="C55" s="220">
        <v>5.7727987421383649</v>
      </c>
      <c r="D55" s="221">
        <v>1.456709129103742</v>
      </c>
      <c r="E55" s="220">
        <v>5.1527446300715987</v>
      </c>
      <c r="F55" s="221">
        <f t="shared" si="5"/>
        <v>-0.62005411206676619</v>
      </c>
      <c r="G55" s="220">
        <v>5.6271498771498774</v>
      </c>
      <c r="H55" s="221">
        <f t="shared" si="5"/>
        <v>0.47440524707827869</v>
      </c>
      <c r="I55" s="220">
        <v>4.3027632205812294</v>
      </c>
      <c r="J55" s="221">
        <f t="shared" si="5"/>
        <v>-1.324386656568648</v>
      </c>
      <c r="K55" s="220">
        <v>4.2800166181969255</v>
      </c>
      <c r="L55" s="221">
        <f t="shared" si="6"/>
        <v>-2.2746602384303927E-2</v>
      </c>
      <c r="M55" s="220">
        <v>5.0126378058617904</v>
      </c>
      <c r="N55" s="221">
        <f t="shared" si="6"/>
        <v>0.73262118766486495</v>
      </c>
    </row>
    <row r="56" spans="1:15" x14ac:dyDescent="0.25">
      <c r="A56" s="1">
        <v>4</v>
      </c>
      <c r="B56" s="145" t="s">
        <v>79</v>
      </c>
      <c r="C56" s="220" t="s">
        <v>252</v>
      </c>
      <c r="D56" s="221" t="s">
        <v>252</v>
      </c>
      <c r="E56" s="220">
        <v>4.6789340101522843</v>
      </c>
      <c r="F56" s="221" t="str">
        <f>IFERROR(E56-C56,"-")</f>
        <v>-</v>
      </c>
      <c r="G56" s="220">
        <v>4.0749454280863446</v>
      </c>
      <c r="H56" s="221">
        <f>IFERROR(G56-E56,"-")</f>
        <v>-0.60398858206593964</v>
      </c>
      <c r="I56" s="220">
        <v>4.441545480467636</v>
      </c>
      <c r="J56" s="221">
        <f>IFERROR(I56-G56,"-")</f>
        <v>0.36660005238129134</v>
      </c>
      <c r="K56" s="220">
        <v>4.3705595542140703</v>
      </c>
      <c r="L56" s="221">
        <f>IFERROR(K56-I56,"-")</f>
        <v>-7.0985926253565701E-2</v>
      </c>
      <c r="M56" s="220">
        <v>4.5057225698153518</v>
      </c>
      <c r="N56" s="221">
        <f t="shared" si="6"/>
        <v>0.13516301560128152</v>
      </c>
    </row>
    <row r="57" spans="1:15" x14ac:dyDescent="0.25">
      <c r="A57" s="1">
        <v>5</v>
      </c>
      <c r="B57" s="145" t="s">
        <v>81</v>
      </c>
      <c r="C57" s="220" t="s">
        <v>252</v>
      </c>
      <c r="D57" s="221" t="s">
        <v>252</v>
      </c>
      <c r="E57" s="220">
        <v>4.5305245055889936</v>
      </c>
      <c r="F57" s="221" t="str">
        <f t="shared" si="5"/>
        <v>-</v>
      </c>
      <c r="G57" s="220">
        <v>4.0293577981651376</v>
      </c>
      <c r="H57" s="221">
        <f t="shared" si="5"/>
        <v>-0.50116670742385594</v>
      </c>
      <c r="I57" s="220">
        <v>4.5702598652550526</v>
      </c>
      <c r="J57" s="221">
        <f t="shared" si="5"/>
        <v>0.54090206708991495</v>
      </c>
      <c r="K57" s="220">
        <v>4.1132490379329303</v>
      </c>
      <c r="L57" s="221">
        <f t="shared" si="6"/>
        <v>-0.45701082732212228</v>
      </c>
      <c r="M57" s="220">
        <v>4.6648629778320823</v>
      </c>
      <c r="N57" s="221">
        <f t="shared" si="6"/>
        <v>0.55161393989915197</v>
      </c>
    </row>
    <row r="58" spans="1:15" x14ac:dyDescent="0.25">
      <c r="A58" s="1">
        <v>6</v>
      </c>
      <c r="B58" s="145" t="s">
        <v>83</v>
      </c>
      <c r="C58" s="220" t="s">
        <v>252</v>
      </c>
      <c r="D58" s="221" t="s">
        <v>252</v>
      </c>
      <c r="E58" s="220">
        <v>5.6843838193791161</v>
      </c>
      <c r="F58" s="221" t="str">
        <f t="shared" si="5"/>
        <v>-</v>
      </c>
      <c r="G58" s="220">
        <v>4.052148918696961</v>
      </c>
      <c r="H58" s="221">
        <f t="shared" si="5"/>
        <v>-1.632234900682155</v>
      </c>
      <c r="I58" s="220">
        <v>3.9241338112305852</v>
      </c>
      <c r="J58" s="221">
        <f t="shared" si="5"/>
        <v>-0.12801510746637579</v>
      </c>
      <c r="K58" s="220">
        <v>4.4874932517545441</v>
      </c>
      <c r="L58" s="221">
        <f t="shared" si="6"/>
        <v>0.56335944052395881</v>
      </c>
      <c r="M58" s="220">
        <v>4.916278295605859</v>
      </c>
      <c r="N58" s="221">
        <f t="shared" si="6"/>
        <v>0.428785043851315</v>
      </c>
    </row>
    <row r="59" spans="1:15" x14ac:dyDescent="0.25">
      <c r="A59" s="1">
        <v>7</v>
      </c>
      <c r="B59" s="145" t="s">
        <v>85</v>
      </c>
      <c r="C59" s="220" t="s">
        <v>252</v>
      </c>
      <c r="D59" s="221" t="s">
        <v>252</v>
      </c>
      <c r="E59" s="220">
        <v>5.4066531944660348</v>
      </c>
      <c r="F59" s="221" t="str">
        <f t="shared" si="5"/>
        <v>-</v>
      </c>
      <c r="G59" s="220">
        <v>4.3680290297937354</v>
      </c>
      <c r="H59" s="221">
        <f t="shared" si="5"/>
        <v>-1.0386241646722993</v>
      </c>
      <c r="I59" s="220">
        <v>4.7745406824146981</v>
      </c>
      <c r="J59" s="221">
        <f t="shared" si="5"/>
        <v>0.40651165262096267</v>
      </c>
      <c r="K59" s="220">
        <v>5.1919989472298989</v>
      </c>
      <c r="L59" s="221">
        <f t="shared" si="6"/>
        <v>0.41745826481520076</v>
      </c>
      <c r="M59" s="220">
        <v>5.6477197620621284</v>
      </c>
      <c r="N59" s="221">
        <f t="shared" si="6"/>
        <v>0.45572081483222959</v>
      </c>
    </row>
    <row r="60" spans="1:15" x14ac:dyDescent="0.25">
      <c r="A60" s="1">
        <v>8</v>
      </c>
      <c r="B60" s="145" t="s">
        <v>87</v>
      </c>
      <c r="C60" s="220">
        <v>6.1453225806451615</v>
      </c>
      <c r="D60" s="221">
        <v>0.53004384699065366</v>
      </c>
      <c r="E60" s="220">
        <v>6.0862650602409643</v>
      </c>
      <c r="F60" s="221">
        <f t="shared" si="5"/>
        <v>-5.9057520404197206E-2</v>
      </c>
      <c r="G60" s="220">
        <v>5.2447577406977786</v>
      </c>
      <c r="H60" s="221">
        <f t="shared" si="5"/>
        <v>-0.84150731954318569</v>
      </c>
      <c r="I60" s="220">
        <v>8.7609565950273911</v>
      </c>
      <c r="J60" s="221">
        <f t="shared" si="5"/>
        <v>3.5161988543296125</v>
      </c>
      <c r="K60" s="220">
        <v>5.306243386243386</v>
      </c>
      <c r="L60" s="221">
        <f t="shared" si="6"/>
        <v>-3.4547132087840051</v>
      </c>
      <c r="M60" s="220">
        <v>5.8780240801170249</v>
      </c>
      <c r="N60" s="221">
        <f t="shared" si="6"/>
        <v>0.57178069387363895</v>
      </c>
    </row>
    <row r="61" spans="1:15" x14ac:dyDescent="0.25">
      <c r="A61" s="1">
        <v>9</v>
      </c>
      <c r="B61" s="145" t="s">
        <v>89</v>
      </c>
      <c r="C61" s="220">
        <v>5.920080591000672</v>
      </c>
      <c r="D61" s="221">
        <v>0.24230281322289393</v>
      </c>
      <c r="E61" s="220">
        <v>5.9526781071242851</v>
      </c>
      <c r="F61" s="221">
        <f t="shared" si="5"/>
        <v>3.2597516123613168E-2</v>
      </c>
      <c r="G61" s="220">
        <v>4.8726756564939677</v>
      </c>
      <c r="H61" s="221">
        <f t="shared" si="5"/>
        <v>-1.0800024506303174</v>
      </c>
      <c r="I61" s="220">
        <v>4.5549738219895284</v>
      </c>
      <c r="J61" s="221">
        <f t="shared" si="5"/>
        <v>-0.31770183450443934</v>
      </c>
      <c r="K61" s="220">
        <v>4.8253863860572181</v>
      </c>
      <c r="L61" s="221">
        <f t="shared" si="6"/>
        <v>0.27041256406768976</v>
      </c>
      <c r="M61" s="220">
        <v>5.5147271849348138</v>
      </c>
      <c r="N61" s="221">
        <f t="shared" si="6"/>
        <v>0.6893407988775957</v>
      </c>
    </row>
    <row r="62" spans="1:15" x14ac:dyDescent="0.25">
      <c r="A62" s="1">
        <v>10</v>
      </c>
      <c r="B62" s="145" t="s">
        <v>91</v>
      </c>
      <c r="C62" s="220">
        <v>4.9292088042831645</v>
      </c>
      <c r="D62" s="221">
        <v>-0.64975602650648412</v>
      </c>
      <c r="E62" s="220">
        <v>5.2199030149694288</v>
      </c>
      <c r="F62" s="221">
        <f t="shared" si="5"/>
        <v>0.29069421068626422</v>
      </c>
      <c r="G62" s="220">
        <v>4.3959196195735544</v>
      </c>
      <c r="H62" s="221">
        <f t="shared" si="5"/>
        <v>-0.8239833953958744</v>
      </c>
      <c r="I62" s="220">
        <v>4.2007654836464861</v>
      </c>
      <c r="J62" s="221">
        <f t="shared" si="5"/>
        <v>-0.19515413592706832</v>
      </c>
      <c r="K62" s="220">
        <v>4.5680960548885077</v>
      </c>
      <c r="L62" s="221">
        <f t="shared" si="6"/>
        <v>0.36733057124202162</v>
      </c>
      <c r="M62" s="220">
        <v>5.2534092870706024</v>
      </c>
      <c r="N62" s="221">
        <f t="shared" si="6"/>
        <v>0.68531323218209472</v>
      </c>
    </row>
    <row r="63" spans="1:15" x14ac:dyDescent="0.25">
      <c r="A63" s="1">
        <v>11</v>
      </c>
      <c r="B63" s="145" t="s">
        <v>93</v>
      </c>
      <c r="C63" s="220">
        <v>4.4172297297297298</v>
      </c>
      <c r="D63" s="221">
        <v>-1.1755172481777318</v>
      </c>
      <c r="E63" s="220">
        <v>5.3574163900944605</v>
      </c>
      <c r="F63" s="221">
        <f t="shared" si="5"/>
        <v>0.94018666036473064</v>
      </c>
      <c r="G63" s="220">
        <v>5.6564042303172739</v>
      </c>
      <c r="H63" s="221">
        <f t="shared" si="5"/>
        <v>0.29898784022281344</v>
      </c>
      <c r="I63" s="220">
        <v>4.7480719794344477</v>
      </c>
      <c r="J63" s="221">
        <f t="shared" si="5"/>
        <v>-0.90833225088282621</v>
      </c>
      <c r="K63" s="220">
        <v>4.9095318942517583</v>
      </c>
      <c r="L63" s="221">
        <f t="shared" si="6"/>
        <v>0.16145991481731059</v>
      </c>
      <c r="M63" s="220"/>
      <c r="N63" s="221"/>
    </row>
    <row r="64" spans="1:15" x14ac:dyDescent="0.25">
      <c r="A64" s="1">
        <v>12</v>
      </c>
      <c r="B64" s="145" t="s">
        <v>95</v>
      </c>
      <c r="C64" s="220">
        <v>4.6758080313418215</v>
      </c>
      <c r="D64" s="221">
        <v>-0.57434844676239738</v>
      </c>
      <c r="E64" s="220">
        <v>4.9493049877350774</v>
      </c>
      <c r="F64" s="221">
        <f t="shared" si="5"/>
        <v>0.27349695639325589</v>
      </c>
      <c r="G64" s="220">
        <v>5.0190114068441067</v>
      </c>
      <c r="H64" s="221">
        <f t="shared" si="5"/>
        <v>6.9706419109029305E-2</v>
      </c>
      <c r="I64" s="220">
        <v>6.695100988397078</v>
      </c>
      <c r="J64" s="221">
        <f t="shared" si="5"/>
        <v>1.6760895815529713</v>
      </c>
      <c r="K64" s="220">
        <v>5.164757342220371</v>
      </c>
      <c r="L64" s="221">
        <f t="shared" si="6"/>
        <v>-1.530343646176707</v>
      </c>
      <c r="M64" s="220"/>
      <c r="N64" s="221"/>
    </row>
    <row r="65" spans="1:15" ht="15.75" x14ac:dyDescent="0.25">
      <c r="B65" s="148" t="s">
        <v>32</v>
      </c>
      <c r="C65" s="222">
        <v>5.5458879618593562</v>
      </c>
      <c r="D65" s="223">
        <v>0.26439079225770357</v>
      </c>
      <c r="E65" s="222">
        <v>5.4971239933976888</v>
      </c>
      <c r="F65" s="223">
        <f t="shared" si="5"/>
        <v>-4.8763968461667417E-2</v>
      </c>
      <c r="G65" s="222">
        <v>4.7208563481287156</v>
      </c>
      <c r="H65" s="223">
        <f t="shared" si="5"/>
        <v>-0.77626764526897318</v>
      </c>
      <c r="I65" s="222">
        <v>5.3480555886913992</v>
      </c>
      <c r="J65" s="223">
        <f t="shared" si="5"/>
        <v>0.62719924056268361</v>
      </c>
      <c r="K65" s="222">
        <v>4.8547232787394243</v>
      </c>
      <c r="L65" s="223">
        <f t="shared" si="6"/>
        <v>-0.49333230995197486</v>
      </c>
      <c r="M65" s="222">
        <v>5.2754180081005293</v>
      </c>
      <c r="N65" s="223">
        <v>0.45159072079267748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295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CONCATENATE("dif ",RIGHT(C73,2),"/",RIGHT(C73-1,2))</f>
        <v>dif 20/19</v>
      </c>
      <c r="E74" s="144" t="s">
        <v>71</v>
      </c>
      <c r="F74" s="143" t="str">
        <f>CONCATENATE("dif ",RIGHT(E73,2),"/",RIGHT(C73,2))</f>
        <v>dif 21/20</v>
      </c>
      <c r="G74" s="144" t="s">
        <v>71</v>
      </c>
      <c r="H74" s="143" t="str">
        <f>CONCATENATE("dif ",RIGHT(G73,2),"/",RIGHT(E73,2))</f>
        <v>dif 22/21</v>
      </c>
      <c r="I74" s="144" t="s">
        <v>71</v>
      </c>
      <c r="J74" s="143" t="str">
        <f>CONCATENATE("dif ",RIGHT(I73,2),"/",RIGHT(G73,2))</f>
        <v>dif 23/22</v>
      </c>
      <c r="K74" s="144" t="s">
        <v>71</v>
      </c>
      <c r="L74" s="143" t="str">
        <f>CONCATENATE("dif ",RIGHT(K73,2),"/",RIGHT(I73,2))</f>
        <v>dif 24/23</v>
      </c>
      <c r="M74" s="144" t="s">
        <v>71</v>
      </c>
      <c r="N74" s="143" t="str">
        <f>CONCATENATE("dif ",RIGHT(M73,2),"/",RIGHT(K73,2))</f>
        <v>dif 25/24</v>
      </c>
    </row>
    <row r="75" spans="1:15" x14ac:dyDescent="0.25">
      <c r="A75" s="1">
        <v>1</v>
      </c>
      <c r="B75" s="145" t="s">
        <v>73</v>
      </c>
      <c r="C75" s="220">
        <v>7.3121748178980228</v>
      </c>
      <c r="D75" s="221">
        <v>2.5852592972693396</v>
      </c>
      <c r="E75" s="220">
        <v>2.3601265822784812</v>
      </c>
      <c r="F75" s="221">
        <f t="shared" ref="F75:J77" si="7">IFERROR(E75-C75,"-")</f>
        <v>-4.9520482356195412</v>
      </c>
      <c r="G75" s="220">
        <v>4.3053040103492881</v>
      </c>
      <c r="H75" s="221">
        <f t="shared" si="7"/>
        <v>1.945177428070807</v>
      </c>
      <c r="I75" s="220">
        <v>4.6329824561403505</v>
      </c>
      <c r="J75" s="221">
        <f t="shared" si="7"/>
        <v>0.32767844579106242</v>
      </c>
      <c r="K75" s="220">
        <v>11.592905405405405</v>
      </c>
      <c r="L75" s="221">
        <f t="shared" ref="L75:L77" si="8">IFERROR(K75-I75,"-")</f>
        <v>6.9599229492650547</v>
      </c>
      <c r="M75" s="220">
        <v>7.0179472798653952</v>
      </c>
      <c r="N75" s="221">
        <f t="shared" ref="N75:N84" si="9">IFERROR(M75-K75,"-")</f>
        <v>-4.57495812554001</v>
      </c>
    </row>
    <row r="76" spans="1:15" x14ac:dyDescent="0.25">
      <c r="A76" s="1">
        <v>2</v>
      </c>
      <c r="B76" s="145" t="s">
        <v>75</v>
      </c>
      <c r="C76" s="220">
        <v>4.373746184038378</v>
      </c>
      <c r="D76" s="221">
        <v>-1.4778419868269017</v>
      </c>
      <c r="E76" s="220">
        <v>2.2005265467310222</v>
      </c>
      <c r="F76" s="221">
        <f t="shared" si="7"/>
        <v>-2.1732196373073558</v>
      </c>
      <c r="G76" s="220">
        <v>3.0024086712163789</v>
      </c>
      <c r="H76" s="221">
        <f t="shared" si="7"/>
        <v>0.80188212448535667</v>
      </c>
      <c r="I76" s="220">
        <v>3.7690100430416069</v>
      </c>
      <c r="J76" s="221">
        <f t="shared" si="7"/>
        <v>0.76660137182522803</v>
      </c>
      <c r="K76" s="220">
        <v>5.6968660968660965</v>
      </c>
      <c r="L76" s="221">
        <f t="shared" si="8"/>
        <v>1.9278560538244895</v>
      </c>
      <c r="M76" s="220">
        <v>5.4698795180722888</v>
      </c>
      <c r="N76" s="221">
        <f t="shared" si="9"/>
        <v>-0.22698657879380768</v>
      </c>
    </row>
    <row r="77" spans="1:15" x14ac:dyDescent="0.25">
      <c r="A77" s="1">
        <v>3</v>
      </c>
      <c r="B77" s="145" t="s">
        <v>77</v>
      </c>
      <c r="C77" s="220">
        <v>7.6828703703703702</v>
      </c>
      <c r="D77" s="221">
        <v>2.1866266308044269</v>
      </c>
      <c r="E77" s="220">
        <v>2.2272060979184989</v>
      </c>
      <c r="F77" s="221">
        <f t="shared" si="7"/>
        <v>-5.4556642724518714</v>
      </c>
      <c r="G77" s="220">
        <v>3.5349029326724493</v>
      </c>
      <c r="H77" s="221">
        <f t="shared" si="7"/>
        <v>1.3076968347539504</v>
      </c>
      <c r="I77" s="220">
        <v>3.0666340029397352</v>
      </c>
      <c r="J77" s="221">
        <f t="shared" si="7"/>
        <v>-0.46826892973271406</v>
      </c>
      <c r="K77" s="220">
        <v>4.6758620689655173</v>
      </c>
      <c r="L77" s="221">
        <f t="shared" si="8"/>
        <v>1.6092280660257821</v>
      </c>
      <c r="M77" s="220">
        <v>5.6972945380296069</v>
      </c>
      <c r="N77" s="221">
        <f t="shared" si="9"/>
        <v>1.0214324690640897</v>
      </c>
    </row>
    <row r="78" spans="1:15" x14ac:dyDescent="0.25">
      <c r="A78" s="1">
        <v>4</v>
      </c>
      <c r="B78" s="145" t="s">
        <v>79</v>
      </c>
      <c r="C78" s="220" t="s">
        <v>252</v>
      </c>
      <c r="D78" s="221" t="s">
        <v>252</v>
      </c>
      <c r="E78" s="220">
        <v>2.5212673611111112</v>
      </c>
      <c r="F78" s="221" t="str">
        <f>IFERROR(E78-C78,"-")</f>
        <v>-</v>
      </c>
      <c r="G78" s="220">
        <v>2.9430132708821235</v>
      </c>
      <c r="H78" s="221">
        <f>IFERROR(G78-E78,"-")</f>
        <v>0.42174590977101234</v>
      </c>
      <c r="I78" s="220">
        <v>2.6192314441130025</v>
      </c>
      <c r="J78" s="221">
        <f>IFERROR(I78-G78,"-")</f>
        <v>-0.32378182676912104</v>
      </c>
      <c r="K78" s="220">
        <v>4.938816958618939</v>
      </c>
      <c r="L78" s="221">
        <f>IFERROR(K78-I78,"-")</f>
        <v>2.3195855145059365</v>
      </c>
      <c r="M78" s="220">
        <v>3.9004048582995949</v>
      </c>
      <c r="N78" s="221">
        <f t="shared" si="9"/>
        <v>-1.0384121003193441</v>
      </c>
    </row>
    <row r="79" spans="1:15" x14ac:dyDescent="0.25">
      <c r="A79" s="1">
        <v>5</v>
      </c>
      <c r="B79" s="145" t="s">
        <v>81</v>
      </c>
      <c r="C79" s="220" t="s">
        <v>252</v>
      </c>
      <c r="D79" s="221" t="s">
        <v>252</v>
      </c>
      <c r="E79" s="220">
        <v>2.398233995584989</v>
      </c>
      <c r="F79" s="221" t="str">
        <f t="shared" ref="F79:J87" si="10">IFERROR(E79-C79,"-")</f>
        <v>-</v>
      </c>
      <c r="G79" s="220">
        <v>2.8526888470391296</v>
      </c>
      <c r="H79" s="221">
        <f t="shared" si="10"/>
        <v>0.45445485145414066</v>
      </c>
      <c r="I79" s="220">
        <v>2.6760998199125288</v>
      </c>
      <c r="J79" s="221">
        <f t="shared" si="10"/>
        <v>-0.17658902712660085</v>
      </c>
      <c r="K79" s="220">
        <v>4.5723604735443342</v>
      </c>
      <c r="L79" s="221">
        <f t="shared" ref="L79:L87" si="11">IFERROR(K79-I79,"-")</f>
        <v>1.8962606536318054</v>
      </c>
      <c r="M79" s="220">
        <v>2.3005936319481921</v>
      </c>
      <c r="N79" s="221">
        <f t="shared" si="9"/>
        <v>-2.2717668415961421</v>
      </c>
    </row>
    <row r="80" spans="1:15" x14ac:dyDescent="0.25">
      <c r="A80" s="1">
        <v>6</v>
      </c>
      <c r="B80" s="145" t="s">
        <v>83</v>
      </c>
      <c r="C80" s="220" t="s">
        <v>252</v>
      </c>
      <c r="D80" s="221" t="s">
        <v>252</v>
      </c>
      <c r="E80" s="220">
        <v>2.6477143506936547</v>
      </c>
      <c r="F80" s="221" t="str">
        <f t="shared" si="10"/>
        <v>-</v>
      </c>
      <c r="G80" s="220">
        <v>3.2245340268747289</v>
      </c>
      <c r="H80" s="221">
        <f t="shared" si="10"/>
        <v>0.57681967618107421</v>
      </c>
      <c r="I80" s="220">
        <v>3.266274299982165</v>
      </c>
      <c r="J80" s="221">
        <f t="shared" si="10"/>
        <v>4.174027310743611E-2</v>
      </c>
      <c r="K80" s="220">
        <v>4.3387507342862737</v>
      </c>
      <c r="L80" s="221">
        <f t="shared" si="11"/>
        <v>1.0724764343041087</v>
      </c>
      <c r="M80" s="220">
        <v>4.081278147115591</v>
      </c>
      <c r="N80" s="221">
        <f t="shared" si="9"/>
        <v>-0.25747258717068267</v>
      </c>
    </row>
    <row r="81" spans="1:15" x14ac:dyDescent="0.25">
      <c r="A81" s="1">
        <v>7</v>
      </c>
      <c r="B81" s="145" t="s">
        <v>85</v>
      </c>
      <c r="C81" s="220" t="s">
        <v>252</v>
      </c>
      <c r="D81" s="221" t="s">
        <v>252</v>
      </c>
      <c r="E81" s="220">
        <v>3.4859367152184833</v>
      </c>
      <c r="F81" s="221" t="str">
        <f t="shared" si="10"/>
        <v>-</v>
      </c>
      <c r="G81" s="220">
        <v>3.2580684746594675</v>
      </c>
      <c r="H81" s="221">
        <f t="shared" si="10"/>
        <v>-0.22786824055901578</v>
      </c>
      <c r="I81" s="220">
        <v>4.3355167394468701</v>
      </c>
      <c r="J81" s="221">
        <f t="shared" si="10"/>
        <v>1.0774482647874026</v>
      </c>
      <c r="K81" s="220">
        <v>4.7078619504510959</v>
      </c>
      <c r="L81" s="221">
        <f t="shared" si="11"/>
        <v>0.3723452110042258</v>
      </c>
      <c r="M81" s="220">
        <v>4.9690085997079345</v>
      </c>
      <c r="N81" s="221">
        <f t="shared" si="9"/>
        <v>0.26114664925683861</v>
      </c>
    </row>
    <row r="82" spans="1:15" x14ac:dyDescent="0.25">
      <c r="A82" s="1">
        <v>8</v>
      </c>
      <c r="B82" s="145" t="s">
        <v>87</v>
      </c>
      <c r="C82" s="220">
        <v>3.2512923607122342</v>
      </c>
      <c r="D82" s="221">
        <v>-1.2600889925774443</v>
      </c>
      <c r="E82" s="220">
        <v>4.1454716095729705</v>
      </c>
      <c r="F82" s="221">
        <f t="shared" si="10"/>
        <v>0.8941792488607363</v>
      </c>
      <c r="G82" s="220">
        <v>3.3965042499700706</v>
      </c>
      <c r="H82" s="221">
        <f t="shared" si="10"/>
        <v>-0.74896735960289984</v>
      </c>
      <c r="I82" s="220">
        <v>4.6893287435456106</v>
      </c>
      <c r="J82" s="221">
        <f t="shared" si="10"/>
        <v>1.29282449357554</v>
      </c>
      <c r="K82" s="220">
        <v>4.167572556660855</v>
      </c>
      <c r="L82" s="221">
        <f t="shared" si="11"/>
        <v>-0.52175618688475556</v>
      </c>
      <c r="M82" s="220">
        <v>3.7915621436716078</v>
      </c>
      <c r="N82" s="221">
        <f t="shared" si="9"/>
        <v>-0.3760104129892472</v>
      </c>
    </row>
    <row r="83" spans="1:15" x14ac:dyDescent="0.25">
      <c r="A83" s="1">
        <v>9</v>
      </c>
      <c r="B83" s="145" t="s">
        <v>89</v>
      </c>
      <c r="C83" s="220">
        <v>3.2019512195121953</v>
      </c>
      <c r="D83" s="221">
        <v>0.27295518252408435</v>
      </c>
      <c r="E83" s="220">
        <v>2.891643059490085</v>
      </c>
      <c r="F83" s="221">
        <f t="shared" si="10"/>
        <v>-0.31030816002211026</v>
      </c>
      <c r="G83" s="220">
        <v>2.8206357214934408</v>
      </c>
      <c r="H83" s="221">
        <f t="shared" si="10"/>
        <v>-7.1007337996644271E-2</v>
      </c>
      <c r="I83" s="220">
        <v>5.7946447851435972</v>
      </c>
      <c r="J83" s="221">
        <f t="shared" si="10"/>
        <v>2.9740090636501564</v>
      </c>
      <c r="K83" s="220">
        <v>4.6357219251336899</v>
      </c>
      <c r="L83" s="221">
        <f t="shared" si="11"/>
        <v>-1.1589228600099073</v>
      </c>
      <c r="M83" s="220">
        <v>3.8455352655386164</v>
      </c>
      <c r="N83" s="221">
        <f t="shared" si="9"/>
        <v>-0.7901866595950735</v>
      </c>
    </row>
    <row r="84" spans="1:15" x14ac:dyDescent="0.25">
      <c r="A84" s="1">
        <v>10</v>
      </c>
      <c r="B84" s="145" t="s">
        <v>91</v>
      </c>
      <c r="C84" s="220">
        <v>2.7446132909956908</v>
      </c>
      <c r="D84" s="221">
        <v>-0.87093699976459327</v>
      </c>
      <c r="E84" s="220">
        <v>4.075253762688134</v>
      </c>
      <c r="F84" s="221">
        <f t="shared" si="10"/>
        <v>1.3306404716924431</v>
      </c>
      <c r="G84" s="220">
        <v>3.2654341366787718</v>
      </c>
      <c r="H84" s="221">
        <f t="shared" si="10"/>
        <v>-0.80981962600936219</v>
      </c>
      <c r="I84" s="220">
        <v>4.6662830840046032</v>
      </c>
      <c r="J84" s="221">
        <f t="shared" si="10"/>
        <v>1.4008489473258314</v>
      </c>
      <c r="K84" s="220">
        <v>4.2438171371471398</v>
      </c>
      <c r="L84" s="221">
        <f t="shared" si="11"/>
        <v>-0.42246594685746341</v>
      </c>
      <c r="M84" s="220">
        <v>3.732262103505843</v>
      </c>
      <c r="N84" s="221">
        <f t="shared" si="9"/>
        <v>-0.51155503364129684</v>
      </c>
    </row>
    <row r="85" spans="1:15" x14ac:dyDescent="0.25">
      <c r="A85" s="1">
        <v>11</v>
      </c>
      <c r="B85" s="145" t="s">
        <v>93</v>
      </c>
      <c r="C85" s="220">
        <v>3.8462073764787754</v>
      </c>
      <c r="D85" s="221">
        <v>-0.42130854708810395</v>
      </c>
      <c r="E85" s="220">
        <v>3.2501179801793301</v>
      </c>
      <c r="F85" s="221">
        <f t="shared" si="10"/>
        <v>-0.59608939629944535</v>
      </c>
      <c r="G85" s="220">
        <v>3.9406060606060604</v>
      </c>
      <c r="H85" s="221">
        <f t="shared" si="10"/>
        <v>0.69048808042673038</v>
      </c>
      <c r="I85" s="220">
        <v>5.841721371261853</v>
      </c>
      <c r="J85" s="221">
        <f t="shared" si="10"/>
        <v>1.9011153106557925</v>
      </c>
      <c r="K85" s="220">
        <v>3.7185978578383643</v>
      </c>
      <c r="L85" s="221">
        <f t="shared" si="11"/>
        <v>-2.1231235134234887</v>
      </c>
      <c r="M85" s="220"/>
      <c r="N85" s="221"/>
    </row>
    <row r="86" spans="1:15" x14ac:dyDescent="0.25">
      <c r="A86" s="1">
        <v>12</v>
      </c>
      <c r="B86" s="145" t="s">
        <v>95</v>
      </c>
      <c r="C86" s="220">
        <v>2.8384615384615386</v>
      </c>
      <c r="D86" s="221">
        <v>-0.44935415680972524</v>
      </c>
      <c r="E86" s="220">
        <v>3.1969068276122217</v>
      </c>
      <c r="F86" s="221">
        <f t="shared" si="10"/>
        <v>0.35844528915068308</v>
      </c>
      <c r="G86" s="220">
        <v>3.2061803444782169</v>
      </c>
      <c r="H86" s="221">
        <f t="shared" si="10"/>
        <v>9.2735168659952016E-3</v>
      </c>
      <c r="I86" s="220">
        <v>5.1691045308597934</v>
      </c>
      <c r="J86" s="221">
        <f t="shared" si="10"/>
        <v>1.9629241863815765</v>
      </c>
      <c r="K86" s="220">
        <v>6.0773722627737223</v>
      </c>
      <c r="L86" s="221">
        <f t="shared" si="11"/>
        <v>0.90826773191392896</v>
      </c>
      <c r="M86" s="220"/>
      <c r="N86" s="221"/>
    </row>
    <row r="87" spans="1:15" ht="15.75" x14ac:dyDescent="0.25">
      <c r="B87" s="148" t="s">
        <v>32</v>
      </c>
      <c r="C87" s="222">
        <v>3.7144348105330764</v>
      </c>
      <c r="D87" s="223">
        <v>-0.38747837525245954</v>
      </c>
      <c r="E87" s="222">
        <v>3.0142587737454578</v>
      </c>
      <c r="F87" s="223">
        <f t="shared" si="10"/>
        <v>-0.70017603678761864</v>
      </c>
      <c r="G87" s="222">
        <v>3.2251008441801474</v>
      </c>
      <c r="H87" s="223">
        <f t="shared" si="10"/>
        <v>0.21084207043468961</v>
      </c>
      <c r="I87" s="222">
        <v>4.2040961812646911</v>
      </c>
      <c r="J87" s="223">
        <f t="shared" si="10"/>
        <v>0.97899533708454367</v>
      </c>
      <c r="K87" s="222">
        <v>4.7572892825156732</v>
      </c>
      <c r="L87" s="223">
        <f t="shared" si="11"/>
        <v>0.55319310125098209</v>
      </c>
      <c r="M87" s="222">
        <v>4.1554880034741073</v>
      </c>
      <c r="N87" s="223">
        <v>-0.56916051911065413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296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CONCATENATE("dif ",RIGHT(C95,2),"/",RIGHT(C95-1,2))</f>
        <v>dif 20/19</v>
      </c>
      <c r="E96" s="144" t="s">
        <v>71</v>
      </c>
      <c r="F96" s="143" t="str">
        <f>CONCATENATE("dif ",RIGHT(E95,2),"/",RIGHT(C95,2))</f>
        <v>dif 21/20</v>
      </c>
      <c r="G96" s="144" t="s">
        <v>71</v>
      </c>
      <c r="H96" s="143" t="str">
        <f>CONCATENATE("dif ",RIGHT(G95,2),"/",RIGHT(E95,2))</f>
        <v>dif 22/21</v>
      </c>
      <c r="I96" s="144" t="s">
        <v>71</v>
      </c>
      <c r="J96" s="143" t="str">
        <f>CONCATENATE("dif ",RIGHT(I95,2),"/",RIGHT(G95,2))</f>
        <v>dif 23/22</v>
      </c>
      <c r="K96" s="144" t="s">
        <v>71</v>
      </c>
      <c r="L96" s="143" t="str">
        <f>CONCATENATE("dif ",RIGHT(K95,2),"/",RIGHT(I95,2))</f>
        <v>dif 24/23</v>
      </c>
      <c r="M96" s="144" t="s">
        <v>71</v>
      </c>
      <c r="N96" s="143" t="str">
        <f>CONCATENATE("dif ",RIGHT(M95,2),"/",RIGHT(K95,2))</f>
        <v>dif 25/24</v>
      </c>
    </row>
    <row r="97" spans="2:14" x14ac:dyDescent="0.25">
      <c r="B97" s="145" t="s">
        <v>73</v>
      </c>
      <c r="C97" s="220">
        <v>8.8097432995524461</v>
      </c>
      <c r="D97" s="221">
        <v>8.3911907679778963E-2</v>
      </c>
      <c r="E97" s="220">
        <v>7.5142624286878563</v>
      </c>
      <c r="F97" s="221">
        <f t="shared" ref="F97:J99" si="12">IFERROR(E97-C97,"-")</f>
        <v>-1.2954808708645897</v>
      </c>
      <c r="G97" s="220">
        <v>8.0387403221823561</v>
      </c>
      <c r="H97" s="221">
        <f t="shared" si="12"/>
        <v>0.5244778934944998</v>
      </c>
      <c r="I97" s="220">
        <v>8.0776569159140159</v>
      </c>
      <c r="J97" s="221">
        <f t="shared" si="12"/>
        <v>3.8916593731659788E-2</v>
      </c>
      <c r="K97" s="220">
        <v>8.2303954663556951</v>
      </c>
      <c r="L97" s="221">
        <f t="shared" ref="L97:L99" si="13">IFERROR(K97-I97,"-")</f>
        <v>0.15273855044167917</v>
      </c>
      <c r="M97" s="220">
        <v>8.1584494081636603</v>
      </c>
      <c r="N97" s="221">
        <f t="shared" ref="N97:N106" si="14">IFERROR(M97-K97,"-")</f>
        <v>-7.1946058192034812E-2</v>
      </c>
    </row>
    <row r="98" spans="2:14" x14ac:dyDescent="0.25">
      <c r="B98" s="145" t="s">
        <v>75</v>
      </c>
      <c r="C98" s="220">
        <v>8.0829859183364459</v>
      </c>
      <c r="D98" s="221">
        <v>-0.1183070333698879</v>
      </c>
      <c r="E98" s="220">
        <v>6.4283309957924262</v>
      </c>
      <c r="F98" s="221">
        <f t="shared" si="12"/>
        <v>-1.6546549225440197</v>
      </c>
      <c r="G98" s="220">
        <v>7.1223893676062513</v>
      </c>
      <c r="H98" s="221">
        <f t="shared" si="12"/>
        <v>0.69405837181382513</v>
      </c>
      <c r="I98" s="220">
        <v>7.6832126923194721</v>
      </c>
      <c r="J98" s="221">
        <f t="shared" si="12"/>
        <v>0.56082332471322083</v>
      </c>
      <c r="K98" s="220">
        <v>7.4371709453478081</v>
      </c>
      <c r="L98" s="221">
        <f t="shared" si="13"/>
        <v>-0.24604174697166403</v>
      </c>
      <c r="M98" s="220">
        <v>7.1453087571086362</v>
      </c>
      <c r="N98" s="221">
        <f t="shared" si="14"/>
        <v>-0.29186218823917187</v>
      </c>
    </row>
    <row r="99" spans="2:14" x14ac:dyDescent="0.25">
      <c r="B99" s="145" t="s">
        <v>77</v>
      </c>
      <c r="C99" s="220">
        <v>9.413782510751588</v>
      </c>
      <c r="D99" s="221">
        <v>2.0102024369706264</v>
      </c>
      <c r="E99" s="220">
        <v>7.1092631092631091</v>
      </c>
      <c r="F99" s="221">
        <f t="shared" si="12"/>
        <v>-2.3045194014884789</v>
      </c>
      <c r="G99" s="220">
        <v>7.2840891870321167</v>
      </c>
      <c r="H99" s="221">
        <f t="shared" si="12"/>
        <v>0.1748260777690076</v>
      </c>
      <c r="I99" s="220">
        <v>7.3495983117988963</v>
      </c>
      <c r="J99" s="221">
        <f t="shared" si="12"/>
        <v>6.5509124766779614E-2</v>
      </c>
      <c r="K99" s="220">
        <v>7.247811011487812</v>
      </c>
      <c r="L99" s="221">
        <f t="shared" si="13"/>
        <v>-0.10178730031108429</v>
      </c>
      <c r="M99" s="220">
        <v>6.7977450646698436</v>
      </c>
      <c r="N99" s="221">
        <f t="shared" si="14"/>
        <v>-0.45006594681796841</v>
      </c>
    </row>
    <row r="100" spans="2:14" x14ac:dyDescent="0.25">
      <c r="B100" s="145" t="s">
        <v>79</v>
      </c>
      <c r="C100" s="220" t="s">
        <v>252</v>
      </c>
      <c r="D100" s="221" t="s">
        <v>252</v>
      </c>
      <c r="E100" s="220">
        <v>6.6948441247002402</v>
      </c>
      <c r="F100" s="221" t="str">
        <f>IFERROR(E100-C100,"-")</f>
        <v>-</v>
      </c>
      <c r="G100" s="220">
        <v>6.9411300003077905</v>
      </c>
      <c r="H100" s="221">
        <f>IFERROR(G100-E100,"-")</f>
        <v>0.24628587560755033</v>
      </c>
      <c r="I100" s="220">
        <v>6.9855571525532003</v>
      </c>
      <c r="J100" s="221">
        <f>IFERROR(I100-G100,"-")</f>
        <v>4.4427152245409829E-2</v>
      </c>
      <c r="K100" s="220">
        <v>7.1371846983741074</v>
      </c>
      <c r="L100" s="221">
        <f>IFERROR(K100-I100,"-")</f>
        <v>0.15162754582090709</v>
      </c>
      <c r="M100" s="220">
        <v>6.8197604848673521</v>
      </c>
      <c r="N100" s="221">
        <f t="shared" si="14"/>
        <v>-0.31742421350675531</v>
      </c>
    </row>
    <row r="101" spans="2:14" x14ac:dyDescent="0.25">
      <c r="B101" s="145" t="s">
        <v>81</v>
      </c>
      <c r="C101" s="220" t="s">
        <v>252</v>
      </c>
      <c r="D101" s="221" t="s">
        <v>252</v>
      </c>
      <c r="E101" s="220">
        <v>5.6652285567539806</v>
      </c>
      <c r="F101" s="221" t="str">
        <f t="shared" ref="F101:J109" si="15">IFERROR(E101-C101,"-")</f>
        <v>-</v>
      </c>
      <c r="G101" s="220">
        <v>7.0874125071715435</v>
      </c>
      <c r="H101" s="221">
        <f t="shared" si="15"/>
        <v>1.4221839504175628</v>
      </c>
      <c r="I101" s="220">
        <v>7.2427163643341723</v>
      </c>
      <c r="J101" s="221">
        <f t="shared" si="15"/>
        <v>0.15530385716262884</v>
      </c>
      <c r="K101" s="220">
        <v>6.9829152891334907</v>
      </c>
      <c r="L101" s="221">
        <f t="shared" ref="L101:L109" si="16">IFERROR(K101-I101,"-")</f>
        <v>-0.25980107520068163</v>
      </c>
      <c r="M101" s="220">
        <v>6.5876846692984667</v>
      </c>
      <c r="N101" s="221">
        <f t="shared" si="14"/>
        <v>-0.39523061983502394</v>
      </c>
    </row>
    <row r="102" spans="2:14" x14ac:dyDescent="0.25">
      <c r="B102" s="145" t="s">
        <v>83</v>
      </c>
      <c r="C102" s="220" t="s">
        <v>252</v>
      </c>
      <c r="D102" s="221" t="s">
        <v>252</v>
      </c>
      <c r="E102" s="220">
        <v>6.1660284463894968</v>
      </c>
      <c r="F102" s="221" t="str">
        <f t="shared" si="15"/>
        <v>-</v>
      </c>
      <c r="G102" s="220">
        <v>7.2050444253367729</v>
      </c>
      <c r="H102" s="221">
        <f t="shared" si="15"/>
        <v>1.0390159789472762</v>
      </c>
      <c r="I102" s="220">
        <v>7.3186980026877029</v>
      </c>
      <c r="J102" s="221">
        <f t="shared" si="15"/>
        <v>0.11365357735092996</v>
      </c>
      <c r="K102" s="220">
        <v>7.2094211786694702</v>
      </c>
      <c r="L102" s="221">
        <f t="shared" si="16"/>
        <v>-0.10927682401823269</v>
      </c>
      <c r="M102" s="220">
        <v>7.1394270045918509</v>
      </c>
      <c r="N102" s="221">
        <f t="shared" si="14"/>
        <v>-6.999417407761932E-2</v>
      </c>
    </row>
    <row r="103" spans="2:14" x14ac:dyDescent="0.25">
      <c r="B103" s="145" t="s">
        <v>85</v>
      </c>
      <c r="C103" s="220" t="s">
        <v>252</v>
      </c>
      <c r="D103" s="221" t="s">
        <v>252</v>
      </c>
      <c r="E103" s="220">
        <v>6.9288217653647433</v>
      </c>
      <c r="F103" s="221" t="str">
        <f t="shared" si="15"/>
        <v>-</v>
      </c>
      <c r="G103" s="220">
        <v>7.7729228273877222</v>
      </c>
      <c r="H103" s="221">
        <f t="shared" si="15"/>
        <v>0.84410106202297897</v>
      </c>
      <c r="I103" s="220">
        <v>8.1872381533455361</v>
      </c>
      <c r="J103" s="221">
        <f t="shared" si="15"/>
        <v>0.41431532595781384</v>
      </c>
      <c r="K103" s="220">
        <v>7.7253439183229169</v>
      </c>
      <c r="L103" s="221">
        <f t="shared" si="16"/>
        <v>-0.46189423502261917</v>
      </c>
      <c r="M103" s="220">
        <v>7.6424042178009728</v>
      </c>
      <c r="N103" s="221">
        <f t="shared" si="14"/>
        <v>-8.2939700521944104E-2</v>
      </c>
    </row>
    <row r="104" spans="2:14" x14ac:dyDescent="0.25">
      <c r="B104" s="145" t="s">
        <v>87</v>
      </c>
      <c r="C104" s="220">
        <v>7.3959975055275242</v>
      </c>
      <c r="D104" s="221">
        <v>-1.3345428783250375</v>
      </c>
      <c r="E104" s="220">
        <v>7.8653993334156276</v>
      </c>
      <c r="F104" s="221">
        <f t="shared" si="15"/>
        <v>0.46940182788810336</v>
      </c>
      <c r="G104" s="220">
        <v>8.2201171517481235</v>
      </c>
      <c r="H104" s="221">
        <f t="shared" si="15"/>
        <v>0.35471781833249594</v>
      </c>
      <c r="I104" s="220">
        <v>8.4153045525416381</v>
      </c>
      <c r="J104" s="221">
        <f t="shared" si="15"/>
        <v>0.1951874007935146</v>
      </c>
      <c r="K104" s="220">
        <v>7.9033183772667792</v>
      </c>
      <c r="L104" s="221">
        <f t="shared" si="16"/>
        <v>-0.5119861752748589</v>
      </c>
      <c r="M104" s="220">
        <v>7.7705676336483185</v>
      </c>
      <c r="N104" s="221">
        <f t="shared" si="14"/>
        <v>-0.13275074361846073</v>
      </c>
    </row>
    <row r="105" spans="2:14" x14ac:dyDescent="0.25">
      <c r="B105" s="145" t="s">
        <v>89</v>
      </c>
      <c r="C105" s="220">
        <v>6.7584219059628898</v>
      </c>
      <c r="D105" s="221">
        <v>-1.6028877038436251</v>
      </c>
      <c r="E105" s="220">
        <v>7.5428242806433063</v>
      </c>
      <c r="F105" s="221">
        <f t="shared" si="15"/>
        <v>0.78440237468041651</v>
      </c>
      <c r="G105" s="220">
        <v>7.6188169771045304</v>
      </c>
      <c r="H105" s="221">
        <f t="shared" si="15"/>
        <v>7.5992696461224085E-2</v>
      </c>
      <c r="I105" s="220">
        <v>7.7166896208928328</v>
      </c>
      <c r="J105" s="221">
        <f t="shared" si="15"/>
        <v>9.7872643788302405E-2</v>
      </c>
      <c r="K105" s="220">
        <v>7.5369796698973035</v>
      </c>
      <c r="L105" s="221">
        <f t="shared" si="16"/>
        <v>-0.17970995099552933</v>
      </c>
      <c r="M105" s="220">
        <v>7.3111419726296907</v>
      </c>
      <c r="N105" s="221">
        <f t="shared" si="14"/>
        <v>-0.22583769726761282</v>
      </c>
    </row>
    <row r="106" spans="2:14" x14ac:dyDescent="0.25">
      <c r="B106" s="145" t="s">
        <v>91</v>
      </c>
      <c r="C106" s="220">
        <v>5.2482198086743868</v>
      </c>
      <c r="D106" s="221">
        <v>-2.5927857677774568</v>
      </c>
      <c r="E106" s="220">
        <v>7.2200422688346748</v>
      </c>
      <c r="F106" s="221">
        <f t="shared" si="15"/>
        <v>1.9718224601602881</v>
      </c>
      <c r="G106" s="220">
        <v>7.3642739313724546</v>
      </c>
      <c r="H106" s="221">
        <f t="shared" si="15"/>
        <v>0.14423166253777975</v>
      </c>
      <c r="I106" s="220">
        <v>7.4843275943999705</v>
      </c>
      <c r="J106" s="221">
        <f t="shared" si="15"/>
        <v>0.12005366302751597</v>
      </c>
      <c r="K106" s="220">
        <v>7.1732973526425852</v>
      </c>
      <c r="L106" s="221">
        <f t="shared" si="16"/>
        <v>-0.31103024175738536</v>
      </c>
      <c r="M106" s="220">
        <v>7.1026621046482514</v>
      </c>
      <c r="N106" s="221">
        <f t="shared" si="14"/>
        <v>-7.0635247994333739E-2</v>
      </c>
    </row>
    <row r="107" spans="2:14" x14ac:dyDescent="0.25">
      <c r="B107" s="145" t="s">
        <v>93</v>
      </c>
      <c r="C107" s="220">
        <v>7.2074655905455067</v>
      </c>
      <c r="D107" s="221">
        <v>-0.7068424673243765</v>
      </c>
      <c r="E107" s="220">
        <v>7.6835052797669618</v>
      </c>
      <c r="F107" s="221">
        <f t="shared" si="15"/>
        <v>0.47603968922145512</v>
      </c>
      <c r="G107" s="220">
        <v>7.444712746769695</v>
      </c>
      <c r="H107" s="221">
        <f t="shared" si="15"/>
        <v>-0.23879253299726688</v>
      </c>
      <c r="I107" s="220">
        <v>7.585129652825815</v>
      </c>
      <c r="J107" s="221">
        <f t="shared" si="15"/>
        <v>0.14041690605612001</v>
      </c>
      <c r="K107" s="220">
        <v>7.3286089531181835</v>
      </c>
      <c r="L107" s="221">
        <f t="shared" si="16"/>
        <v>-0.25652069970763147</v>
      </c>
      <c r="M107" s="220"/>
      <c r="N107" s="221"/>
    </row>
    <row r="108" spans="2:14" x14ac:dyDescent="0.25">
      <c r="B108" s="145" t="s">
        <v>95</v>
      </c>
      <c r="C108" s="220">
        <v>7.2810240764077738</v>
      </c>
      <c r="D108" s="221">
        <v>-0.87857674810564479</v>
      </c>
      <c r="E108" s="220">
        <v>7.6686953107471396</v>
      </c>
      <c r="F108" s="221">
        <f t="shared" si="15"/>
        <v>0.38767123433936579</v>
      </c>
      <c r="G108" s="220">
        <v>7.4694431779887802</v>
      </c>
      <c r="H108" s="221">
        <f t="shared" si="15"/>
        <v>-0.1992521327583594</v>
      </c>
      <c r="I108" s="220">
        <v>7.5471765135078055</v>
      </c>
      <c r="J108" s="221">
        <f t="shared" si="15"/>
        <v>7.7733335519025282E-2</v>
      </c>
      <c r="K108" s="220">
        <v>7.3534830273656508</v>
      </c>
      <c r="L108" s="221">
        <f t="shared" si="16"/>
        <v>-0.19369348614215465</v>
      </c>
      <c r="M108" s="220"/>
      <c r="N108" s="221"/>
    </row>
    <row r="109" spans="2:14" ht="15.75" x14ac:dyDescent="0.25">
      <c r="B109" s="148" t="s">
        <v>32</v>
      </c>
      <c r="C109" s="222">
        <v>8.0875504117928827</v>
      </c>
      <c r="D109" s="223">
        <v>-3.1902214651111649E-3</v>
      </c>
      <c r="E109" s="222">
        <v>7.3785757968639158</v>
      </c>
      <c r="F109" s="223">
        <f t="shared" si="15"/>
        <v>-0.70897461492896685</v>
      </c>
      <c r="G109" s="222">
        <v>7.4599360119472946</v>
      </c>
      <c r="H109" s="223">
        <f t="shared" si="15"/>
        <v>8.1360215083378762E-2</v>
      </c>
      <c r="I109" s="222">
        <v>7.6289370963820513</v>
      </c>
      <c r="J109" s="223">
        <f t="shared" si="15"/>
        <v>0.1690010844347567</v>
      </c>
      <c r="K109" s="222">
        <v>7.432853452385908</v>
      </c>
      <c r="L109" s="223">
        <f t="shared" si="16"/>
        <v>-0.19608364399614331</v>
      </c>
      <c r="M109" s="222">
        <v>7.2409117681381012</v>
      </c>
      <c r="N109" s="223">
        <v>-0.21066102279157839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:15" ht="48.75" customHeight="1" thickBot="1" x14ac:dyDescent="0.3">
      <c r="B114" s="12" t="s">
        <v>297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v>2020</v>
      </c>
      <c r="D117" s="139"/>
      <c r="E117" s="140">
        <v>2021</v>
      </c>
      <c r="F117" s="139"/>
      <c r="G117" s="140">
        <v>2022</v>
      </c>
      <c r="H117" s="139"/>
      <c r="I117" s="140">
        <v>2023</v>
      </c>
      <c r="J117" s="139"/>
      <c r="K117" s="140">
        <v>2024</v>
      </c>
      <c r="L117" s="139"/>
      <c r="M117" s="140">
        <v>2025</v>
      </c>
      <c r="N117" s="141"/>
    </row>
    <row r="118" spans="1:15" ht="16.5" thickTop="1" thickBot="1" x14ac:dyDescent="0.3">
      <c r="B118" s="109"/>
      <c r="C118" s="142" t="s">
        <v>71</v>
      </c>
      <c r="D118" s="143" t="str">
        <f>CONCATENATE("dif ",RIGHT(C117,2),"/",RIGHT(C117-1,2))</f>
        <v>dif 20/19</v>
      </c>
      <c r="E118" s="144" t="s">
        <v>71</v>
      </c>
      <c r="F118" s="143" t="str">
        <f>CONCATENATE("dif ",RIGHT(E117,2),"/",RIGHT(C117,2))</f>
        <v>dif 21/20</v>
      </c>
      <c r="G118" s="144" t="s">
        <v>71</v>
      </c>
      <c r="H118" s="143" t="str">
        <f>CONCATENATE("dif ",RIGHT(G117,2),"/",RIGHT(E117,2))</f>
        <v>dif 22/21</v>
      </c>
      <c r="I118" s="144" t="s">
        <v>71</v>
      </c>
      <c r="J118" s="143" t="str">
        <f>CONCATENATE("dif ",RIGHT(I117,2),"/",RIGHT(G117,2))</f>
        <v>dif 23/22</v>
      </c>
      <c r="K118" s="144" t="s">
        <v>71</v>
      </c>
      <c r="L118" s="143" t="str">
        <f>CONCATENATE("dif ",RIGHT(K117,2),"/",RIGHT(I117,2))</f>
        <v>dif 24/23</v>
      </c>
      <c r="M118" s="144" t="s">
        <v>71</v>
      </c>
      <c r="N118" s="143" t="str">
        <f>CONCATENATE("dif ",RIGHT(M117,2),"/",RIGHT(K117,2))</f>
        <v>dif 25/24</v>
      </c>
    </row>
    <row r="119" spans="1:15" x14ac:dyDescent="0.25">
      <c r="B119" s="145" t="s">
        <v>73</v>
      </c>
      <c r="C119" s="220">
        <v>8.7500589594830434</v>
      </c>
      <c r="D119" s="221">
        <v>0.28826320085921431</v>
      </c>
      <c r="E119" s="220">
        <v>12.152892561983471</v>
      </c>
      <c r="F119" s="221">
        <f t="shared" ref="F119:J121" si="17">IFERROR(E119-C119,"-")</f>
        <v>3.4028336025004275</v>
      </c>
      <c r="G119" s="220">
        <v>8.4483703929332918</v>
      </c>
      <c r="H119" s="221">
        <f t="shared" si="17"/>
        <v>-3.7045221690501791</v>
      </c>
      <c r="I119" s="220">
        <v>7.8572825275941032</v>
      </c>
      <c r="J119" s="221">
        <f t="shared" si="17"/>
        <v>-0.59108786533918867</v>
      </c>
      <c r="K119" s="220">
        <v>8.0684486097496837</v>
      </c>
      <c r="L119" s="221">
        <f t="shared" ref="L119:L121" si="18">IFERROR(K119-I119,"-")</f>
        <v>0.21116608215558053</v>
      </c>
      <c r="M119" s="220">
        <v>7.8521769509585573</v>
      </c>
      <c r="N119" s="221">
        <f t="shared" ref="N119:N128" si="19">IFERROR(M119-K119,"-")</f>
        <v>-0.21627165879112642</v>
      </c>
    </row>
    <row r="120" spans="1:15" x14ac:dyDescent="0.25">
      <c r="B120" s="145" t="s">
        <v>75</v>
      </c>
      <c r="C120" s="220">
        <v>7.8022204315516159</v>
      </c>
      <c r="D120" s="221">
        <v>9.001590395038761E-2</v>
      </c>
      <c r="E120" s="220">
        <v>9.7859922178988334</v>
      </c>
      <c r="F120" s="221">
        <f t="shared" si="17"/>
        <v>1.9837717863472175</v>
      </c>
      <c r="G120" s="220">
        <v>7.0618689131863537</v>
      </c>
      <c r="H120" s="221">
        <f t="shared" si="17"/>
        <v>-2.7241233047124798</v>
      </c>
      <c r="I120" s="220">
        <v>7.1998924652344991</v>
      </c>
      <c r="J120" s="221">
        <f t="shared" si="17"/>
        <v>0.13802355204814543</v>
      </c>
      <c r="K120" s="220">
        <v>6.8962858384013899</v>
      </c>
      <c r="L120" s="221">
        <f t="shared" si="18"/>
        <v>-0.30360662683310924</v>
      </c>
      <c r="M120" s="220">
        <v>6.6720739874561499</v>
      </c>
      <c r="N120" s="221">
        <f t="shared" si="19"/>
        <v>-0.22421185094523999</v>
      </c>
    </row>
    <row r="121" spans="1:15" x14ac:dyDescent="0.25">
      <c r="B121" s="145" t="s">
        <v>77</v>
      </c>
      <c r="C121" s="220">
        <v>9.2818587662337659</v>
      </c>
      <c r="D121" s="221">
        <v>2.2137373533452021</v>
      </c>
      <c r="E121" s="220">
        <v>10.099264705882353</v>
      </c>
      <c r="F121" s="221">
        <f t="shared" si="17"/>
        <v>0.81740593964858732</v>
      </c>
      <c r="G121" s="220">
        <v>6.9234636871508384</v>
      </c>
      <c r="H121" s="221">
        <f t="shared" si="17"/>
        <v>-3.1758010187315149</v>
      </c>
      <c r="I121" s="220">
        <v>6.6670311047941837</v>
      </c>
      <c r="J121" s="221">
        <f t="shared" si="17"/>
        <v>-0.25643258235665467</v>
      </c>
      <c r="K121" s="220">
        <v>6.5950701691255844</v>
      </c>
      <c r="L121" s="221">
        <f t="shared" si="18"/>
        <v>-7.1960935668599291E-2</v>
      </c>
      <c r="M121" s="220">
        <v>6.3184449093444908</v>
      </c>
      <c r="N121" s="221">
        <f t="shared" si="19"/>
        <v>-0.27662525978109365</v>
      </c>
    </row>
    <row r="122" spans="1:15" x14ac:dyDescent="0.25">
      <c r="B122" s="145" t="s">
        <v>79</v>
      </c>
      <c r="C122" s="220" t="s">
        <v>252</v>
      </c>
      <c r="D122" s="221" t="s">
        <v>252</v>
      </c>
      <c r="E122" s="220">
        <v>9.9811320754716988</v>
      </c>
      <c r="F122" s="221" t="str">
        <f>IFERROR(E122-C122,"-")</f>
        <v>-</v>
      </c>
      <c r="G122" s="220">
        <v>6.9025331526871128</v>
      </c>
      <c r="H122" s="221">
        <f>IFERROR(G122-E122,"-")</f>
        <v>-3.078598922784586</v>
      </c>
      <c r="I122" s="220">
        <v>6.7026205151230664</v>
      </c>
      <c r="J122" s="221">
        <f>IFERROR(I122-G122,"-")</f>
        <v>-0.19991263756404631</v>
      </c>
      <c r="K122" s="220">
        <v>6.7122518964979738</v>
      </c>
      <c r="L122" s="221">
        <f>IFERROR(K122-I122,"-")</f>
        <v>9.6313813749073773E-3</v>
      </c>
      <c r="M122" s="220">
        <v>6.6233323871700254</v>
      </c>
      <c r="N122" s="221">
        <f t="shared" si="19"/>
        <v>-8.8919509327948454E-2</v>
      </c>
    </row>
    <row r="123" spans="1:15" x14ac:dyDescent="0.25">
      <c r="B123" s="145" t="s">
        <v>81</v>
      </c>
      <c r="C123" s="220" t="s">
        <v>252</v>
      </c>
      <c r="D123" s="221" t="s">
        <v>252</v>
      </c>
      <c r="E123" s="220">
        <v>8.518518518518519</v>
      </c>
      <c r="F123" s="221" t="str">
        <f t="shared" ref="F123:J131" si="20">IFERROR(E123-C123,"-")</f>
        <v>-</v>
      </c>
      <c r="G123" s="220">
        <v>6.9931297709923665</v>
      </c>
      <c r="H123" s="221">
        <f t="shared" si="20"/>
        <v>-1.5253887475261525</v>
      </c>
      <c r="I123" s="220">
        <v>6.8880018826255389</v>
      </c>
      <c r="J123" s="221">
        <f t="shared" si="20"/>
        <v>-0.10512788836682763</v>
      </c>
      <c r="K123" s="220">
        <v>6.8473654390934842</v>
      </c>
      <c r="L123" s="221">
        <f t="shared" ref="L123:L131" si="21">IFERROR(K123-I123,"-")</f>
        <v>-4.0636443532054756E-2</v>
      </c>
      <c r="M123" s="220">
        <v>6.4545549566230163</v>
      </c>
      <c r="N123" s="221">
        <f t="shared" si="19"/>
        <v>-0.3928104824704679</v>
      </c>
    </row>
    <row r="124" spans="1:15" x14ac:dyDescent="0.25">
      <c r="B124" s="145" t="s">
        <v>83</v>
      </c>
      <c r="C124" s="220" t="s">
        <v>252</v>
      </c>
      <c r="D124" s="221" t="s">
        <v>252</v>
      </c>
      <c r="E124" s="220">
        <v>7.2287145242070121</v>
      </c>
      <c r="F124" s="221" t="str">
        <f t="shared" si="20"/>
        <v>-</v>
      </c>
      <c r="G124" s="220">
        <v>7.0899205819045497</v>
      </c>
      <c r="H124" s="221">
        <f t="shared" si="20"/>
        <v>-0.13879394230246245</v>
      </c>
      <c r="I124" s="220">
        <v>7.0327701981644752</v>
      </c>
      <c r="J124" s="221">
        <f t="shared" si="20"/>
        <v>-5.7150383740074417E-2</v>
      </c>
      <c r="K124" s="220">
        <v>6.9228213762590034</v>
      </c>
      <c r="L124" s="221">
        <f t="shared" si="21"/>
        <v>-0.10994882190547184</v>
      </c>
      <c r="M124" s="220">
        <v>7.0121159280861045</v>
      </c>
      <c r="N124" s="221">
        <f t="shared" si="19"/>
        <v>8.929455182710111E-2</v>
      </c>
    </row>
    <row r="125" spans="1:15" x14ac:dyDescent="0.25">
      <c r="B125" s="145" t="s">
        <v>85</v>
      </c>
      <c r="C125" s="220" t="s">
        <v>252</v>
      </c>
      <c r="D125" s="221" t="s">
        <v>252</v>
      </c>
      <c r="E125" s="220">
        <v>6.4239951030401956</v>
      </c>
      <c r="F125" s="221" t="str">
        <f t="shared" si="20"/>
        <v>-</v>
      </c>
      <c r="G125" s="220">
        <v>7.6534467912677915</v>
      </c>
      <c r="H125" s="221">
        <f t="shared" si="20"/>
        <v>1.2294516882275959</v>
      </c>
      <c r="I125" s="220">
        <v>8.108403049520982</v>
      </c>
      <c r="J125" s="221">
        <f t="shared" si="20"/>
        <v>0.45495625825319053</v>
      </c>
      <c r="K125" s="220">
        <v>7.6405631255651523</v>
      </c>
      <c r="L125" s="221">
        <f t="shared" si="21"/>
        <v>-0.46783992395582974</v>
      </c>
      <c r="M125" s="220">
        <v>7.5539329622606886</v>
      </c>
      <c r="N125" s="221">
        <f t="shared" si="19"/>
        <v>-8.6630163304463714E-2</v>
      </c>
    </row>
    <row r="126" spans="1:15" x14ac:dyDescent="0.25">
      <c r="B126" s="145" t="s">
        <v>87</v>
      </c>
      <c r="C126" s="220">
        <v>7.2573462310640631</v>
      </c>
      <c r="D126" s="221">
        <v>-1.5261710342778523</v>
      </c>
      <c r="E126" s="220">
        <v>7.9384951387910387</v>
      </c>
      <c r="F126" s="221">
        <f t="shared" si="20"/>
        <v>0.68114890772697567</v>
      </c>
      <c r="G126" s="220">
        <v>8.2839328099324447</v>
      </c>
      <c r="H126" s="221">
        <f t="shared" si="20"/>
        <v>0.345437671141406</v>
      </c>
      <c r="I126" s="220">
        <v>8.2147539802607881</v>
      </c>
      <c r="J126" s="221">
        <f t="shared" si="20"/>
        <v>-6.9178829671656672E-2</v>
      </c>
      <c r="K126" s="220">
        <v>7.6770740552233105</v>
      </c>
      <c r="L126" s="221">
        <f t="shared" si="21"/>
        <v>-0.53767992503747752</v>
      </c>
      <c r="M126" s="220">
        <v>7.6345100327401214</v>
      </c>
      <c r="N126" s="221">
        <f t="shared" si="19"/>
        <v>-4.2564022483189135E-2</v>
      </c>
    </row>
    <row r="127" spans="1:15" x14ac:dyDescent="0.25">
      <c r="B127" s="145" t="s">
        <v>89</v>
      </c>
      <c r="C127" s="220">
        <v>6.9742889647326507</v>
      </c>
      <c r="D127" s="221">
        <v>-1.4347560690252674</v>
      </c>
      <c r="E127" s="220">
        <v>7.5752586206896551</v>
      </c>
      <c r="F127" s="221">
        <f t="shared" si="20"/>
        <v>0.60096965595700436</v>
      </c>
      <c r="G127" s="220">
        <v>7.5322011429390372</v>
      </c>
      <c r="H127" s="221">
        <f t="shared" si="20"/>
        <v>-4.3057477750617856E-2</v>
      </c>
      <c r="I127" s="220">
        <v>7.2474372453673279</v>
      </c>
      <c r="J127" s="221">
        <f t="shared" si="20"/>
        <v>-0.28476389757170928</v>
      </c>
      <c r="K127" s="220">
        <v>7.2730435611476505</v>
      </c>
      <c r="L127" s="221">
        <f t="shared" si="21"/>
        <v>2.5606315780322575E-2</v>
      </c>
      <c r="M127" s="220">
        <v>7.2775205594767858</v>
      </c>
      <c r="N127" s="221">
        <f t="shared" si="19"/>
        <v>4.4769983291352844E-3</v>
      </c>
    </row>
    <row r="128" spans="1:15" x14ac:dyDescent="0.25">
      <c r="A128" s="151"/>
      <c r="B128" s="145" t="s">
        <v>91</v>
      </c>
      <c r="C128" s="220">
        <v>5.0265500306936772</v>
      </c>
      <c r="D128" s="221">
        <v>-3.0573454083092937</v>
      </c>
      <c r="E128" s="220">
        <v>7.3358822305451516</v>
      </c>
      <c r="F128" s="221">
        <f t="shared" si="20"/>
        <v>2.3093321998514744</v>
      </c>
      <c r="G128" s="220">
        <v>7.32884985391577</v>
      </c>
      <c r="H128" s="221">
        <f t="shared" si="20"/>
        <v>-7.0323766293816092E-3</v>
      </c>
      <c r="I128" s="220">
        <v>7.4310219287105239</v>
      </c>
      <c r="J128" s="221">
        <f t="shared" si="20"/>
        <v>0.10217207479475388</v>
      </c>
      <c r="K128" s="220">
        <v>7.0879788979316114</v>
      </c>
      <c r="L128" s="221">
        <f t="shared" si="21"/>
        <v>-0.34304303077891252</v>
      </c>
      <c r="M128" s="220">
        <v>7.1671062315996075</v>
      </c>
      <c r="N128" s="221">
        <f t="shared" si="19"/>
        <v>7.9127333667996069E-2</v>
      </c>
    </row>
    <row r="129" spans="2:15" x14ac:dyDescent="0.25">
      <c r="B129" s="145" t="s">
        <v>93</v>
      </c>
      <c r="C129" s="220">
        <v>7.6071662089708383</v>
      </c>
      <c r="D129" s="221">
        <v>8.9681275604158728E-3</v>
      </c>
      <c r="E129" s="220">
        <v>7.2370156754132999</v>
      </c>
      <c r="F129" s="221">
        <f t="shared" si="20"/>
        <v>-0.37015053355753835</v>
      </c>
      <c r="G129" s="220">
        <v>6.9267018861860477</v>
      </c>
      <c r="H129" s="221">
        <f t="shared" si="20"/>
        <v>-0.31031378922725228</v>
      </c>
      <c r="I129" s="220">
        <v>6.9971041900596891</v>
      </c>
      <c r="J129" s="221">
        <f t="shared" si="20"/>
        <v>7.0402303873641436E-2</v>
      </c>
      <c r="K129" s="220">
        <v>6.6929785888171134</v>
      </c>
      <c r="L129" s="221">
        <f t="shared" si="21"/>
        <v>-0.3041256012425757</v>
      </c>
      <c r="M129" s="220"/>
      <c r="N129" s="221"/>
    </row>
    <row r="130" spans="2:15" x14ac:dyDescent="0.25">
      <c r="B130" s="145" t="s">
        <v>95</v>
      </c>
      <c r="C130" s="220">
        <v>7.4396250000000004</v>
      </c>
      <c r="D130" s="221">
        <v>-0.4732360584018549</v>
      </c>
      <c r="E130" s="220">
        <v>7.7394258885548375</v>
      </c>
      <c r="F130" s="221">
        <f t="shared" si="20"/>
        <v>0.29980088855483711</v>
      </c>
      <c r="G130" s="220">
        <v>6.9646990380020366</v>
      </c>
      <c r="H130" s="221">
        <f t="shared" si="20"/>
        <v>-0.77472685055280088</v>
      </c>
      <c r="I130" s="220">
        <v>7.1482471596087249</v>
      </c>
      <c r="J130" s="221">
        <f t="shared" si="20"/>
        <v>0.18354812160668832</v>
      </c>
      <c r="K130" s="220">
        <v>6.9360909000299014</v>
      </c>
      <c r="L130" s="221">
        <f t="shared" si="21"/>
        <v>-0.21215625957882356</v>
      </c>
      <c r="M130" s="220"/>
      <c r="N130" s="221"/>
    </row>
    <row r="131" spans="2:15" ht="15.75" x14ac:dyDescent="0.25">
      <c r="B131" s="148" t="s">
        <v>32</v>
      </c>
      <c r="C131" s="222">
        <v>8.0109965119692017</v>
      </c>
      <c r="D131" s="223">
        <v>5.5865894708768238E-2</v>
      </c>
      <c r="E131" s="222">
        <v>7.4775465267941037</v>
      </c>
      <c r="F131" s="223">
        <f t="shared" si="20"/>
        <v>-0.53344998517509801</v>
      </c>
      <c r="G131" s="222">
        <v>7.3151504214895207</v>
      </c>
      <c r="H131" s="223">
        <f t="shared" si="20"/>
        <v>-0.16239610530458304</v>
      </c>
      <c r="I131" s="222">
        <v>7.2919783012521053</v>
      </c>
      <c r="J131" s="223">
        <f t="shared" si="20"/>
        <v>-2.3172120237415328E-2</v>
      </c>
      <c r="K131" s="222">
        <v>7.1072842722383207</v>
      </c>
      <c r="L131" s="223">
        <f t="shared" si="21"/>
        <v>-0.18469402901378462</v>
      </c>
      <c r="M131" s="222">
        <v>7.0546819840335919</v>
      </c>
      <c r="N131" s="223">
        <v>-0.1045564349357484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298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v>2020</v>
      </c>
      <c r="D139" s="139"/>
      <c r="E139" s="140">
        <v>2021</v>
      </c>
      <c r="F139" s="139"/>
      <c r="G139" s="140">
        <v>2022</v>
      </c>
      <c r="H139" s="139"/>
      <c r="I139" s="140">
        <v>2023</v>
      </c>
      <c r="J139" s="139"/>
      <c r="K139" s="140">
        <v>2024</v>
      </c>
      <c r="L139" s="139"/>
      <c r="M139" s="140">
        <v>2025</v>
      </c>
      <c r="N139" s="141"/>
    </row>
    <row r="140" spans="2:15" ht="16.5" thickTop="1" thickBot="1" x14ac:dyDescent="0.3">
      <c r="B140" s="109"/>
      <c r="C140" s="142" t="s">
        <v>71</v>
      </c>
      <c r="D140" s="143" t="str">
        <f>CONCATENATE("dif ",RIGHT(C139,2),"/",RIGHT(C139-1,2))</f>
        <v>dif 20/19</v>
      </c>
      <c r="E140" s="144" t="s">
        <v>71</v>
      </c>
      <c r="F140" s="143" t="str">
        <f>CONCATENATE("dif ",RIGHT(E139,2),"/",RIGHT(C139,2))</f>
        <v>dif 21/20</v>
      </c>
      <c r="G140" s="144" t="s">
        <v>71</v>
      </c>
      <c r="H140" s="143" t="str">
        <f>CONCATENATE("dif ",RIGHT(G139,2),"/",RIGHT(E139,2))</f>
        <v>dif 22/21</v>
      </c>
      <c r="I140" s="144" t="s">
        <v>71</v>
      </c>
      <c r="J140" s="143" t="str">
        <f>CONCATENATE("dif ",RIGHT(I139,2),"/",RIGHT(G139,2))</f>
        <v>dif 23/22</v>
      </c>
      <c r="K140" s="144" t="s">
        <v>71</v>
      </c>
      <c r="L140" s="143" t="str">
        <f>CONCATENATE("dif ",RIGHT(K139,2),"/",RIGHT(I139,2))</f>
        <v>dif 24/23</v>
      </c>
      <c r="M140" s="144" t="s">
        <v>71</v>
      </c>
      <c r="N140" s="143" t="str">
        <f>CONCATENATE("dif ",RIGHT(M139,2),"/",RIGHT(K139,2))</f>
        <v>dif 25/24</v>
      </c>
    </row>
    <row r="141" spans="2:15" x14ac:dyDescent="0.25">
      <c r="B141" s="145" t="s">
        <v>73</v>
      </c>
      <c r="C141" s="220">
        <v>9.5090715048025611</v>
      </c>
      <c r="D141" s="221">
        <v>-0.44855901728579184</v>
      </c>
      <c r="E141" s="220">
        <v>7.4402985074626864</v>
      </c>
      <c r="F141" s="221">
        <f t="shared" ref="F141:J143" si="22">IFERROR(E141-C141,"-")</f>
        <v>-2.0687729973398747</v>
      </c>
      <c r="G141" s="220">
        <v>7.9859154929577461</v>
      </c>
      <c r="H141" s="221">
        <f t="shared" si="22"/>
        <v>0.54561698549505966</v>
      </c>
      <c r="I141" s="220">
        <v>8.3375719769673697</v>
      </c>
      <c r="J141" s="221">
        <f t="shared" si="22"/>
        <v>0.35165648400962368</v>
      </c>
      <c r="K141" s="220">
        <v>8.2255583126550871</v>
      </c>
      <c r="L141" s="221">
        <f t="shared" ref="L141:L143" si="23">IFERROR(K141-I141,"-")</f>
        <v>-0.11201366431228266</v>
      </c>
      <c r="M141" s="220">
        <v>7.8507638072855466</v>
      </c>
      <c r="N141" s="221">
        <f t="shared" ref="N141:N150" si="24">IFERROR(M141-K141,"-")</f>
        <v>-0.37479450536954051</v>
      </c>
    </row>
    <row r="142" spans="2:15" x14ac:dyDescent="0.25">
      <c r="B142" s="145" t="s">
        <v>75</v>
      </c>
      <c r="C142" s="220">
        <v>9.3424392342439226</v>
      </c>
      <c r="D142" s="221">
        <v>-0.17490770453158788</v>
      </c>
      <c r="E142" s="220">
        <v>7.4991482112436119</v>
      </c>
      <c r="F142" s="221">
        <f t="shared" si="22"/>
        <v>-1.8432910230003108</v>
      </c>
      <c r="G142" s="220">
        <v>7.6964968152866238</v>
      </c>
      <c r="H142" s="221">
        <f t="shared" si="22"/>
        <v>0.19734860404301191</v>
      </c>
      <c r="I142" s="220">
        <v>8.6180293501048215</v>
      </c>
      <c r="J142" s="221">
        <f t="shared" si="22"/>
        <v>0.92153253481819775</v>
      </c>
      <c r="K142" s="220">
        <v>7.8953536184210522</v>
      </c>
      <c r="L142" s="221">
        <f t="shared" si="23"/>
        <v>-0.72267573168376931</v>
      </c>
      <c r="M142" s="220">
        <v>7.3172382671480145</v>
      </c>
      <c r="N142" s="221">
        <f t="shared" si="24"/>
        <v>-0.5781153512730377</v>
      </c>
    </row>
    <row r="143" spans="2:15" x14ac:dyDescent="0.25">
      <c r="B143" s="145" t="s">
        <v>77</v>
      </c>
      <c r="C143" s="220">
        <v>7.4761502743773747</v>
      </c>
      <c r="D143" s="221">
        <v>-0.79990908553680384</v>
      </c>
      <c r="E143" s="220">
        <v>8.8174386920980918</v>
      </c>
      <c r="F143" s="221">
        <f t="shared" si="22"/>
        <v>1.3412884177207172</v>
      </c>
      <c r="G143" s="220">
        <v>7.957861469581248</v>
      </c>
      <c r="H143" s="221">
        <f t="shared" si="22"/>
        <v>-0.85957722251684388</v>
      </c>
      <c r="I143" s="220">
        <v>6.9426764585883314</v>
      </c>
      <c r="J143" s="221">
        <f t="shared" si="22"/>
        <v>-1.0151850109929166</v>
      </c>
      <c r="K143" s="220">
        <v>7.061682607846965</v>
      </c>
      <c r="L143" s="221">
        <f t="shared" si="23"/>
        <v>0.11900614925863362</v>
      </c>
      <c r="M143" s="220">
        <v>7.015480498592682</v>
      </c>
      <c r="N143" s="221">
        <f t="shared" si="24"/>
        <v>-4.620210925428303E-2</v>
      </c>
    </row>
    <row r="144" spans="2:15" x14ac:dyDescent="0.25">
      <c r="B144" s="145" t="s">
        <v>79</v>
      </c>
      <c r="C144" s="220" t="s">
        <v>252</v>
      </c>
      <c r="D144" s="221" t="s">
        <v>252</v>
      </c>
      <c r="E144" s="220">
        <v>6.8098720292504566</v>
      </c>
      <c r="F144" s="221" t="str">
        <f>IFERROR(E144-C144,"-")</f>
        <v>-</v>
      </c>
      <c r="G144" s="220">
        <v>7.6099382080329558</v>
      </c>
      <c r="H144" s="221">
        <f>IFERROR(G144-E144,"-")</f>
        <v>0.80006617878249919</v>
      </c>
      <c r="I144" s="220">
        <v>7.6405925155925152</v>
      </c>
      <c r="J144" s="221">
        <f>IFERROR(I144-G144,"-")</f>
        <v>3.0654307559559335E-2</v>
      </c>
      <c r="K144" s="220">
        <v>8.7732676138011012</v>
      </c>
      <c r="L144" s="221">
        <f>IFERROR(K144-I144,"-")</f>
        <v>1.132675098208586</v>
      </c>
      <c r="M144" s="220">
        <v>6.9936764064544263</v>
      </c>
      <c r="N144" s="221">
        <f t="shared" si="24"/>
        <v>-1.7795912073466749</v>
      </c>
    </row>
    <row r="145" spans="1:15" x14ac:dyDescent="0.25">
      <c r="B145" s="145" t="s">
        <v>81</v>
      </c>
      <c r="C145" s="220" t="s">
        <v>252</v>
      </c>
      <c r="D145" s="221" t="s">
        <v>252</v>
      </c>
      <c r="E145" s="220">
        <v>6.4708171206225682</v>
      </c>
      <c r="F145" s="221" t="str">
        <f t="shared" ref="F145:J153" si="25">IFERROR(E145-C145,"-")</f>
        <v>-</v>
      </c>
      <c r="G145" s="220">
        <v>8.9834313201496521</v>
      </c>
      <c r="H145" s="221">
        <f t="shared" si="25"/>
        <v>2.5126141995270839</v>
      </c>
      <c r="I145" s="220">
        <v>8.4921241050119338</v>
      </c>
      <c r="J145" s="221">
        <f t="shared" si="25"/>
        <v>-0.49130721513771825</v>
      </c>
      <c r="K145" s="220">
        <v>6.7299377061194576</v>
      </c>
      <c r="L145" s="221">
        <f t="shared" ref="L145:L153" si="26">IFERROR(K145-I145,"-")</f>
        <v>-1.7621863988924762</v>
      </c>
      <c r="M145" s="220">
        <v>7.045891931902295</v>
      </c>
      <c r="N145" s="221">
        <f t="shared" si="24"/>
        <v>0.31595422578283738</v>
      </c>
    </row>
    <row r="146" spans="1:15" x14ac:dyDescent="0.25">
      <c r="B146" s="145" t="s">
        <v>83</v>
      </c>
      <c r="C146" s="220" t="s">
        <v>252</v>
      </c>
      <c r="D146" s="221" t="s">
        <v>252</v>
      </c>
      <c r="E146" s="220">
        <v>8.1428571428571423</v>
      </c>
      <c r="F146" s="221" t="str">
        <f t="shared" si="25"/>
        <v>-</v>
      </c>
      <c r="G146" s="220">
        <v>8.091552226383687</v>
      </c>
      <c r="H146" s="221">
        <f t="shared" si="25"/>
        <v>-5.1304916473455364E-2</v>
      </c>
      <c r="I146" s="220">
        <v>7.9044607190412783</v>
      </c>
      <c r="J146" s="221">
        <f t="shared" si="25"/>
        <v>-0.18709150734240865</v>
      </c>
      <c r="K146" s="220">
        <v>8.5098308184727944</v>
      </c>
      <c r="L146" s="221">
        <f t="shared" si="26"/>
        <v>0.6053700994315161</v>
      </c>
      <c r="M146" s="220">
        <v>7.7001270648030493</v>
      </c>
      <c r="N146" s="221">
        <f t="shared" si="24"/>
        <v>-0.80970375366974512</v>
      </c>
    </row>
    <row r="147" spans="1:15" x14ac:dyDescent="0.25">
      <c r="B147" s="145" t="s">
        <v>85</v>
      </c>
      <c r="C147" s="220" t="s">
        <v>252</v>
      </c>
      <c r="D147" s="221" t="s">
        <v>252</v>
      </c>
      <c r="E147" s="220">
        <v>8.5867530597552193</v>
      </c>
      <c r="F147" s="221" t="str">
        <f t="shared" si="25"/>
        <v>-</v>
      </c>
      <c r="G147" s="220">
        <v>8.8038082284937094</v>
      </c>
      <c r="H147" s="221">
        <f t="shared" si="25"/>
        <v>0.21705516873849007</v>
      </c>
      <c r="I147" s="220">
        <v>8.2872928176795586</v>
      </c>
      <c r="J147" s="221">
        <f t="shared" si="25"/>
        <v>-0.51651541081415075</v>
      </c>
      <c r="K147" s="220">
        <v>8.7405295315682281</v>
      </c>
      <c r="L147" s="221">
        <f t="shared" si="26"/>
        <v>0.45323671388866948</v>
      </c>
      <c r="M147" s="220">
        <v>8.2076719576719572</v>
      </c>
      <c r="N147" s="221">
        <f t="shared" si="24"/>
        <v>-0.53285757389627086</v>
      </c>
    </row>
    <row r="148" spans="1:15" x14ac:dyDescent="0.25">
      <c r="B148" s="145" t="s">
        <v>87</v>
      </c>
      <c r="C148" s="220">
        <v>8.481906443071491</v>
      </c>
      <c r="D148" s="221">
        <v>-0.93244111413320852</v>
      </c>
      <c r="E148" s="220">
        <v>9.3118971061093241</v>
      </c>
      <c r="F148" s="221">
        <f t="shared" si="25"/>
        <v>0.82999066303783309</v>
      </c>
      <c r="G148" s="220">
        <v>9.3174354964816271</v>
      </c>
      <c r="H148" s="221">
        <f t="shared" si="25"/>
        <v>5.5383903723029704E-3</v>
      </c>
      <c r="I148" s="220">
        <v>7.833650190114068</v>
      </c>
      <c r="J148" s="221">
        <f t="shared" si="25"/>
        <v>-1.483785306367559</v>
      </c>
      <c r="K148" s="220">
        <v>8.2956239870340358</v>
      </c>
      <c r="L148" s="221">
        <f t="shared" si="26"/>
        <v>0.46197379691996776</v>
      </c>
      <c r="M148" s="220">
        <v>8.2979827089337181</v>
      </c>
      <c r="N148" s="221">
        <f t="shared" si="24"/>
        <v>2.3587218996823367E-3</v>
      </c>
    </row>
    <row r="149" spans="1:15" x14ac:dyDescent="0.25">
      <c r="B149" s="145" t="s">
        <v>89</v>
      </c>
      <c r="C149" s="220">
        <v>11.390756302521009</v>
      </c>
      <c r="D149" s="221">
        <v>2.2428429374919538</v>
      </c>
      <c r="E149" s="220">
        <v>7.0184448462929474</v>
      </c>
      <c r="F149" s="221">
        <f t="shared" si="25"/>
        <v>-4.3723114562280614</v>
      </c>
      <c r="G149" s="220">
        <v>7.8615384615384611</v>
      </c>
      <c r="H149" s="221">
        <f t="shared" si="25"/>
        <v>0.84309361524551374</v>
      </c>
      <c r="I149" s="220">
        <v>9.021781534460338</v>
      </c>
      <c r="J149" s="221">
        <f t="shared" si="25"/>
        <v>1.1602430729218769</v>
      </c>
      <c r="K149" s="220">
        <v>8.4622434017595314</v>
      </c>
      <c r="L149" s="221">
        <f t="shared" si="26"/>
        <v>-0.55953813270080666</v>
      </c>
      <c r="M149" s="220">
        <v>8.442612752721617</v>
      </c>
      <c r="N149" s="221">
        <f t="shared" si="24"/>
        <v>-1.9630649037914338E-2</v>
      </c>
    </row>
    <row r="150" spans="1:15" x14ac:dyDescent="0.25">
      <c r="A150" s="151"/>
      <c r="B150" s="145" t="s">
        <v>91</v>
      </c>
      <c r="C150" s="220">
        <v>4.0893371757925072</v>
      </c>
      <c r="D150" s="221">
        <v>-4.185494961276258</v>
      </c>
      <c r="E150" s="220">
        <v>7.649340770791075</v>
      </c>
      <c r="F150" s="221">
        <f t="shared" si="25"/>
        <v>3.5600035949985678</v>
      </c>
      <c r="G150" s="220">
        <v>6.9212454212454215</v>
      </c>
      <c r="H150" s="221">
        <f t="shared" si="25"/>
        <v>-0.72809534954565347</v>
      </c>
      <c r="I150" s="220">
        <v>7.6678996036988112</v>
      </c>
      <c r="J150" s="221">
        <f t="shared" si="25"/>
        <v>0.74665418245338966</v>
      </c>
      <c r="K150" s="220">
        <v>7.5347514222112295</v>
      </c>
      <c r="L150" s="221">
        <f t="shared" si="26"/>
        <v>-0.13314818148758167</v>
      </c>
      <c r="M150" s="220">
        <v>7.1342542628966115</v>
      </c>
      <c r="N150" s="221">
        <f t="shared" si="24"/>
        <v>-0.40049715931461805</v>
      </c>
    </row>
    <row r="151" spans="1:15" x14ac:dyDescent="0.25">
      <c r="B151" s="145" t="s">
        <v>93</v>
      </c>
      <c r="C151" s="220">
        <v>7.0916473317865432</v>
      </c>
      <c r="D151" s="221">
        <v>-1.5586769719143341</v>
      </c>
      <c r="E151" s="220">
        <v>8.677560868611538</v>
      </c>
      <c r="F151" s="221">
        <f t="shared" si="25"/>
        <v>1.5859135368249948</v>
      </c>
      <c r="G151" s="220">
        <v>7.9767991407089154</v>
      </c>
      <c r="H151" s="221">
        <f t="shared" si="25"/>
        <v>-0.70076172790262259</v>
      </c>
      <c r="I151" s="220">
        <v>7.7531120331950207</v>
      </c>
      <c r="J151" s="221">
        <f t="shared" si="25"/>
        <v>-0.22368710751389465</v>
      </c>
      <c r="K151" s="220">
        <v>8.7660125080871261</v>
      </c>
      <c r="L151" s="221">
        <f t="shared" si="26"/>
        <v>1.0129004748921053</v>
      </c>
      <c r="M151" s="220"/>
      <c r="N151" s="221"/>
    </row>
    <row r="152" spans="1:15" x14ac:dyDescent="0.25">
      <c r="B152" s="145" t="s">
        <v>95</v>
      </c>
      <c r="C152" s="220">
        <v>8.4836065573770494</v>
      </c>
      <c r="D152" s="221">
        <v>-1.8292216496747127</v>
      </c>
      <c r="E152" s="220">
        <v>8.1219634360130222</v>
      </c>
      <c r="F152" s="221">
        <f t="shared" si="25"/>
        <v>-0.36164312136402721</v>
      </c>
      <c r="G152" s="220">
        <v>7.4764606977721728</v>
      </c>
      <c r="H152" s="221">
        <f t="shared" si="25"/>
        <v>-0.64550273824084936</v>
      </c>
      <c r="I152" s="220">
        <v>7.5746733668341708</v>
      </c>
      <c r="J152" s="221">
        <f t="shared" si="25"/>
        <v>9.8212669061997993E-2</v>
      </c>
      <c r="K152" s="220">
        <v>8.1038483852252945</v>
      </c>
      <c r="L152" s="221">
        <f t="shared" si="26"/>
        <v>0.52917501839112369</v>
      </c>
      <c r="M152" s="220"/>
      <c r="N152" s="221"/>
    </row>
    <row r="153" spans="1:15" ht="15.75" x14ac:dyDescent="0.25">
      <c r="B153" s="148" t="s">
        <v>32</v>
      </c>
      <c r="C153" s="222">
        <v>8.6537533263196984</v>
      </c>
      <c r="D153" s="223">
        <v>-0.33317440406712606</v>
      </c>
      <c r="E153" s="222">
        <v>8.0097500686624556</v>
      </c>
      <c r="F153" s="223">
        <f t="shared" si="25"/>
        <v>-0.64400325765724276</v>
      </c>
      <c r="G153" s="222">
        <v>7.9646805896805901</v>
      </c>
      <c r="H153" s="223">
        <f t="shared" si="25"/>
        <v>-4.5069478981865529E-2</v>
      </c>
      <c r="I153" s="222">
        <v>7.9405313185474045</v>
      </c>
      <c r="J153" s="223">
        <f t="shared" si="25"/>
        <v>-2.4149271133185657E-2</v>
      </c>
      <c r="K153" s="222">
        <v>8.0473697220287193</v>
      </c>
      <c r="L153" s="223">
        <f t="shared" si="26"/>
        <v>0.10683840348131479</v>
      </c>
      <c r="M153" s="222">
        <v>7.5415853690262491</v>
      </c>
      <c r="N153" s="223">
        <v>-0.40131377489327313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299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v>2020</v>
      </c>
      <c r="D161" s="139"/>
      <c r="E161" s="140">
        <v>2021</v>
      </c>
      <c r="F161" s="139"/>
      <c r="G161" s="140">
        <v>2022</v>
      </c>
      <c r="H161" s="139"/>
      <c r="I161" s="140">
        <v>2023</v>
      </c>
      <c r="J161" s="139"/>
      <c r="K161" s="140">
        <v>2024</v>
      </c>
      <c r="L161" s="139"/>
      <c r="M161" s="140">
        <v>2025</v>
      </c>
      <c r="N161" s="141"/>
    </row>
    <row r="162" spans="2:14" ht="16.5" thickTop="1" thickBot="1" x14ac:dyDescent="0.3">
      <c r="B162" s="109"/>
      <c r="C162" s="142" t="s">
        <v>71</v>
      </c>
      <c r="D162" s="143" t="str">
        <f>CONCATENATE("dif ",RIGHT(C161,2),"/",RIGHT(C161-1,2))</f>
        <v>dif 20/19</v>
      </c>
      <c r="E162" s="144" t="s">
        <v>71</v>
      </c>
      <c r="F162" s="143" t="str">
        <f>CONCATENATE("dif ",RIGHT(E161,2),"/",RIGHT(C161,2))</f>
        <v>dif 21/20</v>
      </c>
      <c r="G162" s="144" t="s">
        <v>71</v>
      </c>
      <c r="H162" s="143" t="str">
        <f>CONCATENATE("dif ",RIGHT(G161,2),"/",RIGHT(E161,2))</f>
        <v>dif 22/21</v>
      </c>
      <c r="I162" s="144" t="s">
        <v>71</v>
      </c>
      <c r="J162" s="143" t="str">
        <f>CONCATENATE("dif ",RIGHT(I161,2),"/",RIGHT(G161,2))</f>
        <v>dif 23/22</v>
      </c>
      <c r="K162" s="144" t="s">
        <v>71</v>
      </c>
      <c r="L162" s="143" t="str">
        <f>CONCATENATE("dif ",RIGHT(K161,2),"/",RIGHT(I161,2))</f>
        <v>dif 24/23</v>
      </c>
      <c r="M162" s="144" t="s">
        <v>71</v>
      </c>
      <c r="N162" s="143" t="str">
        <f>CONCATENATE("dif ",RIGHT(M161,2),"/",RIGHT(K161,2))</f>
        <v>dif 25/24</v>
      </c>
    </row>
    <row r="163" spans="2:14" x14ac:dyDescent="0.25">
      <c r="B163" s="145" t="s">
        <v>73</v>
      </c>
      <c r="C163" s="220">
        <v>7.7611301369863011</v>
      </c>
      <c r="D163" s="221">
        <v>-0.55959603547965919</v>
      </c>
      <c r="E163" s="220">
        <v>5.3532684283727399</v>
      </c>
      <c r="F163" s="221">
        <f t="shared" ref="F163:J165" si="27">IFERROR(E163-C163,"-")</f>
        <v>-2.4078617086135612</v>
      </c>
      <c r="G163" s="220">
        <v>7.27756445419638</v>
      </c>
      <c r="H163" s="221">
        <f t="shared" si="27"/>
        <v>1.9242960258236401</v>
      </c>
      <c r="I163" s="220">
        <v>8.6011770031688553</v>
      </c>
      <c r="J163" s="221">
        <f t="shared" si="27"/>
        <v>1.3236125489724753</v>
      </c>
      <c r="K163" s="220">
        <v>8.8268962308050263</v>
      </c>
      <c r="L163" s="221">
        <f t="shared" ref="L163:L165" si="28">IFERROR(K163-I163,"-")</f>
        <v>0.22571922763617103</v>
      </c>
      <c r="M163" s="220">
        <v>8.8061916878710775</v>
      </c>
      <c r="N163" s="221">
        <f t="shared" ref="N163:N172" si="29">IFERROR(M163-K163,"-")</f>
        <v>-2.0704542933948744E-2</v>
      </c>
    </row>
    <row r="164" spans="2:14" x14ac:dyDescent="0.25">
      <c r="B164" s="145" t="s">
        <v>75</v>
      </c>
      <c r="C164" s="220">
        <v>7.2339095255608683</v>
      </c>
      <c r="D164" s="221">
        <v>-0.32059867116044316</v>
      </c>
      <c r="E164" s="220">
        <v>5.2528409090909092</v>
      </c>
      <c r="F164" s="221">
        <f t="shared" si="27"/>
        <v>-1.9810686164699591</v>
      </c>
      <c r="G164" s="220">
        <v>6.850265352539803</v>
      </c>
      <c r="H164" s="221">
        <f t="shared" si="27"/>
        <v>1.5974244434488938</v>
      </c>
      <c r="I164" s="220">
        <v>7.0878425860857339</v>
      </c>
      <c r="J164" s="221">
        <f t="shared" si="27"/>
        <v>0.23757723354593097</v>
      </c>
      <c r="K164" s="220">
        <v>6.7028140013726834</v>
      </c>
      <c r="L164" s="221">
        <f t="shared" si="28"/>
        <v>-0.38502858471305057</v>
      </c>
      <c r="M164" s="220">
        <v>7.1715417428397314</v>
      </c>
      <c r="N164" s="221">
        <f t="shared" si="29"/>
        <v>0.4687277414670481</v>
      </c>
    </row>
    <row r="165" spans="2:14" x14ac:dyDescent="0.25">
      <c r="B165" s="145" t="s">
        <v>77</v>
      </c>
      <c r="C165" s="220">
        <v>7.821236559139785</v>
      </c>
      <c r="D165" s="221">
        <v>1.0018057446157416</v>
      </c>
      <c r="E165" s="220">
        <v>6.3903548680618742</v>
      </c>
      <c r="F165" s="221">
        <f t="shared" si="27"/>
        <v>-1.4308816910779107</v>
      </c>
      <c r="G165" s="220">
        <v>6.9960352422907492</v>
      </c>
      <c r="H165" s="221">
        <f t="shared" si="27"/>
        <v>0.605680374228875</v>
      </c>
      <c r="I165" s="220">
        <v>8.7546928327645048</v>
      </c>
      <c r="J165" s="221">
        <f t="shared" si="27"/>
        <v>1.7586575904737556</v>
      </c>
      <c r="K165" s="220">
        <v>8.3068920676202858</v>
      </c>
      <c r="L165" s="221">
        <f t="shared" si="28"/>
        <v>-0.44780076514421907</v>
      </c>
      <c r="M165" s="220">
        <v>7.7336080929186961</v>
      </c>
      <c r="N165" s="221">
        <f t="shared" si="29"/>
        <v>-0.57328397470158965</v>
      </c>
    </row>
    <row r="166" spans="2:14" x14ac:dyDescent="0.25">
      <c r="B166" s="145" t="s">
        <v>79</v>
      </c>
      <c r="C166" s="220" t="s">
        <v>252</v>
      </c>
      <c r="D166" s="221" t="s">
        <v>252</v>
      </c>
      <c r="E166" s="220">
        <v>5.1320987654320991</v>
      </c>
      <c r="F166" s="221" t="str">
        <f>IFERROR(E166-C166,"-")</f>
        <v>-</v>
      </c>
      <c r="G166" s="220">
        <v>5.7793180966654178</v>
      </c>
      <c r="H166" s="221">
        <f>IFERROR(G166-E166,"-")</f>
        <v>0.64721933123331876</v>
      </c>
      <c r="I166" s="220">
        <v>7.087134502923977</v>
      </c>
      <c r="J166" s="221">
        <f>IFERROR(I166-G166,"-")</f>
        <v>1.3078164062585591</v>
      </c>
      <c r="K166" s="220">
        <v>7.6285998013902683</v>
      </c>
      <c r="L166" s="221">
        <f>IFERROR(K166-I166,"-")</f>
        <v>0.54146529846629132</v>
      </c>
      <c r="M166" s="220">
        <v>7.1565849923430322</v>
      </c>
      <c r="N166" s="221">
        <f t="shared" si="29"/>
        <v>-0.47201480904723603</v>
      </c>
    </row>
    <row r="167" spans="2:14" x14ac:dyDescent="0.25">
      <c r="B167" s="145" t="s">
        <v>81</v>
      </c>
      <c r="C167" s="220" t="s">
        <v>252</v>
      </c>
      <c r="D167" s="221" t="s">
        <v>252</v>
      </c>
      <c r="E167" s="220">
        <v>5.4194139194139197</v>
      </c>
      <c r="F167" s="221" t="str">
        <f t="shared" ref="F167:J175" si="30">IFERROR(E167-C167,"-")</f>
        <v>-</v>
      </c>
      <c r="G167" s="220">
        <v>6.5626134301270413</v>
      </c>
      <c r="H167" s="221">
        <f t="shared" si="30"/>
        <v>1.1431995107131216</v>
      </c>
      <c r="I167" s="220">
        <v>8.4859525899912196</v>
      </c>
      <c r="J167" s="221">
        <f t="shared" si="30"/>
        <v>1.9233391598641782</v>
      </c>
      <c r="K167" s="220">
        <v>8.477672530446549</v>
      </c>
      <c r="L167" s="221">
        <f t="shared" ref="L167:L175" si="31">IFERROR(K167-I167,"-")</f>
        <v>-8.2800595446705927E-3</v>
      </c>
      <c r="M167" s="220">
        <v>7.1006600660066006</v>
      </c>
      <c r="N167" s="221">
        <f t="shared" si="29"/>
        <v>-1.3770124644399484</v>
      </c>
    </row>
    <row r="168" spans="2:14" x14ac:dyDescent="0.25">
      <c r="B168" s="145" t="s">
        <v>83</v>
      </c>
      <c r="C168" s="220" t="s">
        <v>252</v>
      </c>
      <c r="D168" s="221" t="s">
        <v>252</v>
      </c>
      <c r="E168" s="220">
        <v>6.1223491027732466</v>
      </c>
      <c r="F168" s="221" t="str">
        <f t="shared" si="30"/>
        <v>-</v>
      </c>
      <c r="G168" s="220">
        <v>7.2028608582574769</v>
      </c>
      <c r="H168" s="221">
        <f t="shared" si="30"/>
        <v>1.0805117554842303</v>
      </c>
      <c r="I168" s="220">
        <v>9.0575418994413415</v>
      </c>
      <c r="J168" s="221">
        <f t="shared" si="30"/>
        <v>1.8546810411838646</v>
      </c>
      <c r="K168" s="220">
        <v>8.6951278340569225</v>
      </c>
      <c r="L168" s="221">
        <f t="shared" si="31"/>
        <v>-0.362414065384419</v>
      </c>
      <c r="M168" s="220">
        <v>7.7918905715681488</v>
      </c>
      <c r="N168" s="221">
        <f t="shared" si="29"/>
        <v>-0.90323726248877367</v>
      </c>
    </row>
    <row r="169" spans="2:14" x14ac:dyDescent="0.25">
      <c r="B169" s="145" t="s">
        <v>85</v>
      </c>
      <c r="C169" s="220" t="s">
        <v>252</v>
      </c>
      <c r="D169" s="221" t="s">
        <v>252</v>
      </c>
      <c r="E169" s="220">
        <v>7.2056772908366531</v>
      </c>
      <c r="F169" s="221" t="str">
        <f t="shared" si="30"/>
        <v>-</v>
      </c>
      <c r="G169" s="220">
        <v>7.3701103309929792</v>
      </c>
      <c r="H169" s="221">
        <f t="shared" si="30"/>
        <v>0.16443304015632609</v>
      </c>
      <c r="I169" s="220">
        <v>8.1836337067705802</v>
      </c>
      <c r="J169" s="221">
        <f t="shared" si="30"/>
        <v>0.81352337577760103</v>
      </c>
      <c r="K169" s="220">
        <v>9.6268456375838927</v>
      </c>
      <c r="L169" s="221">
        <f t="shared" si="31"/>
        <v>1.4432119308133124</v>
      </c>
      <c r="M169" s="220">
        <v>8.1757754800590838</v>
      </c>
      <c r="N169" s="221">
        <f t="shared" si="29"/>
        <v>-1.4510701575248088</v>
      </c>
    </row>
    <row r="170" spans="2:14" x14ac:dyDescent="0.25">
      <c r="B170" s="145" t="s">
        <v>87</v>
      </c>
      <c r="C170" s="220">
        <v>7.9475890985324948</v>
      </c>
      <c r="D170" s="221">
        <v>-0.77331094473881556</v>
      </c>
      <c r="E170" s="220">
        <v>8.1553235908141968</v>
      </c>
      <c r="F170" s="221">
        <f t="shared" si="30"/>
        <v>0.20773449228170193</v>
      </c>
      <c r="G170" s="220">
        <v>9.1632016632016633</v>
      </c>
      <c r="H170" s="221">
        <f t="shared" si="30"/>
        <v>1.0078780723874665</v>
      </c>
      <c r="I170" s="220">
        <v>9.676109215017064</v>
      </c>
      <c r="J170" s="221">
        <f t="shared" si="30"/>
        <v>0.51290755181540071</v>
      </c>
      <c r="K170" s="220">
        <v>8.7766185946609383</v>
      </c>
      <c r="L170" s="221">
        <f t="shared" si="31"/>
        <v>-0.8994906203561257</v>
      </c>
      <c r="M170" s="220">
        <v>8.492403689636463</v>
      </c>
      <c r="N170" s="221">
        <f t="shared" si="29"/>
        <v>-0.28421490502447533</v>
      </c>
    </row>
    <row r="171" spans="2:14" x14ac:dyDescent="0.25">
      <c r="B171" s="145" t="s">
        <v>89</v>
      </c>
      <c r="C171" s="220">
        <v>6.5869565217391308</v>
      </c>
      <c r="D171" s="221">
        <v>-0.75996983249093653</v>
      </c>
      <c r="E171" s="220">
        <v>6.6915278783490226</v>
      </c>
      <c r="F171" s="221">
        <f t="shared" si="30"/>
        <v>0.10457135660989181</v>
      </c>
      <c r="G171" s="220">
        <v>8.2704333516182125</v>
      </c>
      <c r="H171" s="221">
        <f t="shared" si="30"/>
        <v>1.5789054732691898</v>
      </c>
      <c r="I171" s="220">
        <v>10.120506329113924</v>
      </c>
      <c r="J171" s="221">
        <f t="shared" si="30"/>
        <v>1.8500729774957119</v>
      </c>
      <c r="K171" s="220">
        <v>9.769729729729729</v>
      </c>
      <c r="L171" s="221">
        <f t="shared" si="31"/>
        <v>-0.35077659938419536</v>
      </c>
      <c r="M171" s="220">
        <v>8.0982472324723247</v>
      </c>
      <c r="N171" s="221">
        <f t="shared" si="29"/>
        <v>-1.6714824972574043</v>
      </c>
    </row>
    <row r="172" spans="2:14" x14ac:dyDescent="0.25">
      <c r="B172" s="145" t="s">
        <v>91</v>
      </c>
      <c r="C172" s="220">
        <v>5.5279225614296355</v>
      </c>
      <c r="D172" s="221">
        <v>-1.2002471474998169</v>
      </c>
      <c r="E172" s="220">
        <v>5.5348399246704334</v>
      </c>
      <c r="F172" s="221">
        <f t="shared" si="30"/>
        <v>6.9173632407979468E-3</v>
      </c>
      <c r="G172" s="220">
        <v>6.9806382215847975</v>
      </c>
      <c r="H172" s="221">
        <f t="shared" si="30"/>
        <v>1.4457982969143641</v>
      </c>
      <c r="I172" s="220">
        <v>8.2170378225521379</v>
      </c>
      <c r="J172" s="221">
        <f t="shared" si="30"/>
        <v>1.2363996009673404</v>
      </c>
      <c r="K172" s="220">
        <v>7.9131231671554252</v>
      </c>
      <c r="L172" s="221">
        <f t="shared" si="31"/>
        <v>-0.3039146553967127</v>
      </c>
      <c r="M172" s="220">
        <v>7.094327176781003</v>
      </c>
      <c r="N172" s="221">
        <f t="shared" si="29"/>
        <v>-0.81879599037442219</v>
      </c>
    </row>
    <row r="173" spans="2:14" x14ac:dyDescent="0.25">
      <c r="B173" s="145" t="s">
        <v>93</v>
      </c>
      <c r="C173" s="220">
        <v>6.1956521739130439</v>
      </c>
      <c r="D173" s="221">
        <v>-0.32657547630678962</v>
      </c>
      <c r="E173" s="220">
        <v>6.7884700665188467</v>
      </c>
      <c r="F173" s="221">
        <f t="shared" si="30"/>
        <v>0.59281789260580275</v>
      </c>
      <c r="G173" s="220">
        <v>7.6692268305171529</v>
      </c>
      <c r="H173" s="221">
        <f t="shared" si="30"/>
        <v>0.88075676399830627</v>
      </c>
      <c r="I173" s="220">
        <v>9.6416397973284198</v>
      </c>
      <c r="J173" s="221">
        <f t="shared" si="30"/>
        <v>1.9724129668112669</v>
      </c>
      <c r="K173" s="220">
        <v>8.7458977965307074</v>
      </c>
      <c r="L173" s="221">
        <f t="shared" si="31"/>
        <v>-0.89574200079771238</v>
      </c>
      <c r="M173" s="220"/>
      <c r="N173" s="221"/>
    </row>
    <row r="174" spans="2:14" x14ac:dyDescent="0.25">
      <c r="B174" s="145" t="s">
        <v>95</v>
      </c>
      <c r="C174" s="220">
        <v>5.0719225449515903</v>
      </c>
      <c r="D174" s="221">
        <v>-1.7471842950710217</v>
      </c>
      <c r="E174" s="220">
        <v>6.5944086021505379</v>
      </c>
      <c r="F174" s="221">
        <f t="shared" si="30"/>
        <v>1.5224860571989476</v>
      </c>
      <c r="G174" s="220">
        <v>7.4792987691160011</v>
      </c>
      <c r="H174" s="221">
        <f t="shared" si="30"/>
        <v>0.88489016696546319</v>
      </c>
      <c r="I174" s="220">
        <v>9.2547491475888943</v>
      </c>
      <c r="J174" s="221">
        <f t="shared" si="30"/>
        <v>1.7754503784728932</v>
      </c>
      <c r="K174" s="220">
        <v>8.897830018083182</v>
      </c>
      <c r="L174" s="221">
        <f t="shared" si="31"/>
        <v>-0.35691912950571236</v>
      </c>
      <c r="M174" s="220"/>
      <c r="N174" s="221"/>
    </row>
    <row r="175" spans="2:14" ht="15.75" x14ac:dyDescent="0.25">
      <c r="B175" s="148" t="s">
        <v>32</v>
      </c>
      <c r="C175" s="222">
        <v>6.9931972789115644</v>
      </c>
      <c r="D175" s="223">
        <v>-0.3170670111929228</v>
      </c>
      <c r="E175" s="222">
        <v>6.3951503589537628</v>
      </c>
      <c r="F175" s="223">
        <f t="shared" si="30"/>
        <v>-0.59804691995780157</v>
      </c>
      <c r="G175" s="222">
        <v>7.2943743582220915</v>
      </c>
      <c r="H175" s="223">
        <f t="shared" si="30"/>
        <v>0.89922399926832863</v>
      </c>
      <c r="I175" s="222">
        <v>8.5747456571389016</v>
      </c>
      <c r="J175" s="223">
        <f t="shared" si="30"/>
        <v>1.2803712989168101</v>
      </c>
      <c r="K175" s="222">
        <v>8.4420922400164962</v>
      </c>
      <c r="L175" s="223">
        <f t="shared" si="31"/>
        <v>-0.13265341712240541</v>
      </c>
      <c r="M175" s="222">
        <v>7.7561698658563696</v>
      </c>
      <c r="N175" s="223">
        <v>-0.61901698018249363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300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v>2020</v>
      </c>
      <c r="D183" s="139"/>
      <c r="E183" s="140">
        <v>2021</v>
      </c>
      <c r="F183" s="139"/>
      <c r="G183" s="140">
        <v>2022</v>
      </c>
      <c r="H183" s="139"/>
      <c r="I183" s="140">
        <v>2023</v>
      </c>
      <c r="J183" s="139"/>
      <c r="K183" s="140">
        <v>2024</v>
      </c>
      <c r="L183" s="139"/>
      <c r="M183" s="140">
        <v>2025</v>
      </c>
      <c r="N183" s="141"/>
    </row>
    <row r="184" spans="1:15" ht="16.5" thickTop="1" thickBot="1" x14ac:dyDescent="0.3">
      <c r="B184" s="109"/>
      <c r="C184" s="142" t="s">
        <v>71</v>
      </c>
      <c r="D184" s="143" t="str">
        <f>CONCATENATE("dif ",RIGHT(C183,2),"/",RIGHT(C183-1,2))</f>
        <v>dif 20/19</v>
      </c>
      <c r="E184" s="144" t="s">
        <v>71</v>
      </c>
      <c r="F184" s="143" t="str">
        <f>CONCATENATE("dif ",RIGHT(E183,2),"/",RIGHT(C183,2))</f>
        <v>dif 21/20</v>
      </c>
      <c r="G184" s="144" t="s">
        <v>71</v>
      </c>
      <c r="H184" s="143" t="str">
        <f>CONCATENATE("dif ",RIGHT(G183,2),"/",RIGHT(E183,2))</f>
        <v>dif 22/21</v>
      </c>
      <c r="I184" s="144" t="s">
        <v>71</v>
      </c>
      <c r="J184" s="143" t="str">
        <f>CONCATENATE("dif ",RIGHT(I183,2),"/",RIGHT(G183,2))</f>
        <v>dif 23/22</v>
      </c>
      <c r="K184" s="144" t="s">
        <v>71</v>
      </c>
      <c r="L184" s="143" t="str">
        <f>CONCATENATE("dif ",RIGHT(K183,2),"/",RIGHT(I183,2))</f>
        <v>dif 24/23</v>
      </c>
      <c r="M184" s="144" t="s">
        <v>71</v>
      </c>
      <c r="N184" s="143" t="str">
        <f>CONCATENATE("dif ",RIGHT(M183,2),"/",RIGHT(K183,2))</f>
        <v>dif 25/24</v>
      </c>
    </row>
    <row r="185" spans="1:15" x14ac:dyDescent="0.25">
      <c r="A185" s="151"/>
      <c r="B185" s="145" t="s">
        <v>73</v>
      </c>
      <c r="C185" s="220">
        <v>8.7057728119180631</v>
      </c>
      <c r="D185" s="221">
        <v>0.31876789346090462</v>
      </c>
      <c r="E185" s="220">
        <v>8.28169014084507</v>
      </c>
      <c r="F185" s="221">
        <f t="shared" ref="F185:J187" si="32">IFERROR(E185-C185,"-")</f>
        <v>-0.42408267107299302</v>
      </c>
      <c r="G185" s="220">
        <v>8.8435324294613409</v>
      </c>
      <c r="H185" s="221">
        <f t="shared" si="32"/>
        <v>0.56184228861627084</v>
      </c>
      <c r="I185" s="220">
        <v>8.3992114342040409</v>
      </c>
      <c r="J185" s="221">
        <f t="shared" si="32"/>
        <v>-0.44432099525729996</v>
      </c>
      <c r="K185" s="220">
        <v>8.608603667136812</v>
      </c>
      <c r="L185" s="221">
        <f t="shared" ref="L185:L187" si="33">IFERROR(K185-I185,"-")</f>
        <v>0.20939223293277109</v>
      </c>
      <c r="M185" s="220">
        <v>9.9277667329357193</v>
      </c>
      <c r="N185" s="221">
        <f t="shared" ref="N185:N194" si="34">IFERROR(M185-K185,"-")</f>
        <v>1.3191630657989073</v>
      </c>
    </row>
    <row r="186" spans="1:15" x14ac:dyDescent="0.25">
      <c r="B186" s="145" t="s">
        <v>75</v>
      </c>
      <c r="C186" s="220">
        <v>8.6076173604960147</v>
      </c>
      <c r="D186" s="221">
        <v>-0.35278580725056585</v>
      </c>
      <c r="E186" s="220">
        <v>11.728813559322035</v>
      </c>
      <c r="F186" s="221">
        <f t="shared" si="32"/>
        <v>3.12119619882602</v>
      </c>
      <c r="G186" s="220">
        <v>7.5259042033235586</v>
      </c>
      <c r="H186" s="221">
        <f t="shared" si="32"/>
        <v>-4.202909355998476</v>
      </c>
      <c r="I186" s="220">
        <v>8.727555141348244</v>
      </c>
      <c r="J186" s="221">
        <f t="shared" si="32"/>
        <v>1.2016509380246854</v>
      </c>
      <c r="K186" s="220">
        <v>8.2370138345079607</v>
      </c>
      <c r="L186" s="221">
        <f t="shared" si="33"/>
        <v>-0.4905413068402833</v>
      </c>
      <c r="M186" s="220">
        <v>8.4852703140174821</v>
      </c>
      <c r="N186" s="221">
        <f t="shared" si="34"/>
        <v>0.24825647950952145</v>
      </c>
    </row>
    <row r="187" spans="1:15" x14ac:dyDescent="0.25">
      <c r="B187" s="145" t="s">
        <v>77</v>
      </c>
      <c r="C187" s="220">
        <v>10.733630952380953</v>
      </c>
      <c r="D187" s="221">
        <v>2.9163866097857074</v>
      </c>
      <c r="E187" s="220">
        <v>9.907692307692308</v>
      </c>
      <c r="F187" s="221">
        <f t="shared" si="32"/>
        <v>-0.82593864468864453</v>
      </c>
      <c r="G187" s="220">
        <v>8.6417662682602927</v>
      </c>
      <c r="H187" s="221">
        <f t="shared" si="32"/>
        <v>-1.2659260394320153</v>
      </c>
      <c r="I187" s="220">
        <v>8.664422395464209</v>
      </c>
      <c r="J187" s="221">
        <f t="shared" si="32"/>
        <v>2.2656127203916299E-2</v>
      </c>
      <c r="K187" s="220">
        <v>7.8031830238726787</v>
      </c>
      <c r="L187" s="221">
        <f t="shared" si="33"/>
        <v>-0.8612393715915303</v>
      </c>
      <c r="M187" s="220">
        <v>8.5837063563115485</v>
      </c>
      <c r="N187" s="221">
        <f t="shared" si="34"/>
        <v>0.78052333243886984</v>
      </c>
    </row>
    <row r="188" spans="1:15" x14ac:dyDescent="0.25">
      <c r="B188" s="145" t="s">
        <v>79</v>
      </c>
      <c r="C188" s="220" t="s">
        <v>252</v>
      </c>
      <c r="D188" s="221" t="s">
        <v>252</v>
      </c>
      <c r="E188" s="220">
        <v>5.2430939226519335</v>
      </c>
      <c r="F188" s="221" t="str">
        <f>IFERROR(E188-C188,"-")</f>
        <v>-</v>
      </c>
      <c r="G188" s="220">
        <v>7.0787526427061307</v>
      </c>
      <c r="H188" s="221">
        <f>IFERROR(G188-E188,"-")</f>
        <v>1.8356587200541972</v>
      </c>
      <c r="I188" s="220">
        <v>7.7432362122788758</v>
      </c>
      <c r="J188" s="221">
        <f>IFERROR(I188-G188,"-")</f>
        <v>0.66448356957274513</v>
      </c>
      <c r="K188" s="220">
        <v>8.3330936975796792</v>
      </c>
      <c r="L188" s="221">
        <f>IFERROR(K188-I188,"-")</f>
        <v>0.5898574853008034</v>
      </c>
      <c r="M188" s="220">
        <v>7.3403496254013554</v>
      </c>
      <c r="N188" s="221">
        <f t="shared" si="34"/>
        <v>-0.99274407217832383</v>
      </c>
    </row>
    <row r="189" spans="1:15" x14ac:dyDescent="0.25">
      <c r="B189" s="145" t="s">
        <v>81</v>
      </c>
      <c r="C189" s="220" t="s">
        <v>252</v>
      </c>
      <c r="D189" s="221" t="s">
        <v>252</v>
      </c>
      <c r="E189" s="220">
        <v>6.009615384615385</v>
      </c>
      <c r="F189" s="221" t="str">
        <f t="shared" ref="F189:J197" si="35">IFERROR(E189-C189,"-")</f>
        <v>-</v>
      </c>
      <c r="G189" s="220">
        <v>8.3211458725970591</v>
      </c>
      <c r="H189" s="221">
        <f t="shared" si="35"/>
        <v>2.311530487981674</v>
      </c>
      <c r="I189" s="220">
        <v>8.3223995271867608</v>
      </c>
      <c r="J189" s="221">
        <f t="shared" si="35"/>
        <v>1.2536545897017248E-3</v>
      </c>
      <c r="K189" s="220">
        <v>7.6908373786407767</v>
      </c>
      <c r="L189" s="221">
        <f t="shared" ref="L189:L197" si="36">IFERROR(K189-I189,"-")</f>
        <v>-0.63156214854598414</v>
      </c>
      <c r="M189" s="220">
        <v>7.8070392096326025</v>
      </c>
      <c r="N189" s="221">
        <f t="shared" si="34"/>
        <v>0.11620183099182579</v>
      </c>
    </row>
    <row r="190" spans="1:15" x14ac:dyDescent="0.25">
      <c r="B190" s="145" t="s">
        <v>122</v>
      </c>
      <c r="C190" s="220" t="s">
        <v>252</v>
      </c>
      <c r="D190" s="221" t="s">
        <v>252</v>
      </c>
      <c r="E190" s="220">
        <v>7.8949447077409163</v>
      </c>
      <c r="F190" s="221" t="str">
        <f t="shared" si="35"/>
        <v>-</v>
      </c>
      <c r="G190" s="220">
        <v>8.8187972919155708</v>
      </c>
      <c r="H190" s="221">
        <f t="shared" si="35"/>
        <v>0.92385258417465455</v>
      </c>
      <c r="I190" s="220">
        <v>8.9193006052454606</v>
      </c>
      <c r="J190" s="221">
        <f t="shared" si="35"/>
        <v>0.10050331332988982</v>
      </c>
      <c r="K190" s="220">
        <v>8.4891791044776124</v>
      </c>
      <c r="L190" s="221">
        <f t="shared" si="36"/>
        <v>-0.43012150076784827</v>
      </c>
      <c r="M190" s="220">
        <v>8.6616828929068141</v>
      </c>
      <c r="N190" s="221">
        <f t="shared" si="34"/>
        <v>0.17250378842920178</v>
      </c>
    </row>
    <row r="191" spans="1:15" x14ac:dyDescent="0.25">
      <c r="B191" s="145" t="s">
        <v>85</v>
      </c>
      <c r="C191" s="220" t="s">
        <v>252</v>
      </c>
      <c r="D191" s="221" t="s">
        <v>252</v>
      </c>
      <c r="E191" s="220">
        <v>8.1141917293233075</v>
      </c>
      <c r="F191" s="221" t="str">
        <f t="shared" si="35"/>
        <v>-</v>
      </c>
      <c r="G191" s="220">
        <v>8.4194266629557468</v>
      </c>
      <c r="H191" s="221">
        <f t="shared" si="35"/>
        <v>0.30523493363243936</v>
      </c>
      <c r="I191" s="220">
        <v>8.3368211260587941</v>
      </c>
      <c r="J191" s="221">
        <f t="shared" si="35"/>
        <v>-8.2605536896952714E-2</v>
      </c>
      <c r="K191" s="220">
        <v>7.6555997194295067</v>
      </c>
      <c r="L191" s="221">
        <f t="shared" si="36"/>
        <v>-0.68122140662928743</v>
      </c>
      <c r="M191" s="220">
        <v>7.9297339188840095</v>
      </c>
      <c r="N191" s="221">
        <f t="shared" si="34"/>
        <v>0.27413419945450279</v>
      </c>
    </row>
    <row r="192" spans="1:15" x14ac:dyDescent="0.25">
      <c r="B192" s="145" t="s">
        <v>87</v>
      </c>
      <c r="C192" s="220">
        <v>7.4293369055592766</v>
      </c>
      <c r="D192" s="221">
        <v>-0.75257098917756515</v>
      </c>
      <c r="E192" s="220">
        <v>7.6948376353039132</v>
      </c>
      <c r="F192" s="221">
        <f t="shared" si="35"/>
        <v>0.26550072974463657</v>
      </c>
      <c r="G192" s="220">
        <v>8.0364372469635619</v>
      </c>
      <c r="H192" s="221">
        <f t="shared" si="35"/>
        <v>0.34159961165964869</v>
      </c>
      <c r="I192" s="220">
        <v>8.2916447714135568</v>
      </c>
      <c r="J192" s="221">
        <f t="shared" si="35"/>
        <v>0.25520752444999495</v>
      </c>
      <c r="K192" s="220">
        <v>8.3114473308592629</v>
      </c>
      <c r="L192" s="221">
        <f t="shared" si="36"/>
        <v>1.9802559445706081E-2</v>
      </c>
      <c r="M192" s="220">
        <v>7.2561847168774047</v>
      </c>
      <c r="N192" s="221">
        <f t="shared" si="34"/>
        <v>-1.0552626139818582</v>
      </c>
    </row>
    <row r="193" spans="2:15" x14ac:dyDescent="0.25">
      <c r="B193" s="145" t="s">
        <v>89</v>
      </c>
      <c r="C193" s="220">
        <v>7.8025247971145175</v>
      </c>
      <c r="D193" s="221">
        <v>-1.0622398248540987</v>
      </c>
      <c r="E193" s="220">
        <v>8.5449999999999999</v>
      </c>
      <c r="F193" s="221">
        <f t="shared" si="35"/>
        <v>0.74247520288548241</v>
      </c>
      <c r="G193" s="220">
        <v>8.6323838080959518</v>
      </c>
      <c r="H193" s="221">
        <f t="shared" si="35"/>
        <v>8.738380809595192E-2</v>
      </c>
      <c r="I193" s="220">
        <v>8.9404954227248243</v>
      </c>
      <c r="J193" s="221">
        <f t="shared" si="35"/>
        <v>0.30811161462887249</v>
      </c>
      <c r="K193" s="220">
        <v>8.7204788094467816</v>
      </c>
      <c r="L193" s="221">
        <f t="shared" si="36"/>
        <v>-0.22001661327804278</v>
      </c>
      <c r="M193" s="220">
        <v>8.4611691612538831</v>
      </c>
      <c r="N193" s="221">
        <f t="shared" si="34"/>
        <v>-0.25930964819289848</v>
      </c>
    </row>
    <row r="194" spans="2:15" x14ac:dyDescent="0.25">
      <c r="B194" s="145" t="s">
        <v>91</v>
      </c>
      <c r="C194" s="220">
        <v>9.5790094339622645</v>
      </c>
      <c r="D194" s="221">
        <v>1.0139857636754357</v>
      </c>
      <c r="E194" s="220">
        <v>7.0247342156650037</v>
      </c>
      <c r="F194" s="221">
        <f t="shared" si="35"/>
        <v>-2.5542752182972608</v>
      </c>
      <c r="G194" s="220">
        <v>7.398474487112046</v>
      </c>
      <c r="H194" s="221">
        <f t="shared" si="35"/>
        <v>0.37374027144704236</v>
      </c>
      <c r="I194" s="220">
        <v>8.0896470588235285</v>
      </c>
      <c r="J194" s="221">
        <f t="shared" si="35"/>
        <v>0.6911725717114825</v>
      </c>
      <c r="K194" s="220">
        <v>8.1410483666751077</v>
      </c>
      <c r="L194" s="221">
        <f t="shared" si="36"/>
        <v>5.1401307851579148E-2</v>
      </c>
      <c r="M194" s="220">
        <v>7.9728633020542734</v>
      </c>
      <c r="N194" s="221">
        <f t="shared" si="34"/>
        <v>-0.16818506462083427</v>
      </c>
    </row>
    <row r="195" spans="2:15" x14ac:dyDescent="0.25">
      <c r="B195" s="145" t="s">
        <v>93</v>
      </c>
      <c r="C195" s="220">
        <v>7.1098398169336381</v>
      </c>
      <c r="D195" s="221">
        <v>-0.49885583524027499</v>
      </c>
      <c r="E195" s="220">
        <v>9.0463992266795561</v>
      </c>
      <c r="F195" s="221">
        <f t="shared" si="35"/>
        <v>1.936559409745918</v>
      </c>
      <c r="G195" s="220">
        <v>8.6113074204947004</v>
      </c>
      <c r="H195" s="221">
        <f t="shared" si="35"/>
        <v>-0.43509180618485566</v>
      </c>
      <c r="I195" s="220">
        <v>8.4856290672451191</v>
      </c>
      <c r="J195" s="221">
        <f t="shared" si="35"/>
        <v>-0.12567835324958132</v>
      </c>
      <c r="K195" s="220">
        <v>8.5639518611810797</v>
      </c>
      <c r="L195" s="221">
        <f t="shared" si="36"/>
        <v>7.8322793935960533E-2</v>
      </c>
      <c r="M195" s="220"/>
      <c r="N195" s="221"/>
    </row>
    <row r="196" spans="2:15" x14ac:dyDescent="0.25">
      <c r="B196" s="145" t="s">
        <v>95</v>
      </c>
      <c r="C196" s="220">
        <v>7.5361010830324906</v>
      </c>
      <c r="D196" s="221">
        <v>-2.70362494436477</v>
      </c>
      <c r="E196" s="220">
        <v>8.4801517067003793</v>
      </c>
      <c r="F196" s="221">
        <f t="shared" si="35"/>
        <v>0.94405062366788872</v>
      </c>
      <c r="G196" s="220">
        <v>8.6826692270763317</v>
      </c>
      <c r="H196" s="221">
        <f t="shared" si="35"/>
        <v>0.20251752037595239</v>
      </c>
      <c r="I196" s="220">
        <v>9.0498414136837333</v>
      </c>
      <c r="J196" s="221">
        <f t="shared" si="35"/>
        <v>0.36717218660740158</v>
      </c>
      <c r="K196" s="220">
        <v>9.620396600566572</v>
      </c>
      <c r="L196" s="221">
        <f t="shared" si="36"/>
        <v>0.57055518688283868</v>
      </c>
      <c r="M196" s="220"/>
      <c r="N196" s="221"/>
    </row>
    <row r="197" spans="2:15" ht="15.75" x14ac:dyDescent="0.25">
      <c r="B197" s="148" t="s">
        <v>32</v>
      </c>
      <c r="C197" s="222">
        <v>8.4789494013132476</v>
      </c>
      <c r="D197" s="223">
        <v>-0.10376503002503767</v>
      </c>
      <c r="E197" s="222">
        <v>8.0765115973166139</v>
      </c>
      <c r="F197" s="223">
        <f t="shared" si="35"/>
        <v>-0.40243780399663365</v>
      </c>
      <c r="G197" s="222">
        <v>8.2205484045708985</v>
      </c>
      <c r="H197" s="223">
        <f t="shared" si="35"/>
        <v>0.14403680725428458</v>
      </c>
      <c r="I197" s="222">
        <v>8.4851200579355925</v>
      </c>
      <c r="J197" s="223">
        <f t="shared" si="35"/>
        <v>0.26457165336469401</v>
      </c>
      <c r="K197" s="222">
        <v>8.3521609571393363</v>
      </c>
      <c r="L197" s="223">
        <f t="shared" si="36"/>
        <v>-0.13295910079625628</v>
      </c>
      <c r="M197" s="222">
        <v>8.2172675237495874</v>
      </c>
      <c r="N197" s="223">
        <v>3.1546255011807744E-2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301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v>2020</v>
      </c>
      <c r="D205" s="139"/>
      <c r="E205" s="140">
        <v>2021</v>
      </c>
      <c r="F205" s="139"/>
      <c r="G205" s="140">
        <v>2022</v>
      </c>
      <c r="H205" s="139"/>
      <c r="I205" s="140">
        <v>2023</v>
      </c>
      <c r="J205" s="139"/>
      <c r="K205" s="140">
        <v>2024</v>
      </c>
      <c r="L205" s="139"/>
      <c r="M205" s="140">
        <v>2025</v>
      </c>
      <c r="N205" s="141"/>
    </row>
    <row r="206" spans="2:15" ht="16.5" thickTop="1" thickBot="1" x14ac:dyDescent="0.3">
      <c r="B206" s="109"/>
      <c r="C206" s="142" t="s">
        <v>71</v>
      </c>
      <c r="D206" s="143" t="str">
        <f>CONCATENATE("dif ",RIGHT(C205,2),"/",RIGHT(C205-1,2))</f>
        <v>dif 20/19</v>
      </c>
      <c r="E206" s="144" t="s">
        <v>71</v>
      </c>
      <c r="F206" s="143" t="str">
        <f>CONCATENATE("dif ",RIGHT(E205,2),"/",RIGHT(C205,2))</f>
        <v>dif 21/20</v>
      </c>
      <c r="G206" s="144" t="s">
        <v>71</v>
      </c>
      <c r="H206" s="143" t="str">
        <f>CONCATENATE("dif ",RIGHT(G205,2),"/",RIGHT(E205,2))</f>
        <v>dif 22/21</v>
      </c>
      <c r="I206" s="144" t="s">
        <v>71</v>
      </c>
      <c r="J206" s="143" t="str">
        <f>CONCATENATE("dif ",RIGHT(I205,2),"/",RIGHT(G205,2))</f>
        <v>dif 23/22</v>
      </c>
      <c r="K206" s="144" t="s">
        <v>71</v>
      </c>
      <c r="L206" s="143" t="str">
        <f>CONCATENATE("dif ",RIGHT(K205,2),"/",RIGHT(I205,2))</f>
        <v>dif 24/23</v>
      </c>
      <c r="M206" s="144" t="s">
        <v>71</v>
      </c>
      <c r="N206" s="143" t="str">
        <f>CONCATENATE("dif ",RIGHT(M205,2),"/",RIGHT(K205,2))</f>
        <v>dif 25/24</v>
      </c>
    </row>
    <row r="207" spans="2:15" x14ac:dyDescent="0.25">
      <c r="B207" s="145" t="s">
        <v>73</v>
      </c>
      <c r="C207" s="220">
        <v>8.1642091152815013</v>
      </c>
      <c r="D207" s="221">
        <v>-0.59193790626475895</v>
      </c>
      <c r="E207" s="220">
        <v>5.144385026737968</v>
      </c>
      <c r="F207" s="221">
        <f t="shared" ref="F207:J209" si="37">IFERROR(E207-C207,"-")</f>
        <v>-3.0198240885435332</v>
      </c>
      <c r="G207" s="220">
        <v>7.6506691278264887</v>
      </c>
      <c r="H207" s="221">
        <f t="shared" si="37"/>
        <v>2.5062841010885206</v>
      </c>
      <c r="I207" s="220">
        <v>8.8914016489988228</v>
      </c>
      <c r="J207" s="221">
        <f t="shared" si="37"/>
        <v>1.2407325211723341</v>
      </c>
      <c r="K207" s="220">
        <v>9.5242515664887453</v>
      </c>
      <c r="L207" s="221">
        <f t="shared" ref="L207:L209" si="38">IFERROR(K207-I207,"-")</f>
        <v>0.63284991748992248</v>
      </c>
      <c r="M207" s="220">
        <v>9.2827279853671278</v>
      </c>
      <c r="N207" s="221">
        <f t="shared" ref="N207:N216" si="39">IFERROR(M207-K207,"-")</f>
        <v>-0.24152358112161743</v>
      </c>
    </row>
    <row r="208" spans="2:15" x14ac:dyDescent="0.25">
      <c r="B208" s="145" t="s">
        <v>75</v>
      </c>
      <c r="C208" s="220">
        <v>8.5129340480074571</v>
      </c>
      <c r="D208" s="221">
        <v>0.23758177265518121</v>
      </c>
      <c r="E208" s="220">
        <v>4.6582278481012658</v>
      </c>
      <c r="F208" s="221">
        <f t="shared" si="37"/>
        <v>-3.8547061999061913</v>
      </c>
      <c r="G208" s="220">
        <v>7.2104653855059038</v>
      </c>
      <c r="H208" s="221">
        <f t="shared" si="37"/>
        <v>2.552237537404638</v>
      </c>
      <c r="I208" s="220">
        <v>8.468486462494452</v>
      </c>
      <c r="J208" s="221">
        <f t="shared" si="37"/>
        <v>1.2580210769885483</v>
      </c>
      <c r="K208" s="220">
        <v>8.3471822295351714</v>
      </c>
      <c r="L208" s="221">
        <f t="shared" si="38"/>
        <v>-0.12130423295928061</v>
      </c>
      <c r="M208" s="220">
        <v>8.2874139010644967</v>
      </c>
      <c r="N208" s="221">
        <f t="shared" si="39"/>
        <v>-5.9768328470674703E-2</v>
      </c>
    </row>
    <row r="209" spans="2:15" x14ac:dyDescent="0.25">
      <c r="B209" s="145" t="s">
        <v>77</v>
      </c>
      <c r="C209" s="220">
        <v>8.8708333333333336</v>
      </c>
      <c r="D209" s="221">
        <v>1.0981370875995449</v>
      </c>
      <c r="E209" s="220">
        <v>5.5</v>
      </c>
      <c r="F209" s="221">
        <f t="shared" si="37"/>
        <v>-3.3708333333333336</v>
      </c>
      <c r="G209" s="220">
        <v>8.0534644995722839</v>
      </c>
      <c r="H209" s="221">
        <f t="shared" si="37"/>
        <v>2.5534644995722839</v>
      </c>
      <c r="I209" s="220">
        <v>9.3040983606557379</v>
      </c>
      <c r="J209" s="221">
        <f t="shared" si="37"/>
        <v>1.250633861083454</v>
      </c>
      <c r="K209" s="220">
        <v>8.9576891781936538</v>
      </c>
      <c r="L209" s="221">
        <f t="shared" si="38"/>
        <v>-0.34640918246208408</v>
      </c>
      <c r="M209" s="220">
        <v>8.0678956834532372</v>
      </c>
      <c r="N209" s="221">
        <f t="shared" si="39"/>
        <v>-0.88979349474041669</v>
      </c>
    </row>
    <row r="210" spans="2:15" x14ac:dyDescent="0.25">
      <c r="B210" s="145" t="s">
        <v>79</v>
      </c>
      <c r="C210" s="220" t="s">
        <v>252</v>
      </c>
      <c r="D210" s="221" t="s">
        <v>252</v>
      </c>
      <c r="E210" s="220">
        <v>5.8469387755102042</v>
      </c>
      <c r="F210" s="221" t="str">
        <f>IFERROR(E210-C210,"-")</f>
        <v>-</v>
      </c>
      <c r="G210" s="220">
        <v>6.4822436110189177</v>
      </c>
      <c r="H210" s="221">
        <f>IFERROR(G210-E210,"-")</f>
        <v>0.63530483550871342</v>
      </c>
      <c r="I210" s="220">
        <v>7.1687763713080166</v>
      </c>
      <c r="J210" s="221">
        <f>IFERROR(I210-G210,"-")</f>
        <v>0.68653276028909893</v>
      </c>
      <c r="K210" s="220">
        <v>7.0147563486616331</v>
      </c>
      <c r="L210" s="221">
        <f>IFERROR(K210-I210,"-")</f>
        <v>-0.15402002264638348</v>
      </c>
      <c r="M210" s="220">
        <v>7.6532114183764497</v>
      </c>
      <c r="N210" s="221">
        <f t="shared" si="39"/>
        <v>0.63845506971481658</v>
      </c>
    </row>
    <row r="211" spans="2:15" x14ac:dyDescent="0.25">
      <c r="B211" s="145" t="s">
        <v>81</v>
      </c>
      <c r="C211" s="220" t="s">
        <v>252</v>
      </c>
      <c r="D211" s="221" t="s">
        <v>252</v>
      </c>
      <c r="E211" s="220">
        <v>5.6867167919799497</v>
      </c>
      <c r="F211" s="221" t="str">
        <f t="shared" ref="F211:J219" si="40">IFERROR(E211-C211,"-")</f>
        <v>-</v>
      </c>
      <c r="G211" s="220">
        <v>8.4026390870185441</v>
      </c>
      <c r="H211" s="221">
        <f t="shared" si="40"/>
        <v>2.7159222950385944</v>
      </c>
      <c r="I211" s="220">
        <v>10.775368362524326</v>
      </c>
      <c r="J211" s="221">
        <f t="shared" si="40"/>
        <v>2.3727292755057814</v>
      </c>
      <c r="K211" s="220">
        <v>8.4209884075655896</v>
      </c>
      <c r="L211" s="221">
        <f t="shared" ref="L211:L219" si="41">IFERROR(K211-I211,"-")</f>
        <v>-2.3543799549587359</v>
      </c>
      <c r="M211" s="220">
        <v>9.0248049052396873</v>
      </c>
      <c r="N211" s="221">
        <f t="shared" si="39"/>
        <v>0.60381649767409762</v>
      </c>
    </row>
    <row r="212" spans="2:15" x14ac:dyDescent="0.25">
      <c r="B212" s="145" t="s">
        <v>83</v>
      </c>
      <c r="C212" s="220" t="s">
        <v>252</v>
      </c>
      <c r="D212" s="221" t="s">
        <v>252</v>
      </c>
      <c r="E212" s="220">
        <v>7.6506691278264887</v>
      </c>
      <c r="F212" s="221" t="str">
        <f t="shared" si="40"/>
        <v>-</v>
      </c>
      <c r="G212" s="220">
        <v>8.4086679725759055</v>
      </c>
      <c r="H212" s="221">
        <f t="shared" si="40"/>
        <v>0.75799884474941681</v>
      </c>
      <c r="I212" s="220">
        <v>9.573651191969887</v>
      </c>
      <c r="J212" s="221">
        <f t="shared" si="40"/>
        <v>1.1649832193939815</v>
      </c>
      <c r="K212" s="220">
        <v>8.9339884101788858</v>
      </c>
      <c r="L212" s="221">
        <f t="shared" si="41"/>
        <v>-0.63966278179100122</v>
      </c>
      <c r="M212" s="220">
        <v>8.8895168126589432</v>
      </c>
      <c r="N212" s="221">
        <f t="shared" si="39"/>
        <v>-4.4471597519942563E-2</v>
      </c>
    </row>
    <row r="213" spans="2:15" x14ac:dyDescent="0.25">
      <c r="B213" s="145" t="s">
        <v>85</v>
      </c>
      <c r="C213" s="220" t="s">
        <v>252</v>
      </c>
      <c r="D213" s="221" t="s">
        <v>252</v>
      </c>
      <c r="E213" s="220">
        <v>8.8195139385275194</v>
      </c>
      <c r="F213" s="221" t="str">
        <f t="shared" si="40"/>
        <v>-</v>
      </c>
      <c r="G213" s="220">
        <v>8.5101010101010104</v>
      </c>
      <c r="H213" s="221">
        <f t="shared" si="40"/>
        <v>-0.30941292842650903</v>
      </c>
      <c r="I213" s="220">
        <v>10.025668679896462</v>
      </c>
      <c r="J213" s="221">
        <f t="shared" si="40"/>
        <v>1.5155676697954519</v>
      </c>
      <c r="K213" s="220">
        <v>8.0485402113559026</v>
      </c>
      <c r="L213" s="221">
        <f t="shared" si="41"/>
        <v>-1.9771284685405597</v>
      </c>
      <c r="M213" s="220">
        <v>8.074995525326651</v>
      </c>
      <c r="N213" s="221">
        <f t="shared" si="39"/>
        <v>2.6455313970748406E-2</v>
      </c>
    </row>
    <row r="214" spans="2:15" x14ac:dyDescent="0.25">
      <c r="B214" s="145" t="s">
        <v>87</v>
      </c>
      <c r="C214" s="220">
        <v>9.4789297658862868</v>
      </c>
      <c r="D214" s="221">
        <v>0.53722360474884567</v>
      </c>
      <c r="E214" s="220">
        <v>7.8547526673132877</v>
      </c>
      <c r="F214" s="221">
        <f t="shared" si="40"/>
        <v>-1.6241770985729991</v>
      </c>
      <c r="G214" s="220">
        <v>9.9118942731277535</v>
      </c>
      <c r="H214" s="221">
        <f t="shared" si="40"/>
        <v>2.0571416058144658</v>
      </c>
      <c r="I214" s="220">
        <v>9.6800704902274912</v>
      </c>
      <c r="J214" s="221">
        <f t="shared" si="40"/>
        <v>-0.23182378290026229</v>
      </c>
      <c r="K214" s="220">
        <v>9.3494736842105262</v>
      </c>
      <c r="L214" s="221">
        <f t="shared" si="41"/>
        <v>-0.33059680601696506</v>
      </c>
      <c r="M214" s="220">
        <v>9.5100695715855004</v>
      </c>
      <c r="N214" s="221">
        <f t="shared" si="39"/>
        <v>0.16059588737497421</v>
      </c>
    </row>
    <row r="215" spans="2:15" x14ac:dyDescent="0.25">
      <c r="B215" s="145" t="s">
        <v>89</v>
      </c>
      <c r="C215" s="220">
        <v>3.7468354430379747</v>
      </c>
      <c r="D215" s="221">
        <v>-5.7804749374952884</v>
      </c>
      <c r="E215" s="220">
        <v>8.7681191153930378</v>
      </c>
      <c r="F215" s="221">
        <f t="shared" si="40"/>
        <v>5.0212836723550627</v>
      </c>
      <c r="G215" s="220">
        <v>9.6579052969502399</v>
      </c>
      <c r="H215" s="221">
        <f t="shared" si="40"/>
        <v>0.88978618155720213</v>
      </c>
      <c r="I215" s="220">
        <v>8.8518155053974485</v>
      </c>
      <c r="J215" s="221">
        <f t="shared" si="40"/>
        <v>-0.80608979155279137</v>
      </c>
      <c r="K215" s="220">
        <v>9.4313593539703895</v>
      </c>
      <c r="L215" s="221">
        <f t="shared" si="41"/>
        <v>0.57954384857294095</v>
      </c>
      <c r="M215" s="220">
        <v>9.6952509565608818</v>
      </c>
      <c r="N215" s="221">
        <f t="shared" si="39"/>
        <v>0.26389160259049227</v>
      </c>
    </row>
    <row r="216" spans="2:15" x14ac:dyDescent="0.25">
      <c r="B216" s="145" t="s">
        <v>91</v>
      </c>
      <c r="C216" s="220">
        <v>3.6689419795221845</v>
      </c>
      <c r="D216" s="221">
        <v>-4.3876782295370482</v>
      </c>
      <c r="E216" s="220">
        <v>7.7923940149625937</v>
      </c>
      <c r="F216" s="221">
        <f t="shared" si="40"/>
        <v>4.1234520354404092</v>
      </c>
      <c r="G216" s="220">
        <v>9.0385735080058218</v>
      </c>
      <c r="H216" s="221">
        <f t="shared" si="40"/>
        <v>1.2461794930432282</v>
      </c>
      <c r="I216" s="220">
        <v>9.1355339805825242</v>
      </c>
      <c r="J216" s="221">
        <f t="shared" si="40"/>
        <v>9.6960472576702372E-2</v>
      </c>
      <c r="K216" s="220">
        <v>8.3060606060606066</v>
      </c>
      <c r="L216" s="221">
        <f t="shared" si="41"/>
        <v>-0.82947337452191761</v>
      </c>
      <c r="M216" s="220">
        <v>8.6769450684092302</v>
      </c>
      <c r="N216" s="221">
        <f t="shared" si="39"/>
        <v>0.3708844623486236</v>
      </c>
    </row>
    <row r="217" spans="2:15" x14ac:dyDescent="0.25">
      <c r="B217" s="145" t="s">
        <v>93</v>
      </c>
      <c r="C217" s="220">
        <v>5.4763358778625957</v>
      </c>
      <c r="D217" s="221">
        <v>-2.1073122602917485</v>
      </c>
      <c r="E217" s="220">
        <v>7.3073868149324861</v>
      </c>
      <c r="F217" s="221">
        <f t="shared" si="40"/>
        <v>1.8310509370698904</v>
      </c>
      <c r="G217" s="220">
        <v>8.0379550735863674</v>
      </c>
      <c r="H217" s="221">
        <f t="shared" si="40"/>
        <v>0.73056825865388131</v>
      </c>
      <c r="I217" s="220">
        <v>8.6134094151212555</v>
      </c>
      <c r="J217" s="221">
        <f t="shared" si="40"/>
        <v>0.57545434153488806</v>
      </c>
      <c r="K217" s="220">
        <v>9.2076281287246715</v>
      </c>
      <c r="L217" s="221">
        <f t="shared" si="41"/>
        <v>0.59421871360341605</v>
      </c>
      <c r="M217" s="220"/>
      <c r="N217" s="221"/>
    </row>
    <row r="218" spans="2:15" x14ac:dyDescent="0.25">
      <c r="B218" s="145" t="s">
        <v>95</v>
      </c>
      <c r="C218" s="220">
        <v>7.5096322241681257</v>
      </c>
      <c r="D218" s="221">
        <v>-0.9150862885315334</v>
      </c>
      <c r="E218" s="220">
        <v>7.4342248314851052</v>
      </c>
      <c r="F218" s="221">
        <f t="shared" si="40"/>
        <v>-7.5407392683020547E-2</v>
      </c>
      <c r="G218" s="220">
        <v>9.181432360742706</v>
      </c>
      <c r="H218" s="221">
        <f t="shared" si="40"/>
        <v>1.7472075292576008</v>
      </c>
      <c r="I218" s="220">
        <v>8.475026567481402</v>
      </c>
      <c r="J218" s="221">
        <f t="shared" si="40"/>
        <v>-0.70640579326130393</v>
      </c>
      <c r="K218" s="220">
        <v>8.7723595505617986</v>
      </c>
      <c r="L218" s="221">
        <f t="shared" si="41"/>
        <v>0.29733298308039657</v>
      </c>
      <c r="M218" s="220"/>
      <c r="N218" s="221"/>
    </row>
    <row r="219" spans="2:15" ht="15.75" x14ac:dyDescent="0.25">
      <c r="B219" s="148" t="s">
        <v>32</v>
      </c>
      <c r="C219" s="222">
        <v>8.0653471771576903</v>
      </c>
      <c r="D219" s="223">
        <v>-0.3123852407306007</v>
      </c>
      <c r="E219" s="222">
        <v>7.8209407699579492</v>
      </c>
      <c r="F219" s="223">
        <f t="shared" si="40"/>
        <v>-0.24440640719974116</v>
      </c>
      <c r="G219" s="222">
        <v>8.3670963781461012</v>
      </c>
      <c r="H219" s="223">
        <f t="shared" si="40"/>
        <v>0.54615560818815201</v>
      </c>
      <c r="I219" s="222">
        <v>9.0323371426511407</v>
      </c>
      <c r="J219" s="223">
        <f t="shared" si="40"/>
        <v>0.66524076450503955</v>
      </c>
      <c r="K219" s="222">
        <v>8.6301944799474946</v>
      </c>
      <c r="L219" s="223">
        <f t="shared" si="41"/>
        <v>-0.40214266270364618</v>
      </c>
      <c r="M219" s="222">
        <v>8.6961345582035232</v>
      </c>
      <c r="N219" s="223">
        <v>0.1279661217631034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300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126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127</v>
      </c>
    </row>
    <row r="226" spans="2:15" ht="22.5" thickTop="1" thickBot="1" x14ac:dyDescent="0.3">
      <c r="B226" s="152" t="str">
        <f>C226</f>
        <v>Bélgica</v>
      </c>
      <c r="C226" s="135" t="s">
        <v>121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v>2020</v>
      </c>
      <c r="D227" s="139"/>
      <c r="E227" s="140">
        <v>2021</v>
      </c>
      <c r="F227" s="139"/>
      <c r="G227" s="140">
        <v>2022</v>
      </c>
      <c r="H227" s="139"/>
      <c r="I227" s="140">
        <v>2023</v>
      </c>
      <c r="J227" s="139"/>
      <c r="K227" s="140">
        <v>2024</v>
      </c>
      <c r="L227" s="139"/>
      <c r="M227" s="140">
        <v>2025</v>
      </c>
      <c r="N227" s="141"/>
    </row>
    <row r="228" spans="2:15" ht="16.5" thickTop="1" thickBot="1" x14ac:dyDescent="0.3">
      <c r="B228" s="109"/>
      <c r="C228" s="142" t="s">
        <v>71</v>
      </c>
      <c r="D228" s="143" t="str">
        <f>CONCATENATE("dif ",RIGHT(C227,2),"/",RIGHT(C227-1,2))</f>
        <v>dif 20/19</v>
      </c>
      <c r="E228" s="144" t="s">
        <v>71</v>
      </c>
      <c r="F228" s="143" t="str">
        <f>CONCATENATE("dif ",RIGHT(E227,2),"/",RIGHT(C227,2))</f>
        <v>dif 21/20</v>
      </c>
      <c r="G228" s="144" t="s">
        <v>71</v>
      </c>
      <c r="H228" s="143" t="str">
        <f>CONCATENATE("dif ",RIGHT(G227,2),"/",RIGHT(E227,2))</f>
        <v>dif 22/21</v>
      </c>
      <c r="I228" s="144" t="s">
        <v>71</v>
      </c>
      <c r="J228" s="143" t="str">
        <f>CONCATENATE("dif ",RIGHT(I227,2),"/",RIGHT(G227,2))</f>
        <v>dif 23/22</v>
      </c>
      <c r="K228" s="144" t="s">
        <v>71</v>
      </c>
      <c r="L228" s="143" t="str">
        <f>CONCATENATE("dif ",RIGHT(K227,2),"/",RIGHT(I227,2))</f>
        <v>dif 24/23</v>
      </c>
      <c r="M228" s="144" t="s">
        <v>71</v>
      </c>
      <c r="N228" s="143" t="str">
        <f>CONCATENATE("dif ",RIGHT(M227,2),"/",RIGHT(K227,2))</f>
        <v>dif 25/24</v>
      </c>
    </row>
    <row r="229" spans="2:15" x14ac:dyDescent="0.25">
      <c r="B229" s="145" t="s">
        <v>73</v>
      </c>
      <c r="C229" s="220">
        <v>8.7057728119180631</v>
      </c>
      <c r="D229" s="221">
        <v>0.31876789346090462</v>
      </c>
      <c r="E229" s="220">
        <v>8.28169014084507</v>
      </c>
      <c r="F229" s="221">
        <f t="shared" ref="F229:J231" si="42">IFERROR(E229-C229,"-")</f>
        <v>-0.42408267107299302</v>
      </c>
      <c r="G229" s="220">
        <v>8.8435324294613409</v>
      </c>
      <c r="H229" s="221">
        <f t="shared" si="42"/>
        <v>0.56184228861627084</v>
      </c>
      <c r="I229" s="220">
        <v>8.3992114342040409</v>
      </c>
      <c r="J229" s="221">
        <f t="shared" si="42"/>
        <v>-0.44432099525729996</v>
      </c>
      <c r="K229" s="220">
        <v>8.608603667136812</v>
      </c>
      <c r="L229" s="221">
        <f t="shared" ref="L229:L231" si="43">IFERROR(K229-I229,"-")</f>
        <v>0.20939223293277109</v>
      </c>
      <c r="M229" s="220">
        <v>9.9277667329357193</v>
      </c>
      <c r="N229" s="221">
        <f t="shared" ref="N229:N238" si="44">IFERROR(M229-K229,"-")</f>
        <v>1.3191630657989073</v>
      </c>
    </row>
    <row r="230" spans="2:15" x14ac:dyDescent="0.25">
      <c r="B230" s="145" t="s">
        <v>75</v>
      </c>
      <c r="C230" s="220">
        <v>8.6076173604960147</v>
      </c>
      <c r="D230" s="221">
        <v>-0.35278580725056585</v>
      </c>
      <c r="E230" s="220">
        <v>11.728813559322035</v>
      </c>
      <c r="F230" s="221">
        <f t="shared" si="42"/>
        <v>3.12119619882602</v>
      </c>
      <c r="G230" s="220">
        <v>7.5259042033235586</v>
      </c>
      <c r="H230" s="221">
        <f t="shared" si="42"/>
        <v>-4.202909355998476</v>
      </c>
      <c r="I230" s="220">
        <v>8.727555141348244</v>
      </c>
      <c r="J230" s="221">
        <f t="shared" si="42"/>
        <v>1.2016509380246854</v>
      </c>
      <c r="K230" s="220">
        <v>8.2370138345079607</v>
      </c>
      <c r="L230" s="221">
        <f t="shared" si="43"/>
        <v>-0.4905413068402833</v>
      </c>
      <c r="M230" s="220">
        <v>8.4852703140174821</v>
      </c>
      <c r="N230" s="221">
        <f t="shared" si="44"/>
        <v>0.24825647950952145</v>
      </c>
    </row>
    <row r="231" spans="2:15" x14ac:dyDescent="0.25">
      <c r="B231" s="145" t="s">
        <v>77</v>
      </c>
      <c r="C231" s="220">
        <v>10.733630952380953</v>
      </c>
      <c r="D231" s="221">
        <v>2.9163866097857074</v>
      </c>
      <c r="E231" s="220">
        <v>9.907692307692308</v>
      </c>
      <c r="F231" s="221">
        <f t="shared" si="42"/>
        <v>-0.82593864468864453</v>
      </c>
      <c r="G231" s="220">
        <v>8.6417662682602927</v>
      </c>
      <c r="H231" s="221">
        <f t="shared" si="42"/>
        <v>-1.2659260394320153</v>
      </c>
      <c r="I231" s="220">
        <v>8.664422395464209</v>
      </c>
      <c r="J231" s="221">
        <f t="shared" si="42"/>
        <v>2.2656127203916299E-2</v>
      </c>
      <c r="K231" s="220">
        <v>7.8031830238726787</v>
      </c>
      <c r="L231" s="221">
        <f t="shared" si="43"/>
        <v>-0.8612393715915303</v>
      </c>
      <c r="M231" s="220">
        <v>8.5837063563115485</v>
      </c>
      <c r="N231" s="221">
        <f t="shared" si="44"/>
        <v>0.78052333243886984</v>
      </c>
    </row>
    <row r="232" spans="2:15" x14ac:dyDescent="0.25">
      <c r="B232" s="145" t="s">
        <v>79</v>
      </c>
      <c r="C232" s="220" t="s">
        <v>252</v>
      </c>
      <c r="D232" s="221" t="s">
        <v>252</v>
      </c>
      <c r="E232" s="220">
        <v>5.2430939226519335</v>
      </c>
      <c r="F232" s="221" t="str">
        <f>IFERROR(E232-C232,"-")</f>
        <v>-</v>
      </c>
      <c r="G232" s="220">
        <v>7.0787526427061307</v>
      </c>
      <c r="H232" s="221">
        <f>IFERROR(G232-E232,"-")</f>
        <v>1.8356587200541972</v>
      </c>
      <c r="I232" s="220">
        <v>7.7432362122788758</v>
      </c>
      <c r="J232" s="221">
        <f>IFERROR(I232-G232,"-")</f>
        <v>0.66448356957274513</v>
      </c>
      <c r="K232" s="220">
        <v>8.3330936975796792</v>
      </c>
      <c r="L232" s="221">
        <f>IFERROR(K232-I232,"-")</f>
        <v>0.5898574853008034</v>
      </c>
      <c r="M232" s="220">
        <v>7.3403496254013554</v>
      </c>
      <c r="N232" s="221">
        <f t="shared" si="44"/>
        <v>-0.99274407217832383</v>
      </c>
    </row>
    <row r="233" spans="2:15" x14ac:dyDescent="0.25">
      <c r="B233" s="145" t="s">
        <v>81</v>
      </c>
      <c r="C233" s="220" t="s">
        <v>252</v>
      </c>
      <c r="D233" s="221" t="s">
        <v>252</v>
      </c>
      <c r="E233" s="220">
        <v>6.009615384615385</v>
      </c>
      <c r="F233" s="221" t="str">
        <f t="shared" ref="F233:J241" si="45">IFERROR(E233-C233,"-")</f>
        <v>-</v>
      </c>
      <c r="G233" s="220">
        <v>8.3211458725970591</v>
      </c>
      <c r="H233" s="221">
        <f t="shared" si="45"/>
        <v>2.311530487981674</v>
      </c>
      <c r="I233" s="220">
        <v>8.3223995271867608</v>
      </c>
      <c r="J233" s="221">
        <f t="shared" si="45"/>
        <v>1.2536545897017248E-3</v>
      </c>
      <c r="K233" s="220">
        <v>7.6908373786407767</v>
      </c>
      <c r="L233" s="221">
        <f t="shared" ref="L233:L241" si="46">IFERROR(K233-I233,"-")</f>
        <v>-0.63156214854598414</v>
      </c>
      <c r="M233" s="220">
        <v>7.8070392096326025</v>
      </c>
      <c r="N233" s="221">
        <f t="shared" si="44"/>
        <v>0.11620183099182579</v>
      </c>
    </row>
    <row r="234" spans="2:15" x14ac:dyDescent="0.25">
      <c r="B234" s="145" t="s">
        <v>83</v>
      </c>
      <c r="C234" s="220" t="s">
        <v>252</v>
      </c>
      <c r="D234" s="221" t="s">
        <v>252</v>
      </c>
      <c r="E234" s="220">
        <v>7.8949447077409163</v>
      </c>
      <c r="F234" s="221" t="str">
        <f t="shared" si="45"/>
        <v>-</v>
      </c>
      <c r="G234" s="220">
        <v>8.8187972919155708</v>
      </c>
      <c r="H234" s="221">
        <f t="shared" si="45"/>
        <v>0.92385258417465455</v>
      </c>
      <c r="I234" s="220">
        <v>8.9193006052454606</v>
      </c>
      <c r="J234" s="221">
        <f t="shared" si="45"/>
        <v>0.10050331332988982</v>
      </c>
      <c r="K234" s="220">
        <v>8.4891791044776124</v>
      </c>
      <c r="L234" s="221">
        <f t="shared" si="46"/>
        <v>-0.43012150076784827</v>
      </c>
      <c r="M234" s="220">
        <v>8.6616828929068141</v>
      </c>
      <c r="N234" s="221">
        <f t="shared" si="44"/>
        <v>0.17250378842920178</v>
      </c>
    </row>
    <row r="235" spans="2:15" x14ac:dyDescent="0.25">
      <c r="B235" s="145" t="s">
        <v>85</v>
      </c>
      <c r="C235" s="220" t="s">
        <v>252</v>
      </c>
      <c r="D235" s="221" t="s">
        <v>252</v>
      </c>
      <c r="E235" s="220">
        <v>8.1141917293233075</v>
      </c>
      <c r="F235" s="221" t="str">
        <f t="shared" si="45"/>
        <v>-</v>
      </c>
      <c r="G235" s="220">
        <v>8.4194266629557468</v>
      </c>
      <c r="H235" s="221">
        <f t="shared" si="45"/>
        <v>0.30523493363243936</v>
      </c>
      <c r="I235" s="220">
        <v>8.3368211260587941</v>
      </c>
      <c r="J235" s="221">
        <f t="shared" si="45"/>
        <v>-8.2605536896952714E-2</v>
      </c>
      <c r="K235" s="220">
        <v>7.6555997194295067</v>
      </c>
      <c r="L235" s="221">
        <f t="shared" si="46"/>
        <v>-0.68122140662928743</v>
      </c>
      <c r="M235" s="220">
        <v>7.9297339188840095</v>
      </c>
      <c r="N235" s="221">
        <f t="shared" si="44"/>
        <v>0.27413419945450279</v>
      </c>
    </row>
    <row r="236" spans="2:15" x14ac:dyDescent="0.25">
      <c r="B236" s="145" t="s">
        <v>87</v>
      </c>
      <c r="C236" s="220">
        <v>7.4293369055592766</v>
      </c>
      <c r="D236" s="221">
        <v>-0.75257098917756515</v>
      </c>
      <c r="E236" s="220">
        <v>7.6948376353039132</v>
      </c>
      <c r="F236" s="221">
        <f t="shared" si="45"/>
        <v>0.26550072974463657</v>
      </c>
      <c r="G236" s="220">
        <v>8.0364372469635619</v>
      </c>
      <c r="H236" s="221">
        <f t="shared" si="45"/>
        <v>0.34159961165964869</v>
      </c>
      <c r="I236" s="220">
        <v>8.2916447714135568</v>
      </c>
      <c r="J236" s="221">
        <f t="shared" si="45"/>
        <v>0.25520752444999495</v>
      </c>
      <c r="K236" s="220">
        <v>8.3114473308592629</v>
      </c>
      <c r="L236" s="221">
        <f t="shared" si="46"/>
        <v>1.9802559445706081E-2</v>
      </c>
      <c r="M236" s="220">
        <v>7.2561847168774047</v>
      </c>
      <c r="N236" s="221">
        <f t="shared" si="44"/>
        <v>-1.0552626139818582</v>
      </c>
    </row>
    <row r="237" spans="2:15" x14ac:dyDescent="0.25">
      <c r="B237" s="145" t="s">
        <v>89</v>
      </c>
      <c r="C237" s="220">
        <v>7.8025247971145175</v>
      </c>
      <c r="D237" s="221">
        <v>-1.0622398248540987</v>
      </c>
      <c r="E237" s="220">
        <v>8.5449999999999999</v>
      </c>
      <c r="F237" s="221">
        <f t="shared" si="45"/>
        <v>0.74247520288548241</v>
      </c>
      <c r="G237" s="220">
        <v>8.6323838080959518</v>
      </c>
      <c r="H237" s="221">
        <f t="shared" si="45"/>
        <v>8.738380809595192E-2</v>
      </c>
      <c r="I237" s="220">
        <v>8.9404954227248243</v>
      </c>
      <c r="J237" s="221">
        <f t="shared" si="45"/>
        <v>0.30811161462887249</v>
      </c>
      <c r="K237" s="220">
        <v>8.7204788094467816</v>
      </c>
      <c r="L237" s="221">
        <f t="shared" si="46"/>
        <v>-0.22001661327804278</v>
      </c>
      <c r="M237" s="220">
        <v>8.4611691612538831</v>
      </c>
      <c r="N237" s="221">
        <f t="shared" si="44"/>
        <v>-0.25930964819289848</v>
      </c>
    </row>
    <row r="238" spans="2:15" x14ac:dyDescent="0.25">
      <c r="B238" s="145" t="s">
        <v>91</v>
      </c>
      <c r="C238" s="220">
        <v>9.5790094339622645</v>
      </c>
      <c r="D238" s="221">
        <v>1.0139857636754357</v>
      </c>
      <c r="E238" s="220">
        <v>7.0247342156650037</v>
      </c>
      <c r="F238" s="221">
        <f t="shared" si="45"/>
        <v>-2.5542752182972608</v>
      </c>
      <c r="G238" s="220">
        <v>7.398474487112046</v>
      </c>
      <c r="H238" s="221">
        <f t="shared" si="45"/>
        <v>0.37374027144704236</v>
      </c>
      <c r="I238" s="220">
        <v>8.0896470588235285</v>
      </c>
      <c r="J238" s="221">
        <f t="shared" si="45"/>
        <v>0.6911725717114825</v>
      </c>
      <c r="K238" s="220">
        <v>8.1410483666751077</v>
      </c>
      <c r="L238" s="221">
        <f t="shared" si="46"/>
        <v>5.1401307851579148E-2</v>
      </c>
      <c r="M238" s="220">
        <v>7.9728633020542734</v>
      </c>
      <c r="N238" s="221">
        <f t="shared" si="44"/>
        <v>-0.16818506462083427</v>
      </c>
    </row>
    <row r="239" spans="2:15" x14ac:dyDescent="0.25">
      <c r="B239" s="145" t="s">
        <v>93</v>
      </c>
      <c r="C239" s="220">
        <v>7.1098398169336381</v>
      </c>
      <c r="D239" s="221">
        <v>-0.49885583524027499</v>
      </c>
      <c r="E239" s="220">
        <v>9.0463992266795561</v>
      </c>
      <c r="F239" s="221">
        <f t="shared" si="45"/>
        <v>1.936559409745918</v>
      </c>
      <c r="G239" s="220">
        <v>8.6113074204947004</v>
      </c>
      <c r="H239" s="221">
        <f t="shared" si="45"/>
        <v>-0.43509180618485566</v>
      </c>
      <c r="I239" s="220">
        <v>8.4856290672451191</v>
      </c>
      <c r="J239" s="221">
        <f t="shared" si="45"/>
        <v>-0.12567835324958132</v>
      </c>
      <c r="K239" s="220">
        <v>8.5639518611810797</v>
      </c>
      <c r="L239" s="221">
        <f t="shared" si="46"/>
        <v>7.8322793935960533E-2</v>
      </c>
      <c r="M239" s="220"/>
      <c r="N239" s="221"/>
    </row>
    <row r="240" spans="2:15" x14ac:dyDescent="0.25">
      <c r="B240" s="145" t="s">
        <v>95</v>
      </c>
      <c r="C240" s="220">
        <v>7.5361010830324906</v>
      </c>
      <c r="D240" s="221">
        <v>-2.70362494436477</v>
      </c>
      <c r="E240" s="220">
        <v>8.4801517067003793</v>
      </c>
      <c r="F240" s="221">
        <f t="shared" si="45"/>
        <v>0.94405062366788872</v>
      </c>
      <c r="G240" s="220">
        <v>8.6826692270763317</v>
      </c>
      <c r="H240" s="221">
        <f t="shared" si="45"/>
        <v>0.20251752037595239</v>
      </c>
      <c r="I240" s="220">
        <v>9.0498414136837333</v>
      </c>
      <c r="J240" s="221">
        <f t="shared" si="45"/>
        <v>0.36717218660740158</v>
      </c>
      <c r="K240" s="220">
        <v>9.620396600566572</v>
      </c>
      <c r="L240" s="221">
        <f t="shared" si="46"/>
        <v>0.57055518688283868</v>
      </c>
      <c r="M240" s="220"/>
      <c r="N240" s="221"/>
    </row>
    <row r="241" spans="2:15" ht="15.75" x14ac:dyDescent="0.25">
      <c r="B241" s="148" t="s">
        <v>32</v>
      </c>
      <c r="C241" s="222">
        <v>8.4789494013132476</v>
      </c>
      <c r="D241" s="223">
        <v>-0.10376503002503767</v>
      </c>
      <c r="E241" s="222">
        <v>8.0765115973166139</v>
      </c>
      <c r="F241" s="223">
        <f t="shared" si="45"/>
        <v>-0.40243780399663365</v>
      </c>
      <c r="G241" s="222">
        <v>8.2205484045708985</v>
      </c>
      <c r="H241" s="223">
        <f t="shared" si="45"/>
        <v>0.14403680725428458</v>
      </c>
      <c r="I241" s="222">
        <v>8.4851200579355925</v>
      </c>
      <c r="J241" s="223">
        <f t="shared" si="45"/>
        <v>0.26457165336469401</v>
      </c>
      <c r="K241" s="222">
        <v>8.3521609571393363</v>
      </c>
      <c r="L241" s="223">
        <f t="shared" si="46"/>
        <v>-0.13295910079625628</v>
      </c>
      <c r="M241" s="222">
        <v>8.2172675237495874</v>
      </c>
      <c r="N241" s="223">
        <v>3.1546255011807744E-2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302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128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129</v>
      </c>
    </row>
    <row r="248" spans="2:15" ht="22.5" thickTop="1" thickBot="1" x14ac:dyDescent="0.3">
      <c r="B248" s="152" t="str">
        <f>C248</f>
        <v>Dinamarca</v>
      </c>
      <c r="C248" s="135" t="s">
        <v>130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v>2020</v>
      </c>
      <c r="D249" s="139"/>
      <c r="E249" s="140">
        <v>2021</v>
      </c>
      <c r="F249" s="139"/>
      <c r="G249" s="140">
        <v>2022</v>
      </c>
      <c r="H249" s="139"/>
      <c r="I249" s="140">
        <v>2023</v>
      </c>
      <c r="J249" s="139"/>
      <c r="K249" s="140">
        <v>2024</v>
      </c>
      <c r="L249" s="139"/>
      <c r="M249" s="140">
        <v>2025</v>
      </c>
      <c r="N249" s="141"/>
    </row>
    <row r="250" spans="2:15" ht="16.5" thickTop="1" thickBot="1" x14ac:dyDescent="0.3">
      <c r="B250" s="109"/>
      <c r="C250" s="142" t="s">
        <v>71</v>
      </c>
      <c r="D250" s="143" t="str">
        <f>CONCATENATE("dif ",RIGHT(C249,2),"/",RIGHT(C249-1,2))</f>
        <v>dif 20/19</v>
      </c>
      <c r="E250" s="144" t="s">
        <v>71</v>
      </c>
      <c r="F250" s="143" t="str">
        <f>CONCATENATE("dif ",RIGHT(E249,2),"/",RIGHT(C249,2))</f>
        <v>dif 21/20</v>
      </c>
      <c r="G250" s="144" t="s">
        <v>71</v>
      </c>
      <c r="H250" s="143" t="str">
        <f>CONCATENATE("dif ",RIGHT(G249,2),"/",RIGHT(E249,2))</f>
        <v>dif 22/21</v>
      </c>
      <c r="I250" s="144" t="s">
        <v>71</v>
      </c>
      <c r="J250" s="143" t="str">
        <f>CONCATENATE("dif ",RIGHT(I249,2),"/",RIGHT(G249,2))</f>
        <v>dif 23/22</v>
      </c>
      <c r="K250" s="144" t="s">
        <v>71</v>
      </c>
      <c r="L250" s="143" t="str">
        <f>CONCATENATE("dif ",RIGHT(K249,2),"/",RIGHT(I249,2))</f>
        <v>dif 24/23</v>
      </c>
      <c r="M250" s="144" t="s">
        <v>71</v>
      </c>
      <c r="N250" s="143" t="str">
        <f>CONCATENATE("dif ",RIGHT(M249,2),"/",RIGHT(K249,2))</f>
        <v>dif 25/24</v>
      </c>
    </row>
    <row r="251" spans="2:15" x14ac:dyDescent="0.25">
      <c r="B251" s="145" t="s">
        <v>73</v>
      </c>
      <c r="C251" s="220">
        <v>8.9706999457406411</v>
      </c>
      <c r="D251" s="221">
        <v>-0.13674422299384936</v>
      </c>
      <c r="E251" s="220">
        <v>4.1066666666666665</v>
      </c>
      <c r="F251" s="221">
        <f t="shared" ref="F251:J253" si="47">IFERROR(E251-C251,"-")</f>
        <v>-4.8640332790739746</v>
      </c>
      <c r="G251" s="220">
        <v>8.4483920367534449</v>
      </c>
      <c r="H251" s="221">
        <f t="shared" si="47"/>
        <v>4.3417253700867784</v>
      </c>
      <c r="I251" s="220">
        <v>7.381966351209253</v>
      </c>
      <c r="J251" s="221">
        <f t="shared" si="47"/>
        <v>-1.0664256855441918</v>
      </c>
      <c r="K251" s="220">
        <v>8.3423835381537579</v>
      </c>
      <c r="L251" s="221">
        <f t="shared" ref="L251:L253" si="48">IFERROR(K251-I251,"-")</f>
        <v>0.96041718694450484</v>
      </c>
      <c r="M251" s="220">
        <v>10.138941398865784</v>
      </c>
      <c r="N251" s="221">
        <f t="shared" ref="N251:N260" si="49">IFERROR(M251-K251,"-")</f>
        <v>1.7965578607120261</v>
      </c>
    </row>
    <row r="252" spans="2:15" x14ac:dyDescent="0.25">
      <c r="B252" s="145" t="s">
        <v>75</v>
      </c>
      <c r="C252" s="220">
        <v>8.0938388625592417</v>
      </c>
      <c r="D252" s="221">
        <v>-0.23047916028990656</v>
      </c>
      <c r="E252" s="220">
        <v>6.67741935483871</v>
      </c>
      <c r="F252" s="221">
        <f t="shared" si="47"/>
        <v>-1.4164195077205317</v>
      </c>
      <c r="G252" s="220">
        <v>8.2276861853325745</v>
      </c>
      <c r="H252" s="221">
        <f t="shared" si="47"/>
        <v>1.5502668304938645</v>
      </c>
      <c r="I252" s="220">
        <v>8.1284599006387506</v>
      </c>
      <c r="J252" s="221">
        <f t="shared" si="47"/>
        <v>-9.9226284693823885E-2</v>
      </c>
      <c r="K252" s="220">
        <v>8.6390164820318827</v>
      </c>
      <c r="L252" s="221">
        <f t="shared" si="48"/>
        <v>0.51055658139313209</v>
      </c>
      <c r="M252" s="220">
        <v>8.4842164599774517</v>
      </c>
      <c r="N252" s="221">
        <f t="shared" si="49"/>
        <v>-0.154800022054431</v>
      </c>
    </row>
    <row r="253" spans="2:15" x14ac:dyDescent="0.25">
      <c r="B253" s="145" t="s">
        <v>77</v>
      </c>
      <c r="C253" s="220">
        <v>11.017251635930993</v>
      </c>
      <c r="D253" s="221">
        <v>3.5034364483738107</v>
      </c>
      <c r="E253" s="220">
        <v>6.0204081632653059</v>
      </c>
      <c r="F253" s="221">
        <f t="shared" si="47"/>
        <v>-4.9968434726656872</v>
      </c>
      <c r="G253" s="220">
        <v>8.4184331797235021</v>
      </c>
      <c r="H253" s="221">
        <f t="shared" si="47"/>
        <v>2.3980250164581962</v>
      </c>
      <c r="I253" s="220">
        <v>9.2266817410966642</v>
      </c>
      <c r="J253" s="221">
        <f t="shared" si="47"/>
        <v>0.80824856137316203</v>
      </c>
      <c r="K253" s="220">
        <v>8.3439211391018624</v>
      </c>
      <c r="L253" s="221">
        <f t="shared" si="48"/>
        <v>-0.88276060199480177</v>
      </c>
      <c r="M253" s="220">
        <v>8.2804525124967121</v>
      </c>
      <c r="N253" s="221">
        <f t="shared" si="49"/>
        <v>-6.3468626605150291E-2</v>
      </c>
    </row>
    <row r="254" spans="2:15" x14ac:dyDescent="0.25">
      <c r="B254" s="145" t="s">
        <v>79</v>
      </c>
      <c r="C254" s="220" t="s">
        <v>252</v>
      </c>
      <c r="D254" s="221" t="s">
        <v>252</v>
      </c>
      <c r="E254" s="220">
        <v>15.285714285714286</v>
      </c>
      <c r="F254" s="221" t="str">
        <f>IFERROR(E254-C254,"-")</f>
        <v>-</v>
      </c>
      <c r="G254" s="220">
        <v>9.1967109424414932</v>
      </c>
      <c r="H254" s="221">
        <f>IFERROR(G254-E254,"-")</f>
        <v>-6.0890033432727932</v>
      </c>
      <c r="I254" s="220">
        <v>8.1741071428571423</v>
      </c>
      <c r="J254" s="221">
        <f>IFERROR(I254-G254,"-")</f>
        <v>-1.0226037995843509</v>
      </c>
      <c r="K254" s="220">
        <v>10.570491803278689</v>
      </c>
      <c r="L254" s="221">
        <f>IFERROR(K254-I254,"-")</f>
        <v>2.3963846604215462</v>
      </c>
      <c r="M254" s="220">
        <v>9.0453244274809155</v>
      </c>
      <c r="N254" s="221">
        <f t="shared" si="49"/>
        <v>-1.5251673757977731</v>
      </c>
    </row>
    <row r="255" spans="2:15" x14ac:dyDescent="0.25">
      <c r="B255" s="145" t="s">
        <v>81</v>
      </c>
      <c r="C255" s="220" t="s">
        <v>252</v>
      </c>
      <c r="D255" s="221" t="s">
        <v>252</v>
      </c>
      <c r="E255" s="220">
        <v>4.7142857142857144</v>
      </c>
      <c r="F255" s="221" t="str">
        <f t="shared" ref="F255:J263" si="50">IFERROR(E255-C255,"-")</f>
        <v>-</v>
      </c>
      <c r="G255" s="220">
        <v>9.1746478873239443</v>
      </c>
      <c r="H255" s="221">
        <f t="shared" si="50"/>
        <v>4.4603621730382299</v>
      </c>
      <c r="I255" s="220">
        <v>9.6876876876876885</v>
      </c>
      <c r="J255" s="221">
        <f t="shared" si="50"/>
        <v>0.51303980036374419</v>
      </c>
      <c r="K255" s="220">
        <v>8.620754716981132</v>
      </c>
      <c r="L255" s="221">
        <f t="shared" ref="L255:L263" si="51">IFERROR(K255-I255,"-")</f>
        <v>-1.0669329707065565</v>
      </c>
      <c r="M255" s="220">
        <v>9.6891566265060245</v>
      </c>
      <c r="N255" s="221">
        <f t="shared" si="49"/>
        <v>1.0684019095248924</v>
      </c>
    </row>
    <row r="256" spans="2:15" x14ac:dyDescent="0.25">
      <c r="B256" s="145" t="s">
        <v>83</v>
      </c>
      <c r="C256" s="220" t="s">
        <v>252</v>
      </c>
      <c r="D256" s="221" t="s">
        <v>252</v>
      </c>
      <c r="E256" s="220">
        <v>2.1319796954314723</v>
      </c>
      <c r="F256" s="221" t="str">
        <f t="shared" si="50"/>
        <v>-</v>
      </c>
      <c r="G256" s="220">
        <v>7.0531249999999996</v>
      </c>
      <c r="H256" s="221">
        <f t="shared" si="50"/>
        <v>4.9211453045685278</v>
      </c>
      <c r="I256" s="220">
        <v>8.2967863894139882</v>
      </c>
      <c r="J256" s="221">
        <f t="shared" si="50"/>
        <v>1.2436613894139885</v>
      </c>
      <c r="K256" s="220">
        <v>10.466307277628033</v>
      </c>
      <c r="L256" s="221">
        <f t="shared" si="51"/>
        <v>2.1695208882140449</v>
      </c>
      <c r="M256" s="220">
        <v>8.6520547945205486</v>
      </c>
      <c r="N256" s="221">
        <f t="shared" si="49"/>
        <v>-1.8142524831074844</v>
      </c>
    </row>
    <row r="257" spans="2:15" x14ac:dyDescent="0.25">
      <c r="B257" s="145" t="s">
        <v>85</v>
      </c>
      <c r="C257" s="220" t="s">
        <v>252</v>
      </c>
      <c r="D257" s="221" t="s">
        <v>252</v>
      </c>
      <c r="E257" s="220">
        <v>7.4173602853745537</v>
      </c>
      <c r="F257" s="221" t="str">
        <f t="shared" si="50"/>
        <v>-</v>
      </c>
      <c r="G257" s="220">
        <v>8.795209580838323</v>
      </c>
      <c r="H257" s="221">
        <f t="shared" si="50"/>
        <v>1.3778492954637693</v>
      </c>
      <c r="I257" s="220">
        <v>7.9409368635437882</v>
      </c>
      <c r="J257" s="221">
        <f t="shared" si="50"/>
        <v>-0.8542727172945348</v>
      </c>
      <c r="K257" s="220">
        <v>7.2018779342723001</v>
      </c>
      <c r="L257" s="221">
        <f t="shared" si="51"/>
        <v>-0.7390589292714882</v>
      </c>
      <c r="M257" s="220">
        <v>7.5850556438791736</v>
      </c>
      <c r="N257" s="221">
        <f t="shared" si="49"/>
        <v>0.38317770960687358</v>
      </c>
    </row>
    <row r="258" spans="2:15" x14ac:dyDescent="0.25">
      <c r="B258" s="145" t="s">
        <v>87</v>
      </c>
      <c r="C258" s="220">
        <v>10.888888888888889</v>
      </c>
      <c r="D258" s="221">
        <v>1.2678843226788441</v>
      </c>
      <c r="E258" s="220">
        <v>9.3671328671328666</v>
      </c>
      <c r="F258" s="221">
        <f t="shared" si="50"/>
        <v>-1.5217560217560226</v>
      </c>
      <c r="G258" s="220">
        <v>8.6090425531914896</v>
      </c>
      <c r="H258" s="221">
        <f t="shared" si="50"/>
        <v>-0.75809031394137705</v>
      </c>
      <c r="I258" s="220">
        <v>7.965608465608466</v>
      </c>
      <c r="J258" s="221">
        <f t="shared" si="50"/>
        <v>-0.64343408758302356</v>
      </c>
      <c r="K258" s="220">
        <v>10.337874659400544</v>
      </c>
      <c r="L258" s="221">
        <f t="shared" si="51"/>
        <v>2.3722661937920781</v>
      </c>
      <c r="M258" s="220">
        <v>8.4961240310077528</v>
      </c>
      <c r="N258" s="221">
        <f t="shared" si="49"/>
        <v>-1.8417506283927914</v>
      </c>
    </row>
    <row r="259" spans="2:15" x14ac:dyDescent="0.25">
      <c r="B259" s="145" t="s">
        <v>89</v>
      </c>
      <c r="C259" s="220">
        <v>2.75</v>
      </c>
      <c r="D259" s="221">
        <v>-6.3518363939899825</v>
      </c>
      <c r="E259" s="220">
        <v>8.5949612403100772</v>
      </c>
      <c r="F259" s="221">
        <f t="shared" si="50"/>
        <v>5.8449612403100772</v>
      </c>
      <c r="G259" s="220">
        <v>9.8945233265720081</v>
      </c>
      <c r="H259" s="221">
        <f t="shared" si="50"/>
        <v>1.2995620862619308</v>
      </c>
      <c r="I259" s="220">
        <v>8.3199052132701414</v>
      </c>
      <c r="J259" s="221">
        <f t="shared" si="50"/>
        <v>-1.5746181133018666</v>
      </c>
      <c r="K259" s="220">
        <v>9.5922551252847388</v>
      </c>
      <c r="L259" s="221">
        <f t="shared" si="51"/>
        <v>1.2723499120145974</v>
      </c>
      <c r="M259" s="220">
        <v>7.0707070707070709</v>
      </c>
      <c r="N259" s="221">
        <f t="shared" si="49"/>
        <v>-2.5215480545776678</v>
      </c>
    </row>
    <row r="260" spans="2:15" x14ac:dyDescent="0.25">
      <c r="B260" s="145" t="s">
        <v>91</v>
      </c>
      <c r="C260" s="220">
        <v>4.2352941176470589</v>
      </c>
      <c r="D260" s="221">
        <v>-2.6409685086155674</v>
      </c>
      <c r="E260" s="220">
        <v>6.878007598142676</v>
      </c>
      <c r="F260" s="221">
        <f t="shared" si="50"/>
        <v>2.6427134804956172</v>
      </c>
      <c r="G260" s="220">
        <v>6.7535545023696679</v>
      </c>
      <c r="H260" s="221">
        <f t="shared" si="50"/>
        <v>-0.12445309577300812</v>
      </c>
      <c r="I260" s="220">
        <v>6.281114848630466</v>
      </c>
      <c r="J260" s="221">
        <f t="shared" si="50"/>
        <v>-0.47243965373920194</v>
      </c>
      <c r="K260" s="220">
        <v>7.0145454545454546</v>
      </c>
      <c r="L260" s="221">
        <f t="shared" si="51"/>
        <v>0.73343060591498865</v>
      </c>
      <c r="M260" s="220">
        <v>7.2699708454810494</v>
      </c>
      <c r="N260" s="221">
        <f t="shared" si="49"/>
        <v>0.2554253909355948</v>
      </c>
    </row>
    <row r="261" spans="2:15" x14ac:dyDescent="0.25">
      <c r="B261" s="145" t="s">
        <v>93</v>
      </c>
      <c r="C261" s="220">
        <v>5.9189189189189193</v>
      </c>
      <c r="D261" s="221">
        <v>-2.6005749251303278</v>
      </c>
      <c r="E261" s="220">
        <v>7.8625077591558039</v>
      </c>
      <c r="F261" s="221">
        <f t="shared" si="50"/>
        <v>1.9435888402368846</v>
      </c>
      <c r="G261" s="220">
        <v>7.8405093996361428</v>
      </c>
      <c r="H261" s="221">
        <f t="shared" si="50"/>
        <v>-2.1998359519661115E-2</v>
      </c>
      <c r="I261" s="220">
        <v>8.4503028143925896</v>
      </c>
      <c r="J261" s="221">
        <f t="shared" si="50"/>
        <v>0.60979341475644677</v>
      </c>
      <c r="K261" s="220">
        <v>7.8947197926789761</v>
      </c>
      <c r="L261" s="221">
        <f t="shared" si="51"/>
        <v>-0.55558302171361351</v>
      </c>
      <c r="M261" s="220"/>
      <c r="N261" s="221"/>
    </row>
    <row r="262" spans="2:15" x14ac:dyDescent="0.25">
      <c r="B262" s="145" t="s">
        <v>95</v>
      </c>
      <c r="C262" s="220">
        <v>7.8205128205128203</v>
      </c>
      <c r="D262" s="221">
        <v>-1.2378507650777975</v>
      </c>
      <c r="E262" s="220">
        <v>8.6154136758594628</v>
      </c>
      <c r="F262" s="221">
        <f t="shared" si="50"/>
        <v>0.79490085534664257</v>
      </c>
      <c r="G262" s="220">
        <v>8.5618691588785047</v>
      </c>
      <c r="H262" s="221">
        <f t="shared" si="50"/>
        <v>-5.3544516980958079E-2</v>
      </c>
      <c r="I262" s="220">
        <v>7.6238277179576244</v>
      </c>
      <c r="J262" s="221">
        <f t="shared" si="50"/>
        <v>-0.93804144092088038</v>
      </c>
      <c r="K262" s="220">
        <v>8.3462793733681462</v>
      </c>
      <c r="L262" s="221">
        <f t="shared" si="51"/>
        <v>0.72245165541052181</v>
      </c>
      <c r="M262" s="220"/>
      <c r="N262" s="221"/>
    </row>
    <row r="263" spans="2:15" ht="15.75" x14ac:dyDescent="0.25">
      <c r="B263" s="148" t="s">
        <v>32</v>
      </c>
      <c r="C263" s="222">
        <v>8.8963076923076922</v>
      </c>
      <c r="D263" s="223">
        <v>0.43811830934398621</v>
      </c>
      <c r="E263" s="222">
        <v>7.7692015570112982</v>
      </c>
      <c r="F263" s="223">
        <f t="shared" si="50"/>
        <v>-1.127106135296394</v>
      </c>
      <c r="G263" s="222">
        <v>8.2687803357527727</v>
      </c>
      <c r="H263" s="223">
        <f t="shared" si="50"/>
        <v>0.49957877874147449</v>
      </c>
      <c r="I263" s="222">
        <v>8.0127206977238892</v>
      </c>
      <c r="J263" s="223">
        <f t="shared" si="50"/>
        <v>-0.25605963802888354</v>
      </c>
      <c r="K263" s="222">
        <v>8.4210810567532288</v>
      </c>
      <c r="L263" s="223">
        <f t="shared" si="51"/>
        <v>0.40836035902933965</v>
      </c>
      <c r="M263" s="222">
        <v>8.6569624060150367</v>
      </c>
      <c r="N263" s="223">
        <v>0.12049240352561696</v>
      </c>
    </row>
    <row r="264" spans="2:15" ht="6" customHeight="1" x14ac:dyDescent="0.25"/>
    <row r="265" spans="2:15" x14ac:dyDescent="0.25">
      <c r="B265" s="131" t="s">
        <v>57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303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131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132</v>
      </c>
    </row>
    <row r="270" spans="2:15" ht="22.5" thickTop="1" thickBot="1" x14ac:dyDescent="0.3">
      <c r="B270" s="152" t="str">
        <f>C270</f>
        <v>Suecia</v>
      </c>
      <c r="C270" s="135" t="s">
        <v>133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v>2020</v>
      </c>
      <c r="D271" s="139"/>
      <c r="E271" s="140">
        <v>2021</v>
      </c>
      <c r="F271" s="139"/>
      <c r="G271" s="140">
        <v>2022</v>
      </c>
      <c r="H271" s="139"/>
      <c r="I271" s="140">
        <v>2023</v>
      </c>
      <c r="J271" s="139"/>
      <c r="K271" s="140">
        <v>2024</v>
      </c>
      <c r="L271" s="139"/>
      <c r="M271" s="140">
        <v>2025</v>
      </c>
      <c r="N271" s="141"/>
    </row>
    <row r="272" spans="2:15" ht="16.5" thickTop="1" thickBot="1" x14ac:dyDescent="0.3">
      <c r="B272" s="109"/>
      <c r="C272" s="142" t="s">
        <v>71</v>
      </c>
      <c r="D272" s="143" t="str">
        <f>CONCATENATE("dif ",RIGHT(C271,2),"/",RIGHT(C271-1,2))</f>
        <v>dif 20/19</v>
      </c>
      <c r="E272" s="144" t="s">
        <v>71</v>
      </c>
      <c r="F272" s="143" t="str">
        <f>CONCATENATE("dif ",RIGHT(E271,2),"/",RIGHT(C271,2))</f>
        <v>dif 21/20</v>
      </c>
      <c r="G272" s="144" t="s">
        <v>71</v>
      </c>
      <c r="H272" s="143" t="str">
        <f>CONCATENATE("dif ",RIGHT(G271,2),"/",RIGHT(E271,2))</f>
        <v>dif 22/21</v>
      </c>
      <c r="I272" s="144" t="s">
        <v>71</v>
      </c>
      <c r="J272" s="143" t="str">
        <f>CONCATENATE("dif ",RIGHT(I271,2),"/",RIGHT(G271,2))</f>
        <v>dif 23/22</v>
      </c>
      <c r="K272" s="144" t="s">
        <v>71</v>
      </c>
      <c r="L272" s="143" t="str">
        <f>CONCATENATE("dif ",RIGHT(K271,2),"/",RIGHT(I271,2))</f>
        <v>dif 24/23</v>
      </c>
      <c r="M272" s="144" t="s">
        <v>71</v>
      </c>
      <c r="N272" s="143" t="str">
        <f>CONCATENATE("dif ",RIGHT(M271,2),"/",RIGHT(K271,2))</f>
        <v>dif 25/24</v>
      </c>
    </row>
    <row r="273" spans="2:14" x14ac:dyDescent="0.25">
      <c r="B273" s="145" t="s">
        <v>73</v>
      </c>
      <c r="C273" s="220">
        <v>9.6649278919914092</v>
      </c>
      <c r="D273" s="221">
        <v>0.13160481980424521</v>
      </c>
      <c r="E273" s="220">
        <v>8.3212341197822148</v>
      </c>
      <c r="F273" s="221">
        <f t="shared" ref="F273:J275" si="52">IFERROR(E273-C273,"-")</f>
        <v>-1.3436937722091944</v>
      </c>
      <c r="G273" s="220">
        <v>8.4030825496342736</v>
      </c>
      <c r="H273" s="221">
        <f t="shared" si="52"/>
        <v>8.1848429852058757E-2</v>
      </c>
      <c r="I273" s="220">
        <v>8.2004524886877821</v>
      </c>
      <c r="J273" s="221">
        <f t="shared" si="52"/>
        <v>-0.2026300609464915</v>
      </c>
      <c r="K273" s="220">
        <v>8.8776695003110095</v>
      </c>
      <c r="L273" s="221">
        <f t="shared" ref="L273:L275" si="53">IFERROR(K273-I273,"-")</f>
        <v>0.67721701162322745</v>
      </c>
      <c r="M273" s="220">
        <v>11.700116346713205</v>
      </c>
      <c r="N273" s="221">
        <f t="shared" ref="N273:N282" si="54">IFERROR(M273-K273,"-")</f>
        <v>2.8224468464021957</v>
      </c>
    </row>
    <row r="274" spans="2:14" x14ac:dyDescent="0.25">
      <c r="B274" s="145" t="s">
        <v>75</v>
      </c>
      <c r="C274" s="220">
        <v>8.2841480127912295</v>
      </c>
      <c r="D274" s="221">
        <v>-0.96722372932125289</v>
      </c>
      <c r="E274" s="220">
        <v>7.5951086956521738</v>
      </c>
      <c r="F274" s="221">
        <f t="shared" si="52"/>
        <v>-0.68903931713905564</v>
      </c>
      <c r="G274" s="220">
        <v>8.2292319749216301</v>
      </c>
      <c r="H274" s="221">
        <f t="shared" si="52"/>
        <v>0.63412327926945622</v>
      </c>
      <c r="I274" s="220">
        <v>8.7536041939711673</v>
      </c>
      <c r="J274" s="221">
        <f t="shared" si="52"/>
        <v>0.52437221904953724</v>
      </c>
      <c r="K274" s="220">
        <v>9.0517909002904169</v>
      </c>
      <c r="L274" s="221">
        <f t="shared" si="53"/>
        <v>0.29818670631924959</v>
      </c>
      <c r="M274" s="220">
        <v>9.5968225419664268</v>
      </c>
      <c r="N274" s="221">
        <f t="shared" si="54"/>
        <v>0.54503164167600993</v>
      </c>
    </row>
    <row r="275" spans="2:14" x14ac:dyDescent="0.25">
      <c r="B275" s="145" t="s">
        <v>77</v>
      </c>
      <c r="C275" s="220">
        <v>9.3773006134969332</v>
      </c>
      <c r="D275" s="221">
        <v>1.372271789751073</v>
      </c>
      <c r="E275" s="220">
        <v>11.540598290598291</v>
      </c>
      <c r="F275" s="221">
        <f t="shared" si="52"/>
        <v>2.1632976771013581</v>
      </c>
      <c r="G275" s="220">
        <v>9.0803940260565614</v>
      </c>
      <c r="H275" s="221">
        <f t="shared" si="52"/>
        <v>-2.4602042645417299</v>
      </c>
      <c r="I275" s="220">
        <v>9.4451237263464343</v>
      </c>
      <c r="J275" s="221">
        <f t="shared" si="52"/>
        <v>0.36472970028987284</v>
      </c>
      <c r="K275" s="220">
        <v>8.5975887170154692</v>
      </c>
      <c r="L275" s="221">
        <f t="shared" si="53"/>
        <v>-0.84753500933096504</v>
      </c>
      <c r="M275" s="220">
        <v>9.0525980235894163</v>
      </c>
      <c r="N275" s="221">
        <f t="shared" si="54"/>
        <v>0.45500930657394711</v>
      </c>
    </row>
    <row r="276" spans="2:14" x14ac:dyDescent="0.25">
      <c r="B276" s="145" t="s">
        <v>79</v>
      </c>
      <c r="C276" s="220" t="s">
        <v>252</v>
      </c>
      <c r="D276" s="221" t="s">
        <v>252</v>
      </c>
      <c r="E276" s="220">
        <v>11.967391304347826</v>
      </c>
      <c r="F276" s="221" t="str">
        <f>IFERROR(E276-C276,"-")</f>
        <v>-</v>
      </c>
      <c r="G276" s="220">
        <v>9.2377972465581983</v>
      </c>
      <c r="H276" s="221">
        <f>IFERROR(G276-E276,"-")</f>
        <v>-2.7295940577896278</v>
      </c>
      <c r="I276" s="220">
        <v>8.0933140933140937</v>
      </c>
      <c r="J276" s="221">
        <f>IFERROR(I276-G276,"-")</f>
        <v>-1.1444831532441047</v>
      </c>
      <c r="K276" s="220">
        <v>13.656119900083263</v>
      </c>
      <c r="L276" s="221">
        <f>IFERROR(K276-I276,"-")</f>
        <v>5.5628058067691697</v>
      </c>
      <c r="M276" s="220">
        <v>10.770879526977089</v>
      </c>
      <c r="N276" s="221">
        <f t="shared" si="54"/>
        <v>-2.8852403731061749</v>
      </c>
    </row>
    <row r="277" spans="2:14" x14ac:dyDescent="0.25">
      <c r="B277" s="145" t="s">
        <v>81</v>
      </c>
      <c r="C277" s="220" t="s">
        <v>252</v>
      </c>
      <c r="D277" s="221" t="s">
        <v>252</v>
      </c>
      <c r="E277" s="220">
        <v>9.6999999999999993</v>
      </c>
      <c r="F277" s="221" t="str">
        <f t="shared" ref="F277:J285" si="55">IFERROR(E277-C277,"-")</f>
        <v>-</v>
      </c>
      <c r="G277" s="220">
        <v>7.8695652173913047</v>
      </c>
      <c r="H277" s="221">
        <f t="shared" si="55"/>
        <v>-1.8304347826086946</v>
      </c>
      <c r="I277" s="220">
        <v>9.7523364485981308</v>
      </c>
      <c r="J277" s="221">
        <f t="shared" si="55"/>
        <v>1.8827712312068261</v>
      </c>
      <c r="K277" s="220">
        <v>9.2666666666666675</v>
      </c>
      <c r="L277" s="221">
        <f t="shared" ref="L277:L285" si="56">IFERROR(K277-I277,"-")</f>
        <v>-0.48566978193146326</v>
      </c>
      <c r="M277" s="220">
        <v>7.0697674418604652</v>
      </c>
      <c r="N277" s="221">
        <f t="shared" si="54"/>
        <v>-2.1968992248062023</v>
      </c>
    </row>
    <row r="278" spans="2:14" x14ac:dyDescent="0.25">
      <c r="B278" s="145" t="s">
        <v>83</v>
      </c>
      <c r="C278" s="220" t="s">
        <v>252</v>
      </c>
      <c r="D278" s="221" t="s">
        <v>252</v>
      </c>
      <c r="E278" s="220">
        <v>3</v>
      </c>
      <c r="F278" s="221" t="str">
        <f t="shared" si="55"/>
        <v>-</v>
      </c>
      <c r="G278" s="220">
        <v>8.5033557046979862</v>
      </c>
      <c r="H278" s="221">
        <f t="shared" si="55"/>
        <v>5.5033557046979862</v>
      </c>
      <c r="I278" s="220">
        <v>8.7606177606177607</v>
      </c>
      <c r="J278" s="221">
        <f t="shared" si="55"/>
        <v>0.25726205591977447</v>
      </c>
      <c r="K278" s="220">
        <v>8.6916666666666664</v>
      </c>
      <c r="L278" s="221">
        <f t="shared" si="56"/>
        <v>-6.8951093951094222E-2</v>
      </c>
      <c r="M278" s="220">
        <v>7.4573643410852712</v>
      </c>
      <c r="N278" s="221">
        <f t="shared" si="54"/>
        <v>-1.2343023255813952</v>
      </c>
    </row>
    <row r="279" spans="2:14" x14ac:dyDescent="0.25">
      <c r="B279" s="145" t="s">
        <v>85</v>
      </c>
      <c r="C279" s="220" t="s">
        <v>252</v>
      </c>
      <c r="D279" s="221" t="s">
        <v>252</v>
      </c>
      <c r="E279" s="220">
        <v>8.2982456140350873</v>
      </c>
      <c r="F279" s="221" t="str">
        <f t="shared" si="55"/>
        <v>-</v>
      </c>
      <c r="G279" s="220">
        <v>7.8888888888888893</v>
      </c>
      <c r="H279" s="221">
        <f t="shared" si="55"/>
        <v>-0.40935672514619803</v>
      </c>
      <c r="I279" s="220">
        <v>12.705627705627705</v>
      </c>
      <c r="J279" s="221">
        <f t="shared" si="55"/>
        <v>4.8167388167388161</v>
      </c>
      <c r="K279" s="220">
        <v>6.8508771929824563</v>
      </c>
      <c r="L279" s="221">
        <f t="shared" si="56"/>
        <v>-5.854750512645249</v>
      </c>
      <c r="M279" s="220">
        <v>8.5943396226415096</v>
      </c>
      <c r="N279" s="221">
        <f t="shared" si="54"/>
        <v>1.7434624296590533</v>
      </c>
    </row>
    <row r="280" spans="2:14" x14ac:dyDescent="0.25">
      <c r="B280" s="145" t="s">
        <v>87</v>
      </c>
      <c r="C280" s="220">
        <v>5.5</v>
      </c>
      <c r="D280" s="221">
        <v>-4.3538461538461544</v>
      </c>
      <c r="E280" s="220">
        <v>8.6111111111111107</v>
      </c>
      <c r="F280" s="221">
        <f t="shared" si="55"/>
        <v>3.1111111111111107</v>
      </c>
      <c r="G280" s="220">
        <v>6.964788732394366</v>
      </c>
      <c r="H280" s="221">
        <f t="shared" si="55"/>
        <v>-1.6463223787167447</v>
      </c>
      <c r="I280" s="220">
        <v>8.8852459016393439</v>
      </c>
      <c r="J280" s="221">
        <f t="shared" si="55"/>
        <v>1.9204571692449779</v>
      </c>
      <c r="K280" s="220">
        <v>7.3269230769230766</v>
      </c>
      <c r="L280" s="221">
        <f t="shared" si="56"/>
        <v>-1.5583228247162673</v>
      </c>
      <c r="M280" s="220">
        <v>6.5681818181818183</v>
      </c>
      <c r="N280" s="221">
        <f t="shared" si="54"/>
        <v>-0.75874125874125831</v>
      </c>
    </row>
    <row r="281" spans="2:14" x14ac:dyDescent="0.25">
      <c r="B281" s="145" t="s">
        <v>89</v>
      </c>
      <c r="C281" s="220">
        <v>7.4074074074074074</v>
      </c>
      <c r="D281" s="221">
        <v>-1.1861088020689019</v>
      </c>
      <c r="E281" s="220">
        <v>13.451612903225806</v>
      </c>
      <c r="F281" s="221">
        <f t="shared" si="55"/>
        <v>6.0442054958183986</v>
      </c>
      <c r="G281" s="220">
        <v>8.81</v>
      </c>
      <c r="H281" s="221">
        <f t="shared" si="55"/>
        <v>-4.6416129032258056</v>
      </c>
      <c r="I281" s="220">
        <v>7.7277936962750715</v>
      </c>
      <c r="J281" s="221">
        <f t="shared" si="55"/>
        <v>-1.082206303724929</v>
      </c>
      <c r="K281" s="220">
        <v>7.740384615384615</v>
      </c>
      <c r="L281" s="221">
        <f t="shared" si="56"/>
        <v>1.2590919109543464E-2</v>
      </c>
      <c r="M281" s="220">
        <v>6.833333333333333</v>
      </c>
      <c r="N281" s="221">
        <f t="shared" si="54"/>
        <v>-0.90705128205128194</v>
      </c>
    </row>
    <row r="282" spans="2:14" x14ac:dyDescent="0.25">
      <c r="B282" s="145" t="s">
        <v>91</v>
      </c>
      <c r="C282" s="220">
        <v>5.7944444444444443</v>
      </c>
      <c r="D282" s="221">
        <v>-0.38469790521300329</v>
      </c>
      <c r="E282" s="220">
        <v>4.2093967517401394</v>
      </c>
      <c r="F282" s="221">
        <f t="shared" si="55"/>
        <v>-1.5850476927043049</v>
      </c>
      <c r="G282" s="220">
        <v>5.3309920983318699</v>
      </c>
      <c r="H282" s="221">
        <f t="shared" si="55"/>
        <v>1.1215953465917305</v>
      </c>
      <c r="I282" s="220">
        <v>5.4709576138147566</v>
      </c>
      <c r="J282" s="221">
        <f t="shared" si="55"/>
        <v>0.13996551548288672</v>
      </c>
      <c r="K282" s="220">
        <v>5.8508442776735459</v>
      </c>
      <c r="L282" s="221">
        <f t="shared" si="56"/>
        <v>0.37988666385878922</v>
      </c>
      <c r="M282" s="220">
        <v>6.5883977900552484</v>
      </c>
      <c r="N282" s="221">
        <f t="shared" si="54"/>
        <v>0.73755351238170253</v>
      </c>
    </row>
    <row r="283" spans="2:14" x14ac:dyDescent="0.25">
      <c r="B283" s="145" t="s">
        <v>93</v>
      </c>
      <c r="C283" s="220">
        <v>9.0055970149253728</v>
      </c>
      <c r="D283" s="221">
        <v>-2.8492002140687589E-3</v>
      </c>
      <c r="E283" s="220">
        <v>9.3781206171107989</v>
      </c>
      <c r="F283" s="221">
        <f t="shared" si="55"/>
        <v>0.37252360218542613</v>
      </c>
      <c r="G283" s="220">
        <v>8.603550295857989</v>
      </c>
      <c r="H283" s="221">
        <f t="shared" si="55"/>
        <v>-0.77457032125280989</v>
      </c>
      <c r="I283" s="220">
        <v>9.4742484269401075</v>
      </c>
      <c r="J283" s="221">
        <f t="shared" si="55"/>
        <v>0.87069813108211846</v>
      </c>
      <c r="K283" s="220">
        <v>9.4645808736717836</v>
      </c>
      <c r="L283" s="221">
        <f t="shared" si="56"/>
        <v>-9.667553268323914E-3</v>
      </c>
      <c r="M283" s="220"/>
      <c r="N283" s="221"/>
    </row>
    <row r="284" spans="2:14" x14ac:dyDescent="0.25">
      <c r="B284" s="145" t="s">
        <v>95</v>
      </c>
      <c r="C284" s="220">
        <v>9.6896551724137936</v>
      </c>
      <c r="D284" s="221">
        <v>1.4419005779685818</v>
      </c>
      <c r="E284" s="220">
        <v>9.0790308624170759</v>
      </c>
      <c r="F284" s="221">
        <f t="shared" si="55"/>
        <v>-0.61062430999671768</v>
      </c>
      <c r="G284" s="220">
        <v>8.9088376804254246</v>
      </c>
      <c r="H284" s="221">
        <f t="shared" si="55"/>
        <v>-0.17019318199165134</v>
      </c>
      <c r="I284" s="220">
        <v>8.3665938864628817</v>
      </c>
      <c r="J284" s="221">
        <f t="shared" si="55"/>
        <v>-0.54224379396254285</v>
      </c>
      <c r="K284" s="220">
        <v>8.2607965451055669</v>
      </c>
      <c r="L284" s="221">
        <f t="shared" si="56"/>
        <v>-0.10579734135731478</v>
      </c>
      <c r="M284" s="220"/>
      <c r="N284" s="221"/>
    </row>
    <row r="285" spans="2:14" ht="15.75" x14ac:dyDescent="0.25">
      <c r="B285" s="148" t="s">
        <v>32</v>
      </c>
      <c r="C285" s="222">
        <v>8.9643305251837244</v>
      </c>
      <c r="D285" s="223">
        <v>0.33865125726399015</v>
      </c>
      <c r="E285" s="222">
        <v>8.4270435446906031</v>
      </c>
      <c r="F285" s="223">
        <f t="shared" si="55"/>
        <v>-0.53728698049312129</v>
      </c>
      <c r="G285" s="222">
        <v>8.3434397163120568</v>
      </c>
      <c r="H285" s="223">
        <f t="shared" si="55"/>
        <v>-8.3603828378546297E-2</v>
      </c>
      <c r="I285" s="222">
        <v>8.4642237804418308</v>
      </c>
      <c r="J285" s="223">
        <f t="shared" si="55"/>
        <v>0.12078406412977394</v>
      </c>
      <c r="K285" s="222">
        <v>8.7879118657772395</v>
      </c>
      <c r="L285" s="223">
        <f t="shared" si="56"/>
        <v>0.32368808533540872</v>
      </c>
      <c r="M285" s="222">
        <v>9.6183613752743238</v>
      </c>
      <c r="N285" s="223">
        <v>0.83601083100515794</v>
      </c>
    </row>
    <row r="286" spans="2:14" ht="6" customHeight="1" x14ac:dyDescent="0.25"/>
    <row r="287" spans="2:14" x14ac:dyDescent="0.25">
      <c r="B287" s="131" t="s">
        <v>57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7AF1-5915-413B-8E0A-8FCA328435AD}">
  <sheetPr>
    <tabColor theme="4" tint="0.79998168889431442"/>
  </sheetPr>
  <dimension ref="A4:O111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3" max="13" width="11.42578125" style="227"/>
    <col min="14" max="14" width="13.5703125" style="227" bestFit="1" customWidth="1"/>
  </cols>
  <sheetData>
    <row r="4" spans="1:15" ht="48.75" customHeight="1" thickBot="1" x14ac:dyDescent="0.3">
      <c r="B4" s="12" t="s">
        <v>292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48"/>
      <c r="N5" s="48"/>
      <c r="O5" s="1" t="s">
        <v>69</v>
      </c>
    </row>
    <row r="6" spans="1:15" ht="22.5" thickTop="1" thickBot="1" x14ac:dyDescent="0.3">
      <c r="B6" s="134" t="s">
        <v>32</v>
      </c>
      <c r="C6" s="225" t="s">
        <v>134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CONCATENATE("def ",RIGHT(M7,2),"/",RIGHT(K7,2))</f>
        <v>def 25/24</v>
      </c>
    </row>
    <row r="9" spans="1:15" x14ac:dyDescent="0.25">
      <c r="A9" s="1" t="s">
        <v>72</v>
      </c>
      <c r="B9" s="145" t="s">
        <v>73</v>
      </c>
      <c r="C9" s="220">
        <v>8.698648398805064</v>
      </c>
      <c r="D9" s="221">
        <v>0.10698328581209893</v>
      </c>
      <c r="E9" s="220">
        <v>6.4503121098626712</v>
      </c>
      <c r="F9" s="221">
        <f t="shared" ref="F9:J21" si="0">IFERROR(E9-C9,"-")</f>
        <v>-2.2483362889423928</v>
      </c>
      <c r="G9" s="220">
        <v>7.8975915168785624</v>
      </c>
      <c r="H9" s="221">
        <f t="shared" si="0"/>
        <v>1.4472794070158912</v>
      </c>
      <c r="I9" s="220">
        <v>7.9384785610073729</v>
      </c>
      <c r="J9" s="221">
        <f t="shared" si="0"/>
        <v>4.0887044128810501E-2</v>
      </c>
      <c r="K9" s="220">
        <v>8.192558804240365</v>
      </c>
      <c r="L9" s="221">
        <f t="shared" ref="L9:L21" si="1">IFERROR(K9-I9,"-")</f>
        <v>0.25408024323299205</v>
      </c>
      <c r="M9" s="220">
        <v>8.0574486474558196</v>
      </c>
      <c r="N9" s="221">
        <f t="shared" ref="N9:N18" si="2">IFERROR(M9-K9,"-")</f>
        <v>-0.13511015678454541</v>
      </c>
    </row>
    <row r="10" spans="1:15" x14ac:dyDescent="0.25">
      <c r="A10" s="1" t="s">
        <v>74</v>
      </c>
      <c r="B10" s="145" t="s">
        <v>75</v>
      </c>
      <c r="C10" s="220">
        <v>7.9022125154306337</v>
      </c>
      <c r="D10" s="221">
        <v>-0.13598710257318558</v>
      </c>
      <c r="E10" s="220">
        <v>5.3170466883821934</v>
      </c>
      <c r="F10" s="221">
        <f t="shared" si="0"/>
        <v>-2.5851658270484403</v>
      </c>
      <c r="G10" s="220">
        <v>6.9120244256787435</v>
      </c>
      <c r="H10" s="221">
        <f t="shared" si="0"/>
        <v>1.5949777372965501</v>
      </c>
      <c r="I10" s="220">
        <v>7.573860021727854</v>
      </c>
      <c r="J10" s="221">
        <f t="shared" si="0"/>
        <v>0.66183559604911046</v>
      </c>
      <c r="K10" s="220">
        <v>7.3477985852502536</v>
      </c>
      <c r="L10" s="221">
        <f t="shared" si="1"/>
        <v>-0.22606143647760035</v>
      </c>
      <c r="M10" s="220">
        <v>7.0598509811422456</v>
      </c>
      <c r="N10" s="221">
        <f t="shared" si="2"/>
        <v>-0.28794760410800802</v>
      </c>
    </row>
    <row r="11" spans="1:15" x14ac:dyDescent="0.25">
      <c r="A11" s="1" t="s">
        <v>76</v>
      </c>
      <c r="B11" s="145" t="s">
        <v>77</v>
      </c>
      <c r="C11" s="220">
        <v>9.2650728155339799</v>
      </c>
      <c r="D11" s="221">
        <v>2.0269272667703646</v>
      </c>
      <c r="E11" s="220">
        <v>5.692027581932285</v>
      </c>
      <c r="F11" s="221">
        <f t="shared" si="0"/>
        <v>-3.5730452336016949</v>
      </c>
      <c r="G11" s="220">
        <v>7.1458150200649726</v>
      </c>
      <c r="H11" s="221">
        <f t="shared" si="0"/>
        <v>1.4537874381326876</v>
      </c>
      <c r="I11" s="220">
        <v>7.1611875782049825</v>
      </c>
      <c r="J11" s="221">
        <f t="shared" si="0"/>
        <v>1.5372558140009929E-2</v>
      </c>
      <c r="K11" s="220">
        <v>7.0496921187274779</v>
      </c>
      <c r="L11" s="221">
        <f t="shared" si="1"/>
        <v>-0.11149545947750461</v>
      </c>
      <c r="M11" s="220">
        <v>6.7263591941427618</v>
      </c>
      <c r="N11" s="221">
        <f t="shared" si="2"/>
        <v>-0.32333292458471607</v>
      </c>
    </row>
    <row r="12" spans="1:15" x14ac:dyDescent="0.25">
      <c r="A12" s="1" t="s">
        <v>78</v>
      </c>
      <c r="B12" s="145" t="s">
        <v>79</v>
      </c>
      <c r="C12" s="220" t="s">
        <v>252</v>
      </c>
      <c r="D12" s="221" t="s">
        <v>252</v>
      </c>
      <c r="E12" s="220">
        <v>5.1790914385556199</v>
      </c>
      <c r="F12" s="221" t="str">
        <f t="shared" si="0"/>
        <v>-</v>
      </c>
      <c r="G12" s="220">
        <v>6.5430669710120082</v>
      </c>
      <c r="H12" s="221">
        <f t="shared" si="0"/>
        <v>1.3639755324563883</v>
      </c>
      <c r="I12" s="220">
        <v>6.6071071115401994</v>
      </c>
      <c r="J12" s="221">
        <f t="shared" si="0"/>
        <v>6.4040140528191181E-2</v>
      </c>
      <c r="K12" s="220">
        <v>6.9559722393475543</v>
      </c>
      <c r="L12" s="221">
        <f t="shared" si="1"/>
        <v>0.3488651278073549</v>
      </c>
      <c r="M12" s="220">
        <v>6.5324405509050463</v>
      </c>
      <c r="N12" s="221">
        <f t="shared" si="2"/>
        <v>-0.42353168844250799</v>
      </c>
    </row>
    <row r="13" spans="1:15" x14ac:dyDescent="0.25">
      <c r="A13" s="1" t="s">
        <v>80</v>
      </c>
      <c r="B13" s="145" t="s">
        <v>81</v>
      </c>
      <c r="C13" s="220" t="s">
        <v>252</v>
      </c>
      <c r="D13" s="221" t="s">
        <v>252</v>
      </c>
      <c r="E13" s="220">
        <v>4.6204303863106038</v>
      </c>
      <c r="F13" s="221" t="str">
        <f t="shared" si="0"/>
        <v>-</v>
      </c>
      <c r="G13" s="220">
        <v>6.7084381642859343</v>
      </c>
      <c r="H13" s="221">
        <f t="shared" si="0"/>
        <v>2.0880077779753305</v>
      </c>
      <c r="I13" s="220">
        <v>6.9440868449374946</v>
      </c>
      <c r="J13" s="221">
        <f t="shared" si="0"/>
        <v>0.2356486806515603</v>
      </c>
      <c r="K13" s="220">
        <v>6.7511616134222852</v>
      </c>
      <c r="L13" s="221">
        <f t="shared" si="1"/>
        <v>-0.19292523151520946</v>
      </c>
      <c r="M13" s="220">
        <v>6.3569210711406177</v>
      </c>
      <c r="N13" s="221">
        <f t="shared" si="2"/>
        <v>-0.39424054228166749</v>
      </c>
    </row>
    <row r="14" spans="1:15" x14ac:dyDescent="0.25">
      <c r="A14" s="1" t="s">
        <v>82</v>
      </c>
      <c r="B14" s="145" t="s">
        <v>83</v>
      </c>
      <c r="C14" s="220" t="s">
        <v>252</v>
      </c>
      <c r="D14" s="221" t="s">
        <v>252</v>
      </c>
      <c r="E14" s="220">
        <v>5.3860594883435002</v>
      </c>
      <c r="F14" s="221" t="str">
        <f t="shared" si="0"/>
        <v>-</v>
      </c>
      <c r="G14" s="220">
        <v>6.7874628069998488</v>
      </c>
      <c r="H14" s="221">
        <f t="shared" si="0"/>
        <v>1.4014033186563486</v>
      </c>
      <c r="I14" s="220">
        <v>6.9046855643809666</v>
      </c>
      <c r="J14" s="221">
        <f t="shared" si="0"/>
        <v>0.11722275738111776</v>
      </c>
      <c r="K14" s="220">
        <v>6.9467325160948938</v>
      </c>
      <c r="L14" s="221">
        <f t="shared" si="1"/>
        <v>4.204695171392725E-2</v>
      </c>
      <c r="M14" s="220">
        <v>6.9037161585469944</v>
      </c>
      <c r="N14" s="221">
        <f t="shared" si="2"/>
        <v>-4.3016357547899453E-2</v>
      </c>
    </row>
    <row r="15" spans="1:15" x14ac:dyDescent="0.25">
      <c r="A15" s="1" t="s">
        <v>84</v>
      </c>
      <c r="B15" s="145" t="s">
        <v>85</v>
      </c>
      <c r="C15" s="220" t="s">
        <v>252</v>
      </c>
      <c r="D15" s="221" t="s">
        <v>252</v>
      </c>
      <c r="E15" s="220">
        <v>6.0443979654893756</v>
      </c>
      <c r="F15" s="221" t="str">
        <f t="shared" si="0"/>
        <v>-</v>
      </c>
      <c r="G15" s="220">
        <v>7.167841512711723</v>
      </c>
      <c r="H15" s="221">
        <f t="shared" si="0"/>
        <v>1.1234435472223474</v>
      </c>
      <c r="I15" s="220">
        <v>7.7222369937073472</v>
      </c>
      <c r="J15" s="221">
        <f t="shared" si="0"/>
        <v>0.55439548099562419</v>
      </c>
      <c r="K15" s="220">
        <v>7.3925116386568499</v>
      </c>
      <c r="L15" s="221">
        <f t="shared" si="1"/>
        <v>-0.32972535505049727</v>
      </c>
      <c r="M15" s="220">
        <v>7.3919088355262117</v>
      </c>
      <c r="N15" s="221">
        <f t="shared" si="2"/>
        <v>-6.0280313063820756E-4</v>
      </c>
    </row>
    <row r="16" spans="1:15" x14ac:dyDescent="0.25">
      <c r="A16" s="1" t="s">
        <v>86</v>
      </c>
      <c r="B16" s="145" t="s">
        <v>87</v>
      </c>
      <c r="C16" s="220">
        <v>6.2072200759666263</v>
      </c>
      <c r="D16" s="221">
        <v>-1.8809502763133246</v>
      </c>
      <c r="E16" s="220">
        <v>7.2883713042003508</v>
      </c>
      <c r="F16" s="221">
        <f t="shared" si="0"/>
        <v>1.0811512282337246</v>
      </c>
      <c r="G16" s="220">
        <v>7.5955180077018341</v>
      </c>
      <c r="H16" s="221">
        <f t="shared" si="0"/>
        <v>0.30714670350148321</v>
      </c>
      <c r="I16" s="220">
        <v>8.1097716550938816</v>
      </c>
      <c r="J16" s="221">
        <f t="shared" si="0"/>
        <v>0.5142536473920476</v>
      </c>
      <c r="K16" s="220">
        <v>7.4201266434724724</v>
      </c>
      <c r="L16" s="221">
        <f t="shared" si="1"/>
        <v>-0.68964501162140923</v>
      </c>
      <c r="M16" s="220">
        <v>7.3521215652005045</v>
      </c>
      <c r="N16" s="221">
        <f t="shared" si="2"/>
        <v>-6.8005078271967889E-2</v>
      </c>
    </row>
    <row r="17" spans="1:15" x14ac:dyDescent="0.25">
      <c r="A17" s="1" t="s">
        <v>88</v>
      </c>
      <c r="B17" s="145" t="s">
        <v>89</v>
      </c>
      <c r="C17" s="220">
        <v>5.8190319031903188</v>
      </c>
      <c r="D17" s="221">
        <v>-2.2064038579189456</v>
      </c>
      <c r="E17" s="220">
        <v>7.164842426296171</v>
      </c>
      <c r="F17" s="221">
        <f t="shared" si="0"/>
        <v>1.3458105231058521</v>
      </c>
      <c r="G17" s="220">
        <v>7.2474007241185694</v>
      </c>
      <c r="H17" s="221">
        <f t="shared" si="0"/>
        <v>8.255829782239843E-2</v>
      </c>
      <c r="I17" s="220">
        <v>7.4536678097510061</v>
      </c>
      <c r="J17" s="221">
        <f t="shared" si="0"/>
        <v>0.20626708563243668</v>
      </c>
      <c r="K17" s="220">
        <v>7.2665766981556459</v>
      </c>
      <c r="L17" s="221">
        <f t="shared" si="1"/>
        <v>-0.18709111159536018</v>
      </c>
      <c r="M17" s="220">
        <v>7.0362903573801896</v>
      </c>
      <c r="N17" s="221">
        <f t="shared" si="2"/>
        <v>-0.23028634077545629</v>
      </c>
    </row>
    <row r="18" spans="1:15" x14ac:dyDescent="0.25">
      <c r="A18" s="1" t="s">
        <v>90</v>
      </c>
      <c r="B18" s="145" t="s">
        <v>91</v>
      </c>
      <c r="C18" s="220">
        <v>4.6894435729445423</v>
      </c>
      <c r="D18" s="221">
        <v>-2.8488036638951675</v>
      </c>
      <c r="E18" s="220">
        <v>7.0135595872877472</v>
      </c>
      <c r="F18" s="221">
        <f t="shared" si="0"/>
        <v>2.3241160143432049</v>
      </c>
      <c r="G18" s="220">
        <v>7.0836770928106425</v>
      </c>
      <c r="H18" s="221">
        <f t="shared" si="0"/>
        <v>7.0117505522895307E-2</v>
      </c>
      <c r="I18" s="220">
        <v>7.2239690096301068</v>
      </c>
      <c r="J18" s="221">
        <f t="shared" si="0"/>
        <v>0.14029191681946429</v>
      </c>
      <c r="K18" s="220">
        <v>6.9581148065238247</v>
      </c>
      <c r="L18" s="221">
        <f t="shared" si="1"/>
        <v>-0.26585420310628205</v>
      </c>
      <c r="M18" s="220">
        <v>6.896675995859372</v>
      </c>
      <c r="N18" s="221">
        <f t="shared" si="2"/>
        <v>-6.1438810664452781E-2</v>
      </c>
    </row>
    <row r="19" spans="1:15" x14ac:dyDescent="0.25">
      <c r="A19" s="1" t="s">
        <v>92</v>
      </c>
      <c r="B19" s="145" t="s">
        <v>93</v>
      </c>
      <c r="C19" s="220">
        <v>6.71445023639229</v>
      </c>
      <c r="D19" s="221">
        <v>-1.0001215514342832</v>
      </c>
      <c r="E19" s="220">
        <v>7.474227037296723</v>
      </c>
      <c r="F19" s="221">
        <f t="shared" si="0"/>
        <v>0.759776800904433</v>
      </c>
      <c r="G19" s="220">
        <v>7.319989568392228</v>
      </c>
      <c r="H19" s="221">
        <f t="shared" si="0"/>
        <v>-0.15423746890449497</v>
      </c>
      <c r="I19" s="220">
        <v>7.4367055851367114</v>
      </c>
      <c r="J19" s="221">
        <f t="shared" si="0"/>
        <v>0.1167160167444834</v>
      </c>
      <c r="K19" s="220">
        <v>7.1759629902735345</v>
      </c>
      <c r="L19" s="221">
        <f t="shared" si="1"/>
        <v>-0.26074259486317697</v>
      </c>
      <c r="M19" s="220"/>
      <c r="N19" s="221"/>
    </row>
    <row r="20" spans="1:15" x14ac:dyDescent="0.25">
      <c r="A20" s="1" t="s">
        <v>94</v>
      </c>
      <c r="B20" s="145" t="s">
        <v>95</v>
      </c>
      <c r="C20" s="220">
        <v>6.7961834693642951</v>
      </c>
      <c r="D20" s="221">
        <v>-1.1000705546333638</v>
      </c>
      <c r="E20" s="220">
        <v>7.3496544290152812</v>
      </c>
      <c r="F20" s="221">
        <f t="shared" si="0"/>
        <v>0.55347095965098614</v>
      </c>
      <c r="G20" s="220">
        <v>7.2560849086919399</v>
      </c>
      <c r="H20" s="221">
        <f t="shared" si="0"/>
        <v>-9.3569520323341315E-2</v>
      </c>
      <c r="I20" s="220">
        <v>7.4519302269326904</v>
      </c>
      <c r="J20" s="221">
        <f t="shared" si="0"/>
        <v>0.19584531824075047</v>
      </c>
      <c r="K20" s="220">
        <v>7.2321784322217413</v>
      </c>
      <c r="L20" s="221">
        <f t="shared" si="1"/>
        <v>-0.21975179471094908</v>
      </c>
      <c r="M20" s="220"/>
      <c r="N20" s="221"/>
    </row>
    <row r="21" spans="1:15" ht="15.75" x14ac:dyDescent="0.25">
      <c r="A21" s="1" t="s">
        <v>0</v>
      </c>
      <c r="B21" s="148" t="s">
        <v>32</v>
      </c>
      <c r="C21" s="222">
        <v>7.6155004062928775</v>
      </c>
      <c r="D21" s="223">
        <v>-0.15230900889600463</v>
      </c>
      <c r="E21" s="222">
        <v>6.8402382490482632</v>
      </c>
      <c r="F21" s="223">
        <f t="shared" si="0"/>
        <v>-0.77526215724461434</v>
      </c>
      <c r="G21" s="222">
        <v>7.1290659289847085</v>
      </c>
      <c r="H21" s="223">
        <f t="shared" si="0"/>
        <v>0.28882767993644531</v>
      </c>
      <c r="I21" s="222">
        <v>7.378386609473794</v>
      </c>
      <c r="J21" s="223">
        <f t="shared" si="0"/>
        <v>0.24932068048908551</v>
      </c>
      <c r="K21" s="222">
        <v>7.2163244160098223</v>
      </c>
      <c r="L21" s="223">
        <f t="shared" si="1"/>
        <v>-0.16206219346397166</v>
      </c>
      <c r="M21" s="222">
        <v>7.0264609959299813</v>
      </c>
      <c r="N21" s="223">
        <v>-0.19225234431484406</v>
      </c>
    </row>
    <row r="22" spans="1:15" ht="6" customHeight="1" x14ac:dyDescent="0.25"/>
    <row r="23" spans="1:15" x14ac:dyDescent="0.25">
      <c r="B23" s="131" t="s">
        <v>57</v>
      </c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</row>
    <row r="24" spans="1:15" x14ac:dyDescent="0.25">
      <c r="N24" s="229"/>
    </row>
    <row r="26" spans="1:15" ht="48.75" customHeight="1" thickBot="1" x14ac:dyDescent="0.3">
      <c r="B26" s="12" t="s">
        <v>304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48"/>
      <c r="N27" s="48"/>
      <c r="O27" s="1" t="s">
        <v>97</v>
      </c>
    </row>
    <row r="28" spans="1:15" ht="22.5" thickTop="1" thickBot="1" x14ac:dyDescent="0.3">
      <c r="B28" s="152" t="s">
        <v>98</v>
      </c>
      <c r="C28" s="225" t="s">
        <v>139</v>
      </c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CONCATENATE("dif ",RIGHT(C29,2),"/",RIGHT(C29-1,2))</f>
        <v>dif 20/19</v>
      </c>
      <c r="E30" s="144" t="s">
        <v>71</v>
      </c>
      <c r="F30" s="143" t="str">
        <f>CONCATENATE("dif ",RIGHT(E29,2),"/",RIGHT(C29,2))</f>
        <v>dif 21/20</v>
      </c>
      <c r="G30" s="144" t="s">
        <v>71</v>
      </c>
      <c r="H30" s="143" t="str">
        <f>CONCATENATE("dif ",RIGHT(G29,2),"/",RIGHT(E29,2))</f>
        <v>dif 22/21</v>
      </c>
      <c r="I30" s="144" t="s">
        <v>71</v>
      </c>
      <c r="J30" s="143" t="str">
        <f>CONCATENATE("dif ",RIGHT(I29,2),"/",RIGHT(G29,2))</f>
        <v>dif 23/22</v>
      </c>
      <c r="K30" s="144" t="s">
        <v>71</v>
      </c>
      <c r="L30" s="143" t="str">
        <f>CONCATENATE("dif ",RIGHT(K29,2),"/",RIGHT(I29,2))</f>
        <v>dif 24/23</v>
      </c>
      <c r="M30" s="144" t="s">
        <v>71</v>
      </c>
      <c r="N30" s="143" t="str">
        <f>CONCATENATE("def ",RIGHT(M29,2),"/",RIGHT(K29,2))</f>
        <v>def 25/24</v>
      </c>
    </row>
    <row r="31" spans="1:15" x14ac:dyDescent="0.25">
      <c r="B31" s="145" t="s">
        <v>73</v>
      </c>
      <c r="C31" s="220">
        <v>8.2833862223985193</v>
      </c>
      <c r="D31" s="221">
        <v>0.12218844581612665</v>
      </c>
      <c r="E31" s="220">
        <v>7.0366795366795367</v>
      </c>
      <c r="F31" s="221">
        <f t="shared" ref="F31:J43" si="3">IFERROR(E31-C31,"-")</f>
        <v>-1.2467066857189826</v>
      </c>
      <c r="G31" s="220">
        <v>7.5615990822484909</v>
      </c>
      <c r="H31" s="221">
        <f t="shared" si="3"/>
        <v>0.52491954556895415</v>
      </c>
      <c r="I31" s="220">
        <v>7.715962775118105</v>
      </c>
      <c r="J31" s="221">
        <f t="shared" si="3"/>
        <v>0.15436369286961416</v>
      </c>
      <c r="K31" s="220">
        <v>7.481416442461053</v>
      </c>
      <c r="L31" s="221">
        <f t="shared" ref="L31:L43" si="4">IFERROR(K31-I31,"-")</f>
        <v>-0.23454633265705205</v>
      </c>
      <c r="M31" s="220">
        <v>7.4272287630616889</v>
      </c>
      <c r="N31" s="221">
        <f>IFERROR(M31-K31,"-")</f>
        <v>-5.4187679399364086E-2</v>
      </c>
    </row>
    <row r="32" spans="1:15" x14ac:dyDescent="0.25">
      <c r="B32" s="145" t="s">
        <v>75</v>
      </c>
      <c r="C32" s="220">
        <v>7.4081368395811689</v>
      </c>
      <c r="D32" s="221">
        <v>1.1861573528744174E-2</v>
      </c>
      <c r="E32" s="220">
        <v>5.5613919894944193</v>
      </c>
      <c r="F32" s="221">
        <f t="shared" si="3"/>
        <v>-1.8467448500867496</v>
      </c>
      <c r="G32" s="220">
        <v>6.4374683149397498</v>
      </c>
      <c r="H32" s="221">
        <f t="shared" si="3"/>
        <v>0.87607632544533054</v>
      </c>
      <c r="I32" s="220">
        <v>7.1782292003884756</v>
      </c>
      <c r="J32" s="221">
        <f t="shared" si="3"/>
        <v>0.74076088544872576</v>
      </c>
      <c r="K32" s="220">
        <v>6.8396673707221245</v>
      </c>
      <c r="L32" s="221">
        <f t="shared" si="4"/>
        <v>-0.33856182966635107</v>
      </c>
      <c r="M32" s="220">
        <v>6.5099681895464272</v>
      </c>
      <c r="N32" s="221">
        <f t="shared" ref="N32:N40" si="5">IFERROR(M32-K32,"-")</f>
        <v>-0.3296991811756973</v>
      </c>
    </row>
    <row r="33" spans="2:15" x14ac:dyDescent="0.25">
      <c r="B33" s="145" t="s">
        <v>77</v>
      </c>
      <c r="C33" s="220">
        <v>8.9463966399135035</v>
      </c>
      <c r="D33" s="221">
        <v>1.9949093822828532</v>
      </c>
      <c r="E33" s="220">
        <v>5.6058898847631244</v>
      </c>
      <c r="F33" s="221">
        <f t="shared" si="3"/>
        <v>-3.3405067551503791</v>
      </c>
      <c r="G33" s="220">
        <v>7.0441555012870438</v>
      </c>
      <c r="H33" s="221">
        <f t="shared" si="3"/>
        <v>1.4382656165239194</v>
      </c>
      <c r="I33" s="220">
        <v>6.9371056170476884</v>
      </c>
      <c r="J33" s="221">
        <f t="shared" si="3"/>
        <v>-0.10704988423935546</v>
      </c>
      <c r="K33" s="220">
        <v>6.5262970766394526</v>
      </c>
      <c r="L33" s="221">
        <f t="shared" si="4"/>
        <v>-0.41080854040823578</v>
      </c>
      <c r="M33" s="220">
        <v>6.4003403274646944</v>
      </c>
      <c r="N33" s="221">
        <f t="shared" si="5"/>
        <v>-0.12595674917475819</v>
      </c>
    </row>
    <row r="34" spans="2:15" x14ac:dyDescent="0.25">
      <c r="B34" s="145" t="s">
        <v>79</v>
      </c>
      <c r="C34" s="220" t="s">
        <v>252</v>
      </c>
      <c r="D34" s="221" t="s">
        <v>252</v>
      </c>
      <c r="E34" s="220">
        <v>6.4394537177541729</v>
      </c>
      <c r="F34" s="221" t="str">
        <f t="shared" si="3"/>
        <v>-</v>
      </c>
      <c r="G34" s="220">
        <v>6.3882504919411778</v>
      </c>
      <c r="H34" s="221">
        <f t="shared" si="3"/>
        <v>-5.1203225812995079E-2</v>
      </c>
      <c r="I34" s="220">
        <v>6.4716835546238061</v>
      </c>
      <c r="J34" s="221">
        <f t="shared" si="3"/>
        <v>8.343306268262829E-2</v>
      </c>
      <c r="K34" s="220">
        <v>6.6061483034580517</v>
      </c>
      <c r="L34" s="221">
        <f t="shared" si="4"/>
        <v>0.13446474883424564</v>
      </c>
      <c r="M34" s="220">
        <v>6.246210180524999</v>
      </c>
      <c r="N34" s="221">
        <f t="shared" si="5"/>
        <v>-0.35993812293305272</v>
      </c>
    </row>
    <row r="35" spans="2:15" x14ac:dyDescent="0.25">
      <c r="B35" s="145" t="s">
        <v>81</v>
      </c>
      <c r="C35" s="220" t="s">
        <v>252</v>
      </c>
      <c r="D35" s="221" t="s">
        <v>252</v>
      </c>
      <c r="E35" s="220">
        <v>5.2386780905752754</v>
      </c>
      <c r="F35" s="221" t="str">
        <f t="shared" si="3"/>
        <v>-</v>
      </c>
      <c r="G35" s="220">
        <v>6.5573295119278425</v>
      </c>
      <c r="H35" s="221">
        <f t="shared" si="3"/>
        <v>1.3186514213525671</v>
      </c>
      <c r="I35" s="220">
        <v>6.7713763585649707</v>
      </c>
      <c r="J35" s="221">
        <f t="shared" si="3"/>
        <v>0.21404684663712814</v>
      </c>
      <c r="K35" s="220">
        <v>6.3668200745123826</v>
      </c>
      <c r="L35" s="221">
        <f t="shared" si="4"/>
        <v>-0.40455628405258803</v>
      </c>
      <c r="M35" s="220">
        <v>6.1565574912891989</v>
      </c>
      <c r="N35" s="221">
        <f t="shared" si="5"/>
        <v>-0.2102625832231837</v>
      </c>
    </row>
    <row r="36" spans="2:15" x14ac:dyDescent="0.25">
      <c r="B36" s="145" t="s">
        <v>83</v>
      </c>
      <c r="C36" s="220" t="s">
        <v>252</v>
      </c>
      <c r="D36" s="221" t="s">
        <v>252</v>
      </c>
      <c r="E36" s="220">
        <v>5.9221604447974583</v>
      </c>
      <c r="F36" s="221" t="str">
        <f t="shared" si="3"/>
        <v>-</v>
      </c>
      <c r="G36" s="220">
        <v>6.5912740640417917</v>
      </c>
      <c r="H36" s="221">
        <f t="shared" si="3"/>
        <v>0.66911361924433344</v>
      </c>
      <c r="I36" s="220">
        <v>6.750382689078128</v>
      </c>
      <c r="J36" s="221">
        <f t="shared" si="3"/>
        <v>0.15910862503633627</v>
      </c>
      <c r="K36" s="220">
        <v>6.5637853697068866</v>
      </c>
      <c r="L36" s="221">
        <f t="shared" si="4"/>
        <v>-0.18659731937124135</v>
      </c>
      <c r="M36" s="220">
        <v>6.6634788959473052</v>
      </c>
      <c r="N36" s="221">
        <f t="shared" si="5"/>
        <v>9.9693526240418606E-2</v>
      </c>
    </row>
    <row r="37" spans="2:15" x14ac:dyDescent="0.25">
      <c r="B37" s="145" t="s">
        <v>85</v>
      </c>
      <c r="C37" s="220" t="s">
        <v>252</v>
      </c>
      <c r="D37" s="221" t="s">
        <v>252</v>
      </c>
      <c r="E37" s="220">
        <v>6.1091594827586206</v>
      </c>
      <c r="F37" s="221" t="str">
        <f t="shared" si="3"/>
        <v>-</v>
      </c>
      <c r="G37" s="220">
        <v>6.9145621238539849</v>
      </c>
      <c r="H37" s="221">
        <f t="shared" si="3"/>
        <v>0.8054026410953643</v>
      </c>
      <c r="I37" s="220">
        <v>7.2626653392120613</v>
      </c>
      <c r="J37" s="221">
        <f t="shared" si="3"/>
        <v>0.34810321535807631</v>
      </c>
      <c r="K37" s="220">
        <v>6.9525761047463179</v>
      </c>
      <c r="L37" s="221">
        <f t="shared" si="4"/>
        <v>-0.31008923446574332</v>
      </c>
      <c r="M37" s="220">
        <v>7.0224923541481168</v>
      </c>
      <c r="N37" s="221">
        <f t="shared" si="5"/>
        <v>6.9916249401798858E-2</v>
      </c>
    </row>
    <row r="38" spans="2:15" x14ac:dyDescent="0.25">
      <c r="B38" s="145" t="s">
        <v>87</v>
      </c>
      <c r="C38" s="220">
        <v>6.7699033918623508</v>
      </c>
      <c r="D38" s="221">
        <v>-0.84570697342019674</v>
      </c>
      <c r="E38" s="220">
        <v>7.0021592156029877</v>
      </c>
      <c r="F38" s="221">
        <f t="shared" si="3"/>
        <v>0.23225582374063691</v>
      </c>
      <c r="G38" s="220">
        <v>7.4149865168853308</v>
      </c>
      <c r="H38" s="221">
        <f t="shared" si="3"/>
        <v>0.41282730128234313</v>
      </c>
      <c r="I38" s="220">
        <v>8.1764714322610264</v>
      </c>
      <c r="J38" s="221">
        <f t="shared" si="3"/>
        <v>0.76148491537569551</v>
      </c>
      <c r="K38" s="220">
        <v>7.0446740210440497</v>
      </c>
      <c r="L38" s="221">
        <f t="shared" si="4"/>
        <v>-1.1317974112169766</v>
      </c>
      <c r="M38" s="220">
        <v>7.0773696391399348</v>
      </c>
      <c r="N38" s="221">
        <f t="shared" si="5"/>
        <v>3.269561809588506E-2</v>
      </c>
    </row>
    <row r="39" spans="2:15" x14ac:dyDescent="0.25">
      <c r="B39" s="145" t="s">
        <v>89</v>
      </c>
      <c r="C39" s="220">
        <v>6.8947068867387591</v>
      </c>
      <c r="D39" s="221">
        <v>-1.0629678866456622</v>
      </c>
      <c r="E39" s="220">
        <v>7.1042353911404339</v>
      </c>
      <c r="F39" s="221">
        <f t="shared" si="3"/>
        <v>0.20952850440167481</v>
      </c>
      <c r="G39" s="220">
        <v>7.2388671511086269</v>
      </c>
      <c r="H39" s="221">
        <f t="shared" si="3"/>
        <v>0.13463175996819299</v>
      </c>
      <c r="I39" s="220">
        <v>7.3095018450184499</v>
      </c>
      <c r="J39" s="221">
        <f t="shared" si="3"/>
        <v>7.0634693909823021E-2</v>
      </c>
      <c r="K39" s="220">
        <v>6.9818143754361479</v>
      </c>
      <c r="L39" s="221">
        <f t="shared" si="4"/>
        <v>-0.32768746958230199</v>
      </c>
      <c r="M39" s="220">
        <v>6.8082126551076998</v>
      </c>
      <c r="N39" s="221">
        <f t="shared" si="5"/>
        <v>-0.17360172032844812</v>
      </c>
    </row>
    <row r="40" spans="2:15" x14ac:dyDescent="0.25">
      <c r="B40" s="145" t="s">
        <v>91</v>
      </c>
      <c r="C40" s="220">
        <v>5.2761385833247658</v>
      </c>
      <c r="D40" s="221">
        <v>-1.9778629671335315</v>
      </c>
      <c r="E40" s="220">
        <v>7.02113875314675</v>
      </c>
      <c r="F40" s="221">
        <f t="shared" si="3"/>
        <v>1.7450001698219841</v>
      </c>
      <c r="G40" s="220">
        <v>6.9094150511672305</v>
      </c>
      <c r="H40" s="221">
        <f t="shared" si="3"/>
        <v>-0.11172370197951942</v>
      </c>
      <c r="I40" s="220">
        <v>6.8764488218969362</v>
      </c>
      <c r="J40" s="221">
        <f t="shared" si="3"/>
        <v>-3.2966229270294356E-2</v>
      </c>
      <c r="K40" s="220">
        <v>6.604651745030294</v>
      </c>
      <c r="L40" s="221">
        <f t="shared" si="4"/>
        <v>-0.27179707686664223</v>
      </c>
      <c r="M40" s="220">
        <v>6.6750599813935265</v>
      </c>
      <c r="N40" s="221">
        <f t="shared" si="5"/>
        <v>7.0408236363232568E-2</v>
      </c>
    </row>
    <row r="41" spans="2:15" x14ac:dyDescent="0.25">
      <c r="B41" s="145" t="s">
        <v>93</v>
      </c>
      <c r="C41" s="220">
        <v>6.9719288865124982</v>
      </c>
      <c r="D41" s="221">
        <v>-0.38722902141500892</v>
      </c>
      <c r="E41" s="220">
        <v>7.2719154918873734</v>
      </c>
      <c r="F41" s="221">
        <f t="shared" si="3"/>
        <v>0.2999866053748752</v>
      </c>
      <c r="G41" s="220">
        <v>7.1666844033628774</v>
      </c>
      <c r="H41" s="221">
        <f t="shared" si="3"/>
        <v>-0.10523108852449603</v>
      </c>
      <c r="I41" s="220">
        <v>6.9762890371997406</v>
      </c>
      <c r="J41" s="221">
        <f t="shared" si="3"/>
        <v>-0.19039536616313679</v>
      </c>
      <c r="K41" s="220">
        <v>6.8853814462281573</v>
      </c>
      <c r="L41" s="221">
        <f t="shared" si="4"/>
        <v>-9.0907590971583296E-2</v>
      </c>
      <c r="M41" s="220"/>
      <c r="N41" s="221"/>
    </row>
    <row r="42" spans="2:15" x14ac:dyDescent="0.25">
      <c r="B42" s="145" t="s">
        <v>95</v>
      </c>
      <c r="C42" s="220">
        <v>6.8524370973623432</v>
      </c>
      <c r="D42" s="221">
        <v>-0.77080001668734699</v>
      </c>
      <c r="E42" s="220">
        <v>7.1127812920147226</v>
      </c>
      <c r="F42" s="221">
        <f t="shared" si="3"/>
        <v>0.26034419465237946</v>
      </c>
      <c r="G42" s="220">
        <v>7.0239810951950288</v>
      </c>
      <c r="H42" s="221">
        <f t="shared" si="3"/>
        <v>-8.8800196819693866E-2</v>
      </c>
      <c r="I42" s="220">
        <v>7.0943493808552764</v>
      </c>
      <c r="J42" s="221">
        <f t="shared" si="3"/>
        <v>7.0368285660247665E-2</v>
      </c>
      <c r="K42" s="220">
        <v>6.7976407417196434</v>
      </c>
      <c r="L42" s="221">
        <f t="shared" si="4"/>
        <v>-0.29670863913563306</v>
      </c>
      <c r="M42" s="220"/>
      <c r="N42" s="221"/>
    </row>
    <row r="43" spans="2:15" ht="15.75" x14ac:dyDescent="0.25">
      <c r="B43" s="148" t="s">
        <v>32</v>
      </c>
      <c r="C43" s="222">
        <v>7.5481653488721587</v>
      </c>
      <c r="D43" s="223">
        <v>5.2724969143530309E-2</v>
      </c>
      <c r="E43" s="222">
        <v>6.9248409925647225</v>
      </c>
      <c r="F43" s="223">
        <f t="shared" si="3"/>
        <v>-0.62332435630743621</v>
      </c>
      <c r="G43" s="222">
        <v>6.932464916278767</v>
      </c>
      <c r="H43" s="223">
        <f t="shared" si="3"/>
        <v>7.6239237140445226E-3</v>
      </c>
      <c r="I43" s="222">
        <v>7.1253564100760878</v>
      </c>
      <c r="J43" s="223">
        <f t="shared" si="3"/>
        <v>0.19289149379732073</v>
      </c>
      <c r="K43" s="222">
        <v>6.7986016875864079</v>
      </c>
      <c r="L43" s="223">
        <f t="shared" si="4"/>
        <v>-0.32675472248967985</v>
      </c>
      <c r="M43" s="222">
        <v>6.7032793904751546</v>
      </c>
      <c r="N43" s="223">
        <v>-8.6924867092387004E-2</v>
      </c>
    </row>
    <row r="44" spans="2:15" ht="6" customHeight="1" x14ac:dyDescent="0.25"/>
    <row r="45" spans="2:15" x14ac:dyDescent="0.25">
      <c r="B45" s="131" t="s">
        <v>57</v>
      </c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</row>
    <row r="48" spans="2:15" ht="48.75" customHeight="1" thickBot="1" x14ac:dyDescent="0.3">
      <c r="B48" s="12" t="s">
        <v>305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48"/>
      <c r="N49" s="48"/>
      <c r="O49" s="1" t="s">
        <v>101</v>
      </c>
    </row>
    <row r="50" spans="1:15" ht="22.5" thickTop="1" thickBot="1" x14ac:dyDescent="0.3">
      <c r="B50" s="137"/>
      <c r="C50" s="225" t="s">
        <v>63</v>
      </c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CONCATENATE("dif ",RIGHT(C51,2),"/",RIGHT(C51-1,2))</f>
        <v>dif 20/19</v>
      </c>
      <c r="E52" s="144" t="s">
        <v>71</v>
      </c>
      <c r="F52" s="143" t="str">
        <f>CONCATENATE("dif ",RIGHT(E51,2),"/",RIGHT(C51,2))</f>
        <v>dif 21/20</v>
      </c>
      <c r="G52" s="144" t="s">
        <v>71</v>
      </c>
      <c r="H52" s="143" t="str">
        <f>CONCATENATE("dif ",RIGHT(G51,2),"/",RIGHT(E51,2))</f>
        <v>dif 22/21</v>
      </c>
      <c r="I52" s="144" t="s">
        <v>71</v>
      </c>
      <c r="J52" s="143" t="str">
        <f>CONCATENATE("dif ",RIGHT(I51,2),"/",RIGHT(G51,2))</f>
        <v>dif 23/22</v>
      </c>
      <c r="K52" s="144" t="s">
        <v>71</v>
      </c>
      <c r="L52" s="143" t="str">
        <f>CONCATENATE("dif ",RIGHT(K51,2),"/",RIGHT(I51,2))</f>
        <v>dif 24/23</v>
      </c>
      <c r="M52" s="144" t="s">
        <v>71</v>
      </c>
      <c r="N52" s="143" t="str">
        <f>CONCATENATE("def ",RIGHT(M51,2),"/",RIGHT(K51,2))</f>
        <v>def 25/24</v>
      </c>
    </row>
    <row r="53" spans="1:15" x14ac:dyDescent="0.25">
      <c r="A53" s="1"/>
      <c r="B53" s="145" t="s">
        <v>73</v>
      </c>
      <c r="C53" s="220">
        <v>8.2814146646423143</v>
      </c>
      <c r="D53" s="221">
        <v>0.12898565170045551</v>
      </c>
      <c r="E53" s="220">
        <v>7.0878293601003763</v>
      </c>
      <c r="F53" s="221">
        <f t="shared" ref="F53:J65" si="6">IFERROR(E53-C53,"-")</f>
        <v>-1.193585304541938</v>
      </c>
      <c r="G53" s="220">
        <v>7.283279094994576</v>
      </c>
      <c r="H53" s="221">
        <f t="shared" si="6"/>
        <v>0.1954497348941997</v>
      </c>
      <c r="I53" s="220">
        <v>7.6864420808674421</v>
      </c>
      <c r="J53" s="221">
        <f t="shared" si="6"/>
        <v>0.40316298587286603</v>
      </c>
      <c r="K53" s="220">
        <v>7.5182657085093183</v>
      </c>
      <c r="L53" s="221">
        <f t="shared" ref="L53:L65" si="7">IFERROR(K53-I53,"-")</f>
        <v>-0.16817637235812377</v>
      </c>
      <c r="M53" s="220">
        <v>7.5633170957121125</v>
      </c>
      <c r="N53" s="221">
        <f>IFERROR(M53-K53,"-")</f>
        <v>4.5051387202794224E-2</v>
      </c>
    </row>
    <row r="54" spans="1:15" x14ac:dyDescent="0.25">
      <c r="A54" s="1"/>
      <c r="B54" s="145" t="s">
        <v>75</v>
      </c>
      <c r="C54" s="220">
        <v>7.3425917851225257</v>
      </c>
      <c r="D54" s="221">
        <v>-0.12192981096949129</v>
      </c>
      <c r="E54" s="220">
        <v>5.7094647013188515</v>
      </c>
      <c r="F54" s="221">
        <f t="shared" si="6"/>
        <v>-1.6331270838036742</v>
      </c>
      <c r="G54" s="220">
        <v>6.4920602760541977</v>
      </c>
      <c r="H54" s="221">
        <f t="shared" si="6"/>
        <v>0.78259557473534613</v>
      </c>
      <c r="I54" s="220">
        <v>7.2669387042573153</v>
      </c>
      <c r="J54" s="221">
        <f t="shared" si="6"/>
        <v>0.77487842820311759</v>
      </c>
      <c r="K54" s="220">
        <v>7.0000197816110141</v>
      </c>
      <c r="L54" s="221">
        <f t="shared" si="7"/>
        <v>-0.26691892264630113</v>
      </c>
      <c r="M54" s="220">
        <v>6.5213538483661067</v>
      </c>
      <c r="N54" s="221">
        <f t="shared" ref="N54:N62" si="8">IFERROR(M54-K54,"-")</f>
        <v>-0.47866593324490747</v>
      </c>
    </row>
    <row r="55" spans="1:15" x14ac:dyDescent="0.25">
      <c r="A55" s="1"/>
      <c r="B55" s="145" t="s">
        <v>77</v>
      </c>
      <c r="C55" s="220">
        <v>9.0908874896043717</v>
      </c>
      <c r="D55" s="221">
        <v>2.0465559065794947</v>
      </c>
      <c r="E55" s="220">
        <v>5.8562537048014223</v>
      </c>
      <c r="F55" s="221">
        <f t="shared" si="6"/>
        <v>-3.2346337848029494</v>
      </c>
      <c r="G55" s="220">
        <v>7.2036396114770573</v>
      </c>
      <c r="H55" s="221">
        <f t="shared" si="6"/>
        <v>1.3473859066756351</v>
      </c>
      <c r="I55" s="220">
        <v>7.1145171570139185</v>
      </c>
      <c r="J55" s="221">
        <f t="shared" si="6"/>
        <v>-8.9122454463138823E-2</v>
      </c>
      <c r="K55" s="220">
        <v>6.7351235230934483</v>
      </c>
      <c r="L55" s="221">
        <f t="shared" si="7"/>
        <v>-0.37939363392047021</v>
      </c>
      <c r="M55" s="220">
        <v>6.4809595099203277</v>
      </c>
      <c r="N55" s="221">
        <f t="shared" si="8"/>
        <v>-0.25416401317312065</v>
      </c>
    </row>
    <row r="56" spans="1:15" x14ac:dyDescent="0.25">
      <c r="A56" s="1"/>
      <c r="B56" s="145" t="s">
        <v>79</v>
      </c>
      <c r="C56" s="220" t="s">
        <v>252</v>
      </c>
      <c r="D56" s="221" t="s">
        <v>252</v>
      </c>
      <c r="E56" s="220">
        <v>5.7941063911213169</v>
      </c>
      <c r="F56" s="221" t="str">
        <f t="shared" si="6"/>
        <v>-</v>
      </c>
      <c r="G56" s="220">
        <v>6.7615516848580244</v>
      </c>
      <c r="H56" s="221">
        <f t="shared" si="6"/>
        <v>0.96744529373670751</v>
      </c>
      <c r="I56" s="220">
        <v>6.5643387815750369</v>
      </c>
      <c r="J56" s="221">
        <f t="shared" si="6"/>
        <v>-0.19721290328298746</v>
      </c>
      <c r="K56" s="220">
        <v>6.8152374160575269</v>
      </c>
      <c r="L56" s="221">
        <f t="shared" si="7"/>
        <v>0.25089863448248995</v>
      </c>
      <c r="M56" s="220">
        <v>6.3203728879394054</v>
      </c>
      <c r="N56" s="221">
        <f t="shared" si="8"/>
        <v>-0.49486452811812143</v>
      </c>
    </row>
    <row r="57" spans="1:15" x14ac:dyDescent="0.25">
      <c r="A57" s="1"/>
      <c r="B57" s="145" t="s">
        <v>81</v>
      </c>
      <c r="C57" s="220" t="s">
        <v>252</v>
      </c>
      <c r="D57" s="221" t="s">
        <v>252</v>
      </c>
      <c r="E57" s="220">
        <v>5.5925179856115106</v>
      </c>
      <c r="F57" s="221" t="str">
        <f t="shared" si="6"/>
        <v>-</v>
      </c>
      <c r="G57" s="220">
        <v>6.8496478491710908</v>
      </c>
      <c r="H57" s="221">
        <f t="shared" si="6"/>
        <v>1.2571298635595802</v>
      </c>
      <c r="I57" s="220">
        <v>7.0119574389265056</v>
      </c>
      <c r="J57" s="221">
        <f t="shared" si="6"/>
        <v>0.16230958975541476</v>
      </c>
      <c r="K57" s="220">
        <v>6.5789624370132849</v>
      </c>
      <c r="L57" s="221">
        <f t="shared" si="7"/>
        <v>-0.43299500191322071</v>
      </c>
      <c r="M57" s="220">
        <v>6.2955156950672642</v>
      </c>
      <c r="N57" s="221">
        <f t="shared" si="8"/>
        <v>-0.28344674194602071</v>
      </c>
    </row>
    <row r="58" spans="1:15" x14ac:dyDescent="0.25">
      <c r="A58" s="1"/>
      <c r="B58" s="145" t="s">
        <v>83</v>
      </c>
      <c r="C58" s="220" t="s">
        <v>252</v>
      </c>
      <c r="D58" s="221" t="s">
        <v>252</v>
      </c>
      <c r="E58" s="220">
        <v>6.6948794650712653</v>
      </c>
      <c r="F58" s="221" t="str">
        <f t="shared" si="6"/>
        <v>-</v>
      </c>
      <c r="G58" s="220">
        <v>6.8383665065202468</v>
      </c>
      <c r="H58" s="221">
        <f t="shared" si="6"/>
        <v>0.1434870414489815</v>
      </c>
      <c r="I58" s="220">
        <v>6.9984387351778654</v>
      </c>
      <c r="J58" s="221">
        <f t="shared" si="6"/>
        <v>0.16007222865761861</v>
      </c>
      <c r="K58" s="220">
        <v>6.7373756549472246</v>
      </c>
      <c r="L58" s="221">
        <f t="shared" si="7"/>
        <v>-0.26106308023064084</v>
      </c>
      <c r="M58" s="220">
        <v>6.8076715946006985</v>
      </c>
      <c r="N58" s="221">
        <f t="shared" si="8"/>
        <v>7.0295939653473916E-2</v>
      </c>
    </row>
    <row r="59" spans="1:15" x14ac:dyDescent="0.25">
      <c r="A59" s="1"/>
      <c r="B59" s="145" t="s">
        <v>85</v>
      </c>
      <c r="C59" s="220" t="s">
        <v>252</v>
      </c>
      <c r="D59" s="221" t="s">
        <v>252</v>
      </c>
      <c r="E59" s="220">
        <v>6.3796912263085224</v>
      </c>
      <c r="F59" s="221" t="str">
        <f t="shared" si="6"/>
        <v>-</v>
      </c>
      <c r="G59" s="220">
        <v>6.991737964968971</v>
      </c>
      <c r="H59" s="221">
        <f t="shared" si="6"/>
        <v>0.61204673866044867</v>
      </c>
      <c r="I59" s="220">
        <v>7.4330071754729286</v>
      </c>
      <c r="J59" s="221">
        <f t="shared" si="6"/>
        <v>0.44126921050395751</v>
      </c>
      <c r="K59" s="220">
        <v>7.1010293757221383</v>
      </c>
      <c r="L59" s="221">
        <f t="shared" si="7"/>
        <v>-0.33197779975079023</v>
      </c>
      <c r="M59" s="220">
        <v>7.1746265755111303</v>
      </c>
      <c r="N59" s="221">
        <f t="shared" si="8"/>
        <v>7.3597199788991929E-2</v>
      </c>
    </row>
    <row r="60" spans="1:15" x14ac:dyDescent="0.25">
      <c r="A60" s="1"/>
      <c r="B60" s="145" t="s">
        <v>87</v>
      </c>
      <c r="C60" s="220">
        <v>6.91712158808933</v>
      </c>
      <c r="D60" s="221">
        <v>-0.69382901861731927</v>
      </c>
      <c r="E60" s="220">
        <v>7.1511943302126166</v>
      </c>
      <c r="F60" s="221">
        <f t="shared" si="6"/>
        <v>0.23407274212328666</v>
      </c>
      <c r="G60" s="220">
        <v>7.5181726261604931</v>
      </c>
      <c r="H60" s="221">
        <f t="shared" si="6"/>
        <v>0.36697829594787645</v>
      </c>
      <c r="I60" s="220">
        <v>7.5015812776723596</v>
      </c>
      <c r="J60" s="221">
        <f t="shared" si="6"/>
        <v>-1.6591348488133484E-2</v>
      </c>
      <c r="K60" s="220">
        <v>7.1414037629065676</v>
      </c>
      <c r="L60" s="221">
        <f t="shared" si="7"/>
        <v>-0.36017751476579196</v>
      </c>
      <c r="M60" s="220">
        <v>7.215893175451999</v>
      </c>
      <c r="N60" s="221">
        <f t="shared" si="8"/>
        <v>7.4489412545431399E-2</v>
      </c>
    </row>
    <row r="61" spans="1:15" x14ac:dyDescent="0.25">
      <c r="A61" s="1"/>
      <c r="B61" s="145" t="s">
        <v>89</v>
      </c>
      <c r="C61" s="220">
        <v>7.3037426538818435</v>
      </c>
      <c r="D61" s="221">
        <v>-0.69289897628902519</v>
      </c>
      <c r="E61" s="220">
        <v>6.9833032011060299</v>
      </c>
      <c r="F61" s="221">
        <f t="shared" si="6"/>
        <v>-0.32043945277581365</v>
      </c>
      <c r="G61" s="220">
        <v>7.4246413433322465</v>
      </c>
      <c r="H61" s="221">
        <f t="shared" si="6"/>
        <v>0.44133814222621659</v>
      </c>
      <c r="I61" s="220">
        <v>7.4710882038315667</v>
      </c>
      <c r="J61" s="221">
        <f t="shared" si="6"/>
        <v>4.6446860499320231E-2</v>
      </c>
      <c r="K61" s="220">
        <v>7.140487299118714</v>
      </c>
      <c r="L61" s="221">
        <f t="shared" si="7"/>
        <v>-0.33060090471285264</v>
      </c>
      <c r="M61" s="220">
        <v>6.9508024063264253</v>
      </c>
      <c r="N61" s="221">
        <f t="shared" si="8"/>
        <v>-0.18968489279228873</v>
      </c>
    </row>
    <row r="62" spans="1:15" x14ac:dyDescent="0.25">
      <c r="A62" s="1"/>
      <c r="B62" s="145" t="s">
        <v>91</v>
      </c>
      <c r="C62" s="220">
        <v>5.2754170217947154</v>
      </c>
      <c r="D62" s="221">
        <v>-2.0403952298478858</v>
      </c>
      <c r="E62" s="220">
        <v>6.9548894596825983</v>
      </c>
      <c r="F62" s="221">
        <f t="shared" si="6"/>
        <v>1.6794724378878829</v>
      </c>
      <c r="G62" s="220">
        <v>7.0835261748145992</v>
      </c>
      <c r="H62" s="221">
        <f t="shared" si="6"/>
        <v>0.12863671513200092</v>
      </c>
      <c r="I62" s="220">
        <v>7.0528984464902189</v>
      </c>
      <c r="J62" s="221">
        <f t="shared" si="6"/>
        <v>-3.0627728324380321E-2</v>
      </c>
      <c r="K62" s="220">
        <v>6.7202831579982298</v>
      </c>
      <c r="L62" s="221">
        <f t="shared" si="7"/>
        <v>-0.33261528849198907</v>
      </c>
      <c r="M62" s="220">
        <v>6.7801792142145976</v>
      </c>
      <c r="N62" s="221">
        <f t="shared" si="8"/>
        <v>5.9896056216367732E-2</v>
      </c>
    </row>
    <row r="63" spans="1:15" x14ac:dyDescent="0.25">
      <c r="A63" s="1"/>
      <c r="B63" s="145" t="s">
        <v>93</v>
      </c>
      <c r="C63" s="220">
        <v>6.8962561231630515</v>
      </c>
      <c r="D63" s="221">
        <v>-0.5282741792246668</v>
      </c>
      <c r="E63" s="220">
        <v>7.3202912188598876</v>
      </c>
      <c r="F63" s="221">
        <f t="shared" si="6"/>
        <v>0.42403509569683617</v>
      </c>
      <c r="G63" s="220">
        <v>7.3741335822525871</v>
      </c>
      <c r="H63" s="221">
        <f t="shared" si="6"/>
        <v>5.3842363392699433E-2</v>
      </c>
      <c r="I63" s="220">
        <v>7.2696190820964564</v>
      </c>
      <c r="J63" s="221">
        <f t="shared" si="6"/>
        <v>-0.10451450015613073</v>
      </c>
      <c r="K63" s="220">
        <v>6.7793509562135421</v>
      </c>
      <c r="L63" s="221">
        <f t="shared" si="7"/>
        <v>-0.49026812588291424</v>
      </c>
      <c r="M63" s="220"/>
      <c r="N63" s="221"/>
    </row>
    <row r="64" spans="1:15" x14ac:dyDescent="0.25">
      <c r="A64" s="1"/>
      <c r="B64" s="145" t="s">
        <v>95</v>
      </c>
      <c r="C64" s="220">
        <v>6.5346969696969701</v>
      </c>
      <c r="D64" s="221">
        <v>-1.1204747091538154</v>
      </c>
      <c r="E64" s="220">
        <v>7.1775361306012915</v>
      </c>
      <c r="F64" s="221">
        <f t="shared" si="6"/>
        <v>0.64283916090432136</v>
      </c>
      <c r="G64" s="220">
        <v>7.1455098355982134</v>
      </c>
      <c r="H64" s="221">
        <f t="shared" si="6"/>
        <v>-3.2026295003078076E-2</v>
      </c>
      <c r="I64" s="220">
        <v>7.1138220941854309</v>
      </c>
      <c r="J64" s="221">
        <f t="shared" si="6"/>
        <v>-3.1687741412782522E-2</v>
      </c>
      <c r="K64" s="220">
        <v>6.8815392072784221</v>
      </c>
      <c r="L64" s="221">
        <f t="shared" si="7"/>
        <v>-0.23228288690700882</v>
      </c>
      <c r="M64" s="220"/>
      <c r="N64" s="221"/>
    </row>
    <row r="65" spans="1:15" ht="15.75" x14ac:dyDescent="0.25">
      <c r="B65" s="148" t="s">
        <v>32</v>
      </c>
      <c r="C65" s="222">
        <v>7.5327249759858939</v>
      </c>
      <c r="D65" s="223">
        <v>5.4294064969136357E-2</v>
      </c>
      <c r="E65" s="222">
        <v>6.9689290896121356</v>
      </c>
      <c r="F65" s="223">
        <f t="shared" si="6"/>
        <v>-0.56379588637375821</v>
      </c>
      <c r="G65" s="222">
        <v>7.0904638739236825</v>
      </c>
      <c r="H65" s="223">
        <f t="shared" si="6"/>
        <v>0.12153478431154685</v>
      </c>
      <c r="I65" s="222">
        <v>7.2082199380853735</v>
      </c>
      <c r="J65" s="223">
        <f t="shared" si="6"/>
        <v>0.11775606416169104</v>
      </c>
      <c r="K65" s="222">
        <v>6.9266848571301347</v>
      </c>
      <c r="L65" s="223">
        <f t="shared" si="7"/>
        <v>-0.28153508095523883</v>
      </c>
      <c r="M65" s="222">
        <v>6.8147029187025456</v>
      </c>
      <c r="N65" s="223">
        <v>-0.13112436528282956</v>
      </c>
    </row>
    <row r="66" spans="1:15" ht="6" customHeight="1" x14ac:dyDescent="0.25"/>
    <row r="67" spans="1:15" x14ac:dyDescent="0.25">
      <c r="B67" s="131" t="s">
        <v>57</v>
      </c>
      <c r="C67" s="228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</row>
    <row r="70" spans="1:15" ht="48.75" customHeight="1" thickBot="1" x14ac:dyDescent="0.3">
      <c r="B70" s="12" t="s">
        <v>306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48"/>
      <c r="N71" s="48"/>
      <c r="O71" s="1" t="s">
        <v>104</v>
      </c>
    </row>
    <row r="72" spans="1:15" ht="22.5" thickTop="1" thickBot="1" x14ac:dyDescent="0.3">
      <c r="B72" s="137"/>
      <c r="C72" s="225" t="s">
        <v>64</v>
      </c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CONCATENATE("dif ",RIGHT(C73,2),"/",RIGHT(C73-1,2))</f>
        <v>dif 20/19</v>
      </c>
      <c r="E74" s="144" t="s">
        <v>71</v>
      </c>
      <c r="F74" s="143" t="str">
        <f>CONCATENATE("dif ",RIGHT(E73,2),"/",RIGHT(C73,2))</f>
        <v>dif 21/20</v>
      </c>
      <c r="G74" s="144" t="s">
        <v>71</v>
      </c>
      <c r="H74" s="143" t="str">
        <f>CONCATENATE("dif ",RIGHT(G73,2),"/",RIGHT(E73,2))</f>
        <v>dif 22/21</v>
      </c>
      <c r="I74" s="144" t="s">
        <v>71</v>
      </c>
      <c r="J74" s="143" t="str">
        <f>CONCATENATE("dif ",RIGHT(I73,2),"/",RIGHT(G73,2))</f>
        <v>dif 23/22</v>
      </c>
      <c r="K74" s="144" t="s">
        <v>71</v>
      </c>
      <c r="L74" s="143" t="str">
        <f>CONCATENATE("dif ",RIGHT(K73,2),"/",RIGHT(I73,2))</f>
        <v>dif 24/23</v>
      </c>
      <c r="M74" s="144" t="s">
        <v>71</v>
      </c>
      <c r="N74" s="143" t="str">
        <f>CONCATENATE("def ",RIGHT(M73,2),"/",RIGHT(K73,2))</f>
        <v>def 25/24</v>
      </c>
    </row>
    <row r="75" spans="1:15" x14ac:dyDescent="0.25">
      <c r="A75" s="1"/>
      <c r="B75" s="145" t="s">
        <v>73</v>
      </c>
      <c r="C75" s="220">
        <v>8.2890048358360904</v>
      </c>
      <c r="D75" s="221">
        <v>0.1025062988429184</v>
      </c>
      <c r="E75" s="220">
        <v>6.8661087866108783</v>
      </c>
      <c r="F75" s="221">
        <f t="shared" ref="F75:J87" si="9">IFERROR(E75-C75,"-")</f>
        <v>-1.4228960492252121</v>
      </c>
      <c r="G75" s="220">
        <v>8.7080301289416564</v>
      </c>
      <c r="H75" s="221">
        <f t="shared" si="9"/>
        <v>1.8419213423307781</v>
      </c>
      <c r="I75" s="220">
        <v>7.8112930170397599</v>
      </c>
      <c r="J75" s="221">
        <f t="shared" si="9"/>
        <v>-0.89673711190189653</v>
      </c>
      <c r="K75" s="220">
        <v>7.3294535248472839</v>
      </c>
      <c r="L75" s="221">
        <f t="shared" ref="L75:L87" si="10">IFERROR(K75-I75,"-")</f>
        <v>-0.48183949219247602</v>
      </c>
      <c r="M75" s="220">
        <v>7.0242859586112534</v>
      </c>
      <c r="N75" s="221">
        <f>IFERROR(M75-K75,"-")</f>
        <v>-0.30516756623603047</v>
      </c>
    </row>
    <row r="76" spans="1:15" x14ac:dyDescent="0.25">
      <c r="A76" s="1"/>
      <c r="B76" s="145" t="s">
        <v>75</v>
      </c>
      <c r="C76" s="220">
        <v>7.5883022712291002</v>
      </c>
      <c r="D76" s="221">
        <v>0.36444986898742737</v>
      </c>
      <c r="E76" s="220">
        <v>4.7457264957264957</v>
      </c>
      <c r="F76" s="221">
        <f t="shared" si="9"/>
        <v>-2.8425757755026044</v>
      </c>
      <c r="G76" s="220">
        <v>6.2548089144987715</v>
      </c>
      <c r="H76" s="221">
        <f t="shared" si="9"/>
        <v>1.5090824187722758</v>
      </c>
      <c r="I76" s="220">
        <v>6.9233999874631733</v>
      </c>
      <c r="J76" s="221">
        <f t="shared" si="9"/>
        <v>0.66859107296440179</v>
      </c>
      <c r="K76" s="220">
        <v>6.3670339921870447</v>
      </c>
      <c r="L76" s="221">
        <f t="shared" si="10"/>
        <v>-0.55636599527612862</v>
      </c>
      <c r="M76" s="220">
        <v>6.4733495201757432</v>
      </c>
      <c r="N76" s="221">
        <f t="shared" ref="N76:N84" si="11">IFERROR(M76-K76,"-")</f>
        <v>0.10631552798869848</v>
      </c>
    </row>
    <row r="77" spans="1:15" x14ac:dyDescent="0.25">
      <c r="A77" s="1"/>
      <c r="B77" s="145" t="s">
        <v>77</v>
      </c>
      <c r="C77" s="220">
        <v>8.6091778732843469</v>
      </c>
      <c r="D77" s="221">
        <v>1.8994552619086118</v>
      </c>
      <c r="E77" s="220">
        <v>4.0150659133709983</v>
      </c>
      <c r="F77" s="221">
        <f t="shared" si="9"/>
        <v>-4.5941119599133486</v>
      </c>
      <c r="G77" s="220">
        <v>6.5926417599089699</v>
      </c>
      <c r="H77" s="221">
        <f t="shared" si="9"/>
        <v>2.5775758465379717</v>
      </c>
      <c r="I77" s="220">
        <v>6.4836573830793487</v>
      </c>
      <c r="J77" s="221">
        <f t="shared" si="9"/>
        <v>-0.10898437682962125</v>
      </c>
      <c r="K77" s="220">
        <v>5.9453685258964146</v>
      </c>
      <c r="L77" s="221">
        <f t="shared" si="10"/>
        <v>-0.53828885718293407</v>
      </c>
      <c r="M77" s="220">
        <v>6.1167604866533507</v>
      </c>
      <c r="N77" s="221">
        <f t="shared" si="11"/>
        <v>0.17139196075693608</v>
      </c>
    </row>
    <row r="78" spans="1:15" x14ac:dyDescent="0.25">
      <c r="A78" s="1"/>
      <c r="B78" s="145" t="s">
        <v>79</v>
      </c>
      <c r="C78" s="220" t="s">
        <v>252</v>
      </c>
      <c r="D78" s="221" t="s">
        <v>252</v>
      </c>
      <c r="E78" s="220">
        <v>8.9120234604105573</v>
      </c>
      <c r="F78" s="221" t="str">
        <f t="shared" si="9"/>
        <v>-</v>
      </c>
      <c r="G78" s="220">
        <v>5.4027884089666482</v>
      </c>
      <c r="H78" s="221">
        <f t="shared" si="9"/>
        <v>-3.509235051443909</v>
      </c>
      <c r="I78" s="220">
        <v>6.2149014440235</v>
      </c>
      <c r="J78" s="221">
        <f t="shared" si="9"/>
        <v>0.81211303505685173</v>
      </c>
      <c r="K78" s="220">
        <v>5.9940852420991595</v>
      </c>
      <c r="L78" s="221">
        <f t="shared" si="10"/>
        <v>-0.22081620192434048</v>
      </c>
      <c r="M78" s="220">
        <v>5.9894432490586338</v>
      </c>
      <c r="N78" s="221">
        <f t="shared" si="11"/>
        <v>-4.6419930405257048E-3</v>
      </c>
    </row>
    <row r="79" spans="1:15" x14ac:dyDescent="0.25">
      <c r="A79" s="1"/>
      <c r="B79" s="145" t="s">
        <v>81</v>
      </c>
      <c r="C79" s="220" t="s">
        <v>252</v>
      </c>
      <c r="D79" s="221" t="s">
        <v>252</v>
      </c>
      <c r="E79" s="220">
        <v>3.222950819672131</v>
      </c>
      <c r="F79" s="221" t="str">
        <f t="shared" si="9"/>
        <v>-</v>
      </c>
      <c r="G79" s="220">
        <v>5.5331055429005316</v>
      </c>
      <c r="H79" s="221">
        <f t="shared" si="9"/>
        <v>2.3101547232284005</v>
      </c>
      <c r="I79" s="220">
        <v>5.9238744290582179</v>
      </c>
      <c r="J79" s="221">
        <f t="shared" si="9"/>
        <v>0.39076888615768635</v>
      </c>
      <c r="K79" s="220">
        <v>5.6744533732012705</v>
      </c>
      <c r="L79" s="221">
        <f t="shared" si="10"/>
        <v>-0.2494210558569474</v>
      </c>
      <c r="M79" s="220">
        <v>5.5714596949891071</v>
      </c>
      <c r="N79" s="221">
        <f t="shared" si="11"/>
        <v>-0.10299367821216343</v>
      </c>
    </row>
    <row r="80" spans="1:15" x14ac:dyDescent="0.25">
      <c r="A80" s="1"/>
      <c r="B80" s="145" t="s">
        <v>83</v>
      </c>
      <c r="C80" s="220" t="s">
        <v>252</v>
      </c>
      <c r="D80" s="221" t="s">
        <v>252</v>
      </c>
      <c r="E80" s="220">
        <v>3.575093532870123</v>
      </c>
      <c r="F80" s="221" t="str">
        <f t="shared" si="9"/>
        <v>-</v>
      </c>
      <c r="G80" s="220">
        <v>5.8430965060397453</v>
      </c>
      <c r="H80" s="221">
        <f t="shared" si="9"/>
        <v>2.2680029731696223</v>
      </c>
      <c r="I80" s="220">
        <v>5.9982021933241443</v>
      </c>
      <c r="J80" s="221">
        <f t="shared" si="9"/>
        <v>0.155105687284399</v>
      </c>
      <c r="K80" s="220">
        <v>6.0618618948292893</v>
      </c>
      <c r="L80" s="221">
        <f t="shared" si="10"/>
        <v>6.3659701505144994E-2</v>
      </c>
      <c r="M80" s="220">
        <v>6.1103558576569368</v>
      </c>
      <c r="N80" s="221">
        <f t="shared" si="11"/>
        <v>4.8493962827647508E-2</v>
      </c>
    </row>
    <row r="81" spans="1:15" x14ac:dyDescent="0.25">
      <c r="A81" s="1"/>
      <c r="B81" s="145" t="s">
        <v>85</v>
      </c>
      <c r="C81" s="220" t="s">
        <v>252</v>
      </c>
      <c r="D81" s="221" t="s">
        <v>252</v>
      </c>
      <c r="E81" s="220">
        <v>4.4676313785224675</v>
      </c>
      <c r="F81" s="221" t="str">
        <f t="shared" si="9"/>
        <v>-</v>
      </c>
      <c r="G81" s="220">
        <v>6.6621021021021019</v>
      </c>
      <c r="H81" s="221">
        <f t="shared" si="9"/>
        <v>2.1944707235796344</v>
      </c>
      <c r="I81" s="220">
        <v>6.7138997298108674</v>
      </c>
      <c r="J81" s="221">
        <f t="shared" si="9"/>
        <v>5.1797627708765503E-2</v>
      </c>
      <c r="K81" s="220">
        <v>6.5121279800550562</v>
      </c>
      <c r="L81" s="221">
        <f t="shared" si="10"/>
        <v>-0.20177174975581114</v>
      </c>
      <c r="M81" s="220">
        <v>6.4269042937781444</v>
      </c>
      <c r="N81" s="221">
        <f t="shared" si="11"/>
        <v>-8.5223686276911792E-2</v>
      </c>
    </row>
    <row r="82" spans="1:15" x14ac:dyDescent="0.25">
      <c r="A82" s="1"/>
      <c r="B82" s="145" t="s">
        <v>87</v>
      </c>
      <c r="C82" s="220">
        <v>6.4086702386751098</v>
      </c>
      <c r="D82" s="221">
        <v>-1.2238003834862337</v>
      </c>
      <c r="E82" s="220">
        <v>6.3704802521787505</v>
      </c>
      <c r="F82" s="221">
        <f t="shared" si="9"/>
        <v>-3.8189986496359296E-2</v>
      </c>
      <c r="G82" s="220">
        <v>7.0882044713553798</v>
      </c>
      <c r="H82" s="221">
        <f t="shared" si="9"/>
        <v>0.71772421917662932</v>
      </c>
      <c r="I82" s="220">
        <v>10.777282540566892</v>
      </c>
      <c r="J82" s="221">
        <f t="shared" si="9"/>
        <v>3.6890780692115124</v>
      </c>
      <c r="K82" s="220">
        <v>6.7445251659436574</v>
      </c>
      <c r="L82" s="221">
        <f t="shared" si="10"/>
        <v>-4.0327573746232348</v>
      </c>
      <c r="M82" s="220">
        <v>6.4775687409551379</v>
      </c>
      <c r="N82" s="221">
        <f t="shared" si="11"/>
        <v>-0.26695642498851946</v>
      </c>
    </row>
    <row r="83" spans="1:15" x14ac:dyDescent="0.25">
      <c r="A83" s="1"/>
      <c r="B83" s="145" t="s">
        <v>89</v>
      </c>
      <c r="C83" s="220">
        <v>5.754204398447607</v>
      </c>
      <c r="D83" s="221">
        <v>-2.0639035339321072</v>
      </c>
      <c r="E83" s="220">
        <v>7.6982413372801668</v>
      </c>
      <c r="F83" s="221">
        <f t="shared" si="9"/>
        <v>1.9440369388325598</v>
      </c>
      <c r="G83" s="220">
        <v>6.6442734150795717</v>
      </c>
      <c r="H83" s="221">
        <f t="shared" si="9"/>
        <v>-1.0539679222005951</v>
      </c>
      <c r="I83" s="220">
        <v>6.783448363198886</v>
      </c>
      <c r="J83" s="221">
        <f t="shared" si="9"/>
        <v>0.1391749481193143</v>
      </c>
      <c r="K83" s="220">
        <v>6.4959179045243225</v>
      </c>
      <c r="L83" s="221">
        <f t="shared" si="10"/>
        <v>-0.2875304586745635</v>
      </c>
      <c r="M83" s="220">
        <v>6.288955340310733</v>
      </c>
      <c r="N83" s="221">
        <f t="shared" si="11"/>
        <v>-0.20696256421358949</v>
      </c>
    </row>
    <row r="84" spans="1:15" x14ac:dyDescent="0.25">
      <c r="A84" s="1"/>
      <c r="B84" s="145" t="s">
        <v>91</v>
      </c>
      <c r="C84" s="220">
        <v>5.2800528401585201</v>
      </c>
      <c r="D84" s="221">
        <v>-1.7638179549996424</v>
      </c>
      <c r="E84" s="220">
        <v>7.2983685220729368</v>
      </c>
      <c r="F84" s="221">
        <f t="shared" si="9"/>
        <v>2.0183156819144168</v>
      </c>
      <c r="G84" s="220">
        <v>6.3252017608217166</v>
      </c>
      <c r="H84" s="221">
        <f t="shared" si="9"/>
        <v>-0.97316676125122026</v>
      </c>
      <c r="I84" s="220">
        <v>6.3279678068410465</v>
      </c>
      <c r="J84" s="221">
        <f t="shared" si="9"/>
        <v>2.7660460193299485E-3</v>
      </c>
      <c r="K84" s="220">
        <v>6.2304592215505359</v>
      </c>
      <c r="L84" s="221">
        <f t="shared" si="10"/>
        <v>-9.7508585290510652E-2</v>
      </c>
      <c r="M84" s="220">
        <v>6.256780642408728</v>
      </c>
      <c r="N84" s="221">
        <f t="shared" si="11"/>
        <v>2.6321420858192113E-2</v>
      </c>
    </row>
    <row r="85" spans="1:15" x14ac:dyDescent="0.25">
      <c r="A85" s="1"/>
      <c r="B85" s="145" t="s">
        <v>93</v>
      </c>
      <c r="C85" s="220">
        <v>7.2169971671388105</v>
      </c>
      <c r="D85" s="221">
        <v>4.2628048874709279E-2</v>
      </c>
      <c r="E85" s="220">
        <v>7.11247143323539</v>
      </c>
      <c r="F85" s="221">
        <f t="shared" si="9"/>
        <v>-0.10452573390342046</v>
      </c>
      <c r="G85" s="220">
        <v>6.4895630753273696</v>
      </c>
      <c r="H85" s="221">
        <f t="shared" si="9"/>
        <v>-0.62290835790802035</v>
      </c>
      <c r="I85" s="220">
        <v>6.2915492957746482</v>
      </c>
      <c r="J85" s="221">
        <f t="shared" si="9"/>
        <v>-0.19801377955272148</v>
      </c>
      <c r="K85" s="220">
        <v>7.2395486496485386</v>
      </c>
      <c r="L85" s="221">
        <f t="shared" si="10"/>
        <v>0.94799935387389045</v>
      </c>
      <c r="M85" s="220"/>
      <c r="N85" s="221"/>
    </row>
    <row r="86" spans="1:15" x14ac:dyDescent="0.25">
      <c r="A86" s="1"/>
      <c r="B86" s="145" t="s">
        <v>95</v>
      </c>
      <c r="C86" s="220">
        <v>8.1413644744929314</v>
      </c>
      <c r="D86" s="221">
        <v>0.60755367174748276</v>
      </c>
      <c r="E86" s="220">
        <v>6.8714315482392161</v>
      </c>
      <c r="F86" s="221">
        <f t="shared" si="9"/>
        <v>-1.2699329262537153</v>
      </c>
      <c r="G86" s="220">
        <v>6.6228119706380575</v>
      </c>
      <c r="H86" s="221">
        <f t="shared" si="9"/>
        <v>-0.2486195776011586</v>
      </c>
      <c r="I86" s="220">
        <v>7.0346608998618372</v>
      </c>
      <c r="J86" s="221">
        <f t="shared" si="9"/>
        <v>0.41184892922377969</v>
      </c>
      <c r="K86" s="220">
        <v>6.551043892816045</v>
      </c>
      <c r="L86" s="221">
        <f t="shared" si="10"/>
        <v>-0.48361700704579214</v>
      </c>
      <c r="M86" s="220"/>
      <c r="N86" s="221"/>
    </row>
    <row r="87" spans="1:15" ht="15.75" x14ac:dyDescent="0.25">
      <c r="B87" s="148" t="s">
        <v>32</v>
      </c>
      <c r="C87" s="222">
        <v>7.5913972552270428</v>
      </c>
      <c r="D87" s="223">
        <v>4.3091121293446832E-2</v>
      </c>
      <c r="E87" s="222">
        <v>6.7455399431638776</v>
      </c>
      <c r="F87" s="223">
        <f t="shared" si="9"/>
        <v>-0.84585731206316517</v>
      </c>
      <c r="G87" s="222">
        <v>6.4269044031474971</v>
      </c>
      <c r="H87" s="223">
        <f t="shared" si="9"/>
        <v>-0.3186355400163805</v>
      </c>
      <c r="I87" s="222">
        <v>6.8745572242618751</v>
      </c>
      <c r="J87" s="223">
        <f t="shared" si="9"/>
        <v>0.44765282111437799</v>
      </c>
      <c r="K87" s="222">
        <v>6.401783930355359</v>
      </c>
      <c r="L87" s="223">
        <f t="shared" si="10"/>
        <v>-0.47277329390651612</v>
      </c>
      <c r="M87" s="222">
        <v>6.2928582342305637</v>
      </c>
      <c r="N87" s="223">
        <v>-1.6115665156609893E-2</v>
      </c>
    </row>
    <row r="88" spans="1:15" ht="6" customHeight="1" x14ac:dyDescent="0.25"/>
    <row r="89" spans="1:15" x14ac:dyDescent="0.25">
      <c r="B89" s="131" t="s">
        <v>57</v>
      </c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</row>
    <row r="92" spans="1:15" ht="48.75" customHeight="1" thickBot="1" x14ac:dyDescent="0.3">
      <c r="B92" s="12" t="s">
        <v>307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48"/>
      <c r="N93" s="48"/>
      <c r="O93" s="1" t="s">
        <v>117</v>
      </c>
    </row>
    <row r="94" spans="1:15" ht="22.5" thickTop="1" thickBot="1" x14ac:dyDescent="0.3">
      <c r="B94" s="152" t="s">
        <v>98</v>
      </c>
      <c r="C94" s="225" t="s">
        <v>34</v>
      </c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CONCATENATE("dif ",RIGHT(C95,2),"/",RIGHT(C95-1,2))</f>
        <v>dif 20/19</v>
      </c>
      <c r="E96" s="144" t="s">
        <v>71</v>
      </c>
      <c r="F96" s="143" t="str">
        <f>CONCATENATE("dif ",RIGHT(E95,2),"/",RIGHT(C95,2))</f>
        <v>dif 21/20</v>
      </c>
      <c r="G96" s="144" t="s">
        <v>71</v>
      </c>
      <c r="H96" s="143" t="str">
        <f>CONCATENATE("dif ",RIGHT(G95,2),"/",RIGHT(E95,2))</f>
        <v>dif 22/21</v>
      </c>
      <c r="I96" s="144" t="s">
        <v>71</v>
      </c>
      <c r="J96" s="143" t="str">
        <f>CONCATENATE("dif ",RIGHT(I95,2),"/",RIGHT(G95,2))</f>
        <v>dif 23/22</v>
      </c>
      <c r="K96" s="144" t="s">
        <v>71</v>
      </c>
      <c r="L96" s="143" t="str">
        <f>CONCATENATE("dif ",RIGHT(K95,2),"/",RIGHT(I95,2))</f>
        <v>dif 24/23</v>
      </c>
      <c r="M96" s="144" t="s">
        <v>71</v>
      </c>
      <c r="N96" s="143" t="str">
        <f>CONCATENATE("def ",RIGHT(M95,2),"/",RIGHT(K95,2))</f>
        <v>def 25/24</v>
      </c>
    </row>
    <row r="97" spans="2:14" x14ac:dyDescent="0.25">
      <c r="B97" s="145" t="s">
        <v>73</v>
      </c>
      <c r="C97" s="220">
        <v>9.2931405721316516</v>
      </c>
      <c r="D97" s="221">
        <v>0.18115288275823715</v>
      </c>
      <c r="E97" s="220">
        <v>6.2457056247894913</v>
      </c>
      <c r="F97" s="221">
        <f t="shared" ref="F97:J109" si="12">IFERROR(E97-C97,"-")</f>
        <v>-3.0474349473421602</v>
      </c>
      <c r="G97" s="220">
        <v>8.3071684805739654</v>
      </c>
      <c r="H97" s="221">
        <f t="shared" si="12"/>
        <v>2.0614628557844741</v>
      </c>
      <c r="I97" s="220">
        <v>8.3011123699660114</v>
      </c>
      <c r="J97" s="221">
        <f t="shared" si="12"/>
        <v>-6.0561106079539684E-3</v>
      </c>
      <c r="K97" s="220">
        <v>9.2936143676727365</v>
      </c>
      <c r="L97" s="221">
        <f t="shared" ref="L97:L109" si="13">IFERROR(K97-I97,"-")</f>
        <v>0.99250199770672509</v>
      </c>
      <c r="M97" s="220">
        <v>9.1721741344195511</v>
      </c>
      <c r="N97" s="221">
        <f>IFERROR(M97-K97,"-")</f>
        <v>-0.12144023325318543</v>
      </c>
    </row>
    <row r="98" spans="2:14" x14ac:dyDescent="0.25">
      <c r="B98" s="145" t="s">
        <v>75</v>
      </c>
      <c r="C98" s="220">
        <v>8.625096479943867</v>
      </c>
      <c r="D98" s="221">
        <v>-0.23021183653225563</v>
      </c>
      <c r="E98" s="220">
        <v>5.2119971771347915</v>
      </c>
      <c r="F98" s="221">
        <f t="shared" si="12"/>
        <v>-3.4130993028090755</v>
      </c>
      <c r="G98" s="220">
        <v>7.5730620891955018</v>
      </c>
      <c r="H98" s="221">
        <f t="shared" si="12"/>
        <v>2.3610649120607103</v>
      </c>
      <c r="I98" s="220">
        <v>8.1789666526378326</v>
      </c>
      <c r="J98" s="221">
        <f t="shared" si="12"/>
        <v>0.60590456344233079</v>
      </c>
      <c r="K98" s="220">
        <v>8.1201311092652038</v>
      </c>
      <c r="L98" s="221">
        <f t="shared" si="13"/>
        <v>-5.8835543372628862E-2</v>
      </c>
      <c r="M98" s="220">
        <v>8.01273552403355</v>
      </c>
      <c r="N98" s="221">
        <f t="shared" ref="N98:N106" si="14">IFERROR(M98-K98,"-")</f>
        <v>-0.10739558523165371</v>
      </c>
    </row>
    <row r="99" spans="2:14" x14ac:dyDescent="0.25">
      <c r="B99" s="145" t="s">
        <v>77</v>
      </c>
      <c r="C99" s="220">
        <v>9.711828834606191</v>
      </c>
      <c r="D99" s="221">
        <v>2.1381565017703155</v>
      </c>
      <c r="E99" s="220">
        <v>5.7293934681181957</v>
      </c>
      <c r="F99" s="221">
        <f t="shared" si="12"/>
        <v>-3.9824353664879952</v>
      </c>
      <c r="G99" s="220">
        <v>7.2856591610677324</v>
      </c>
      <c r="H99" s="221">
        <f t="shared" si="12"/>
        <v>1.5562656929495366</v>
      </c>
      <c r="I99" s="220">
        <v>7.4864847470716951</v>
      </c>
      <c r="J99" s="221">
        <f t="shared" si="12"/>
        <v>0.20082558600396272</v>
      </c>
      <c r="K99" s="220">
        <v>7.895418856522757</v>
      </c>
      <c r="L99" s="221">
        <f t="shared" si="13"/>
        <v>0.4089341094510619</v>
      </c>
      <c r="M99" s="220">
        <v>7.2273906597479618</v>
      </c>
      <c r="N99" s="221">
        <f t="shared" si="14"/>
        <v>-0.66802819677479519</v>
      </c>
    </row>
    <row r="100" spans="2:14" x14ac:dyDescent="0.25">
      <c r="B100" s="145" t="s">
        <v>79</v>
      </c>
      <c r="C100" s="220" t="s">
        <v>252</v>
      </c>
      <c r="D100" s="221" t="s">
        <v>252</v>
      </c>
      <c r="E100" s="220">
        <v>4.7813427832583084</v>
      </c>
      <c r="F100" s="221" t="str">
        <f t="shared" si="12"/>
        <v>-</v>
      </c>
      <c r="G100" s="220">
        <v>6.7759002394614374</v>
      </c>
      <c r="H100" s="221">
        <f t="shared" si="12"/>
        <v>1.994557456203129</v>
      </c>
      <c r="I100" s="220">
        <v>6.817497116232782</v>
      </c>
      <c r="J100" s="221">
        <f t="shared" si="12"/>
        <v>4.1596876771344604E-2</v>
      </c>
      <c r="K100" s="220">
        <v>7.473088004190676</v>
      </c>
      <c r="L100" s="221">
        <f t="shared" si="13"/>
        <v>0.655590887957894</v>
      </c>
      <c r="M100" s="220">
        <v>6.9188518420570828</v>
      </c>
      <c r="N100" s="221">
        <f t="shared" si="14"/>
        <v>-0.55423616213359317</v>
      </c>
    </row>
    <row r="101" spans="2:14" x14ac:dyDescent="0.25">
      <c r="B101" s="145" t="s">
        <v>81</v>
      </c>
      <c r="C101" s="220" t="s">
        <v>252</v>
      </c>
      <c r="D101" s="221" t="s">
        <v>252</v>
      </c>
      <c r="E101" s="220">
        <v>4.397778365511769</v>
      </c>
      <c r="F101" s="221" t="str">
        <f t="shared" si="12"/>
        <v>-</v>
      </c>
      <c r="G101" s="220">
        <v>6.9439102564102564</v>
      </c>
      <c r="H101" s="221">
        <f t="shared" si="12"/>
        <v>2.5461318908984873</v>
      </c>
      <c r="I101" s="220">
        <v>7.2586569343065692</v>
      </c>
      <c r="J101" s="221">
        <f t="shared" si="12"/>
        <v>0.31474667789631283</v>
      </c>
      <c r="K101" s="220">
        <v>7.3748725608744099</v>
      </c>
      <c r="L101" s="221">
        <f t="shared" si="13"/>
        <v>0.11621562656784068</v>
      </c>
      <c r="M101" s="220">
        <v>6.6775582121509505</v>
      </c>
      <c r="N101" s="221">
        <f t="shared" si="14"/>
        <v>-0.69731434872345943</v>
      </c>
    </row>
    <row r="102" spans="2:14" x14ac:dyDescent="0.25">
      <c r="B102" s="145" t="s">
        <v>83</v>
      </c>
      <c r="C102" s="220" t="s">
        <v>252</v>
      </c>
      <c r="D102" s="221" t="s">
        <v>252</v>
      </c>
      <c r="E102" s="220">
        <v>5.0881335981755313</v>
      </c>
      <c r="F102" s="221" t="str">
        <f t="shared" si="12"/>
        <v>-</v>
      </c>
      <c r="G102" s="220">
        <v>7.1152385313686937</v>
      </c>
      <c r="H102" s="221">
        <f t="shared" si="12"/>
        <v>2.0271049331931623</v>
      </c>
      <c r="I102" s="220">
        <v>7.1489987528531422</v>
      </c>
      <c r="J102" s="221">
        <f t="shared" si="12"/>
        <v>3.3760221484448572E-2</v>
      </c>
      <c r="K102" s="220">
        <v>7.5855845256024095</v>
      </c>
      <c r="L102" s="221">
        <f t="shared" si="13"/>
        <v>0.43658577274926724</v>
      </c>
      <c r="M102" s="220">
        <v>7.2946518668012112</v>
      </c>
      <c r="N102" s="221">
        <f t="shared" si="14"/>
        <v>-0.29093265880119823</v>
      </c>
    </row>
    <row r="103" spans="2:14" x14ac:dyDescent="0.25">
      <c r="B103" s="145" t="s">
        <v>85</v>
      </c>
      <c r="C103" s="220" t="s">
        <v>252</v>
      </c>
      <c r="D103" s="221" t="s">
        <v>252</v>
      </c>
      <c r="E103" s="220">
        <v>5.9932805987922091</v>
      </c>
      <c r="F103" s="221" t="str">
        <f t="shared" si="12"/>
        <v>-</v>
      </c>
      <c r="G103" s="220">
        <v>7.5383412868191542</v>
      </c>
      <c r="H103" s="221">
        <f t="shared" si="12"/>
        <v>1.5450606880269451</v>
      </c>
      <c r="I103" s="220">
        <v>8.4821730950141117</v>
      </c>
      <c r="J103" s="221">
        <f t="shared" si="12"/>
        <v>0.94383180819495749</v>
      </c>
      <c r="K103" s="220">
        <v>8.1429656266053208</v>
      </c>
      <c r="L103" s="221">
        <f t="shared" si="13"/>
        <v>-0.3392074684087909</v>
      </c>
      <c r="M103" s="220">
        <v>7.9819047422765399</v>
      </c>
      <c r="N103" s="221">
        <f t="shared" si="14"/>
        <v>-0.16106088432878085</v>
      </c>
    </row>
    <row r="104" spans="2:14" x14ac:dyDescent="0.25">
      <c r="B104" s="145" t="s">
        <v>87</v>
      </c>
      <c r="C104" s="220">
        <v>5.7271688124172782</v>
      </c>
      <c r="D104" s="221">
        <v>-2.9064071460722003</v>
      </c>
      <c r="E104" s="220">
        <v>7.6142005157962602</v>
      </c>
      <c r="F104" s="221">
        <f t="shared" si="12"/>
        <v>1.8870317033789821</v>
      </c>
      <c r="G104" s="220">
        <v>7.8744468190747581</v>
      </c>
      <c r="H104" s="221">
        <f t="shared" si="12"/>
        <v>0.26024630327849785</v>
      </c>
      <c r="I104" s="220">
        <v>8.01108209668174</v>
      </c>
      <c r="J104" s="221">
        <f t="shared" si="12"/>
        <v>0.13663527760698191</v>
      </c>
      <c r="K104" s="220">
        <v>8.0382977830910889</v>
      </c>
      <c r="L104" s="221">
        <f t="shared" si="13"/>
        <v>2.7215686409348905E-2</v>
      </c>
      <c r="M104" s="220">
        <v>7.8116336901286623</v>
      </c>
      <c r="N104" s="221">
        <f t="shared" si="14"/>
        <v>-0.22666409296242662</v>
      </c>
    </row>
    <row r="105" spans="2:14" x14ac:dyDescent="0.25">
      <c r="B105" s="145" t="s">
        <v>89</v>
      </c>
      <c r="C105" s="220">
        <v>4.8131985098456624</v>
      </c>
      <c r="D105" s="221">
        <v>-3.3012043222765666</v>
      </c>
      <c r="E105" s="220">
        <v>7.2469283548747407</v>
      </c>
      <c r="F105" s="221">
        <f t="shared" si="12"/>
        <v>2.4337298450290783</v>
      </c>
      <c r="G105" s="220">
        <v>7.2615313415951048</v>
      </c>
      <c r="H105" s="221">
        <f t="shared" si="12"/>
        <v>1.4602986720364086E-2</v>
      </c>
      <c r="I105" s="220">
        <v>7.6952673050069818</v>
      </c>
      <c r="J105" s="221">
        <f t="shared" si="12"/>
        <v>0.43373596341187692</v>
      </c>
      <c r="K105" s="220">
        <v>7.7831139240506326</v>
      </c>
      <c r="L105" s="221">
        <f t="shared" si="13"/>
        <v>8.7846619043650875E-2</v>
      </c>
      <c r="M105" s="220">
        <v>7.4025051159234527</v>
      </c>
      <c r="N105" s="221">
        <f t="shared" si="14"/>
        <v>-0.3806088081271799</v>
      </c>
    </row>
    <row r="106" spans="2:14" x14ac:dyDescent="0.25">
      <c r="B106" s="145" t="s">
        <v>91</v>
      </c>
      <c r="C106" s="220">
        <v>4.2117686448480791</v>
      </c>
      <c r="D106" s="221">
        <v>-3.7509790793806559</v>
      </c>
      <c r="E106" s="220">
        <v>7.0020037817853416</v>
      </c>
      <c r="F106" s="221">
        <f t="shared" si="12"/>
        <v>2.7902351369372624</v>
      </c>
      <c r="G106" s="220">
        <v>7.3794434384827978</v>
      </c>
      <c r="H106" s="221">
        <f t="shared" si="12"/>
        <v>0.37743965669745627</v>
      </c>
      <c r="I106" s="220">
        <v>7.779149370829983</v>
      </c>
      <c r="J106" s="221">
        <f t="shared" si="12"/>
        <v>0.39970593234718521</v>
      </c>
      <c r="K106" s="220">
        <v>7.5828613151606339</v>
      </c>
      <c r="L106" s="221">
        <f t="shared" si="13"/>
        <v>-0.19628805566934915</v>
      </c>
      <c r="M106" s="220">
        <v>7.2682511339613738</v>
      </c>
      <c r="N106" s="221">
        <f t="shared" si="14"/>
        <v>-0.3146101811992601</v>
      </c>
    </row>
    <row r="107" spans="2:14" x14ac:dyDescent="0.25">
      <c r="B107" s="145" t="s">
        <v>93</v>
      </c>
      <c r="C107" s="220">
        <v>6.5008317622269045</v>
      </c>
      <c r="D107" s="221">
        <v>-1.7350610785046454</v>
      </c>
      <c r="E107" s="220">
        <v>7.7717367009387575</v>
      </c>
      <c r="F107" s="221">
        <f t="shared" si="12"/>
        <v>1.2709049387118529</v>
      </c>
      <c r="G107" s="220">
        <v>7.5624564187645769</v>
      </c>
      <c r="H107" s="221">
        <f t="shared" si="12"/>
        <v>-0.2092802821741806</v>
      </c>
      <c r="I107" s="220">
        <v>8.1975707936803399</v>
      </c>
      <c r="J107" s="221">
        <f t="shared" si="12"/>
        <v>0.63511437491576306</v>
      </c>
      <c r="K107" s="220">
        <v>7.6458898129853425</v>
      </c>
      <c r="L107" s="221">
        <f t="shared" si="13"/>
        <v>-0.55168098069499738</v>
      </c>
      <c r="M107" s="220"/>
      <c r="N107" s="221"/>
    </row>
    <row r="108" spans="2:14" x14ac:dyDescent="0.25">
      <c r="B108" s="145" t="s">
        <v>95</v>
      </c>
      <c r="C108" s="220">
        <v>6.7457202049940026</v>
      </c>
      <c r="D108" s="221">
        <v>-1.5311792913931228</v>
      </c>
      <c r="E108" s="220">
        <v>7.6706188030103934</v>
      </c>
      <c r="F108" s="221">
        <f t="shared" si="12"/>
        <v>0.92489859801639085</v>
      </c>
      <c r="G108" s="220">
        <v>7.6502985407427593</v>
      </c>
      <c r="H108" s="221">
        <f t="shared" si="12"/>
        <v>-2.032026226763417E-2</v>
      </c>
      <c r="I108" s="220">
        <v>8.0025941517806345</v>
      </c>
      <c r="J108" s="221">
        <f t="shared" si="12"/>
        <v>0.35229561103787521</v>
      </c>
      <c r="K108" s="220">
        <v>7.9492459197024994</v>
      </c>
      <c r="L108" s="221">
        <f t="shared" si="13"/>
        <v>-5.3348232078135105E-2</v>
      </c>
      <c r="M108" s="220"/>
      <c r="N108" s="221"/>
    </row>
    <row r="109" spans="2:14" ht="15.75" x14ac:dyDescent="0.25">
      <c r="B109" s="148" t="s">
        <v>32</v>
      </c>
      <c r="C109" s="222">
        <v>7.6976565365005385</v>
      </c>
      <c r="D109" s="223">
        <v>-0.41933174623124359</v>
      </c>
      <c r="E109" s="222">
        <v>6.7480053840829859</v>
      </c>
      <c r="F109" s="223">
        <f t="shared" si="12"/>
        <v>-0.9496511524175526</v>
      </c>
      <c r="G109" s="222">
        <v>7.4304103238841659</v>
      </c>
      <c r="H109" s="223">
        <f t="shared" si="12"/>
        <v>0.68240493980118</v>
      </c>
      <c r="I109" s="222">
        <v>7.7809349022994709</v>
      </c>
      <c r="J109" s="223">
        <f t="shared" si="12"/>
        <v>0.35052457841530504</v>
      </c>
      <c r="K109" s="222">
        <v>7.8999954403483574</v>
      </c>
      <c r="L109" s="223">
        <f t="shared" si="13"/>
        <v>0.1190605380488865</v>
      </c>
      <c r="M109" s="222">
        <v>7.5472981114053939</v>
      </c>
      <c r="N109" s="223">
        <v>-0.37299182614966941</v>
      </c>
    </row>
    <row r="110" spans="2:14" ht="6" customHeight="1" x14ac:dyDescent="0.25"/>
    <row r="111" spans="2:14" x14ac:dyDescent="0.25">
      <c r="B111" s="131" t="s">
        <v>57</v>
      </c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21962-E464-4690-AC6A-D041C1EE77D6}">
  <sheetPr>
    <tabColor rgb="FF7030A0"/>
  </sheetPr>
  <dimension ref="A4:A24"/>
  <sheetViews>
    <sheetView showGridLines="0" workbookViewId="0">
      <selection activeCell="D5" sqref="D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8170-34D8-499A-AFB4-2E0CD7A3276C}">
  <sheetPr>
    <tabColor rgb="FFAC75D5"/>
  </sheetPr>
  <dimension ref="A1:AC112"/>
  <sheetViews>
    <sheetView showGridLines="0" topLeftCell="A96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103"/>
      <c r="D1" s="230" t="s">
        <v>152</v>
      </c>
    </row>
    <row r="2" spans="1:16" ht="18.75" x14ac:dyDescent="0.3">
      <c r="D2" s="230" t="s">
        <v>153</v>
      </c>
    </row>
    <row r="4" spans="1:16" ht="48.75" customHeight="1" thickBot="1" x14ac:dyDescent="0.3">
      <c r="B4" s="12" t="s">
        <v>308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P4" s="1" t="s">
        <v>154</v>
      </c>
    </row>
    <row r="5" spans="1:16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P5" s="1" t="s">
        <v>155</v>
      </c>
    </row>
    <row r="6" spans="1:16" ht="22.5" thickTop="1" thickBot="1" x14ac:dyDescent="0.3">
      <c r="B6" s="137"/>
      <c r="C6" s="135" t="s">
        <v>156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6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6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CONCATENATE("var ",RIGHT(M7,2),"/",RIGHT(K7,2))</f>
        <v>var 25/24</v>
      </c>
    </row>
    <row r="9" spans="1:16" x14ac:dyDescent="0.25">
      <c r="A9" s="1" t="s">
        <v>72</v>
      </c>
      <c r="B9" s="145" t="s">
        <v>73</v>
      </c>
      <c r="C9" s="231">
        <v>0.69230000000000003</v>
      </c>
      <c r="D9" s="147">
        <v>1.748971193415616E-2</v>
      </c>
      <c r="E9" s="231">
        <v>9.5100000000000004E-2</v>
      </c>
      <c r="F9" s="147">
        <f t="shared" ref="F9:L21" si="0">IFERROR(E9/C9-1,"-")</f>
        <v>-0.86263180702007802</v>
      </c>
      <c r="G9" s="231">
        <v>0.5</v>
      </c>
      <c r="H9" s="147">
        <f t="shared" si="0"/>
        <v>4.2576235541535228</v>
      </c>
      <c r="I9" s="231">
        <v>0.66949999999999998</v>
      </c>
      <c r="J9" s="147">
        <f t="shared" si="0"/>
        <v>0.33899999999999997</v>
      </c>
      <c r="K9" s="231">
        <v>0.70660000000000001</v>
      </c>
      <c r="L9" s="147">
        <f t="shared" si="0"/>
        <v>5.5414488424197161E-2</v>
      </c>
      <c r="M9" s="231">
        <v>0.73430000000000006</v>
      </c>
      <c r="N9" s="147">
        <f t="shared" ref="N9:N18" si="1">IFERROR(M9/K9-1,"-")</f>
        <v>3.920181149165014E-2</v>
      </c>
    </row>
    <row r="10" spans="1:16" x14ac:dyDescent="0.25">
      <c r="A10" s="1" t="s">
        <v>74</v>
      </c>
      <c r="B10" s="145" t="s">
        <v>75</v>
      </c>
      <c r="C10" s="231">
        <v>0.68569999999999998</v>
      </c>
      <c r="D10" s="147">
        <v>-8.3875632682574031E-3</v>
      </c>
      <c r="E10" s="231">
        <v>0.1361</v>
      </c>
      <c r="F10" s="147">
        <f t="shared" si="0"/>
        <v>-0.80151669826454719</v>
      </c>
      <c r="G10" s="231">
        <v>0.61280000000000001</v>
      </c>
      <c r="H10" s="147">
        <f t="shared" si="0"/>
        <v>3.5025716385011023</v>
      </c>
      <c r="I10" s="231">
        <v>0.74250000000000005</v>
      </c>
      <c r="J10" s="147">
        <f t="shared" si="0"/>
        <v>0.21165143603133174</v>
      </c>
      <c r="K10" s="231">
        <v>0.74719999999999998</v>
      </c>
      <c r="L10" s="147">
        <f t="shared" si="0"/>
        <v>6.3299663299662967E-3</v>
      </c>
      <c r="M10" s="231">
        <v>0.76090000000000002</v>
      </c>
      <c r="N10" s="147">
        <f t="shared" si="1"/>
        <v>1.8335117773019327E-2</v>
      </c>
    </row>
    <row r="11" spans="1:16" x14ac:dyDescent="0.25">
      <c r="A11" s="1" t="s">
        <v>76</v>
      </c>
      <c r="B11" s="145" t="s">
        <v>77</v>
      </c>
      <c r="C11" s="231">
        <v>0.29420000000000002</v>
      </c>
      <c r="D11" s="147">
        <v>-0.5614192009540846</v>
      </c>
      <c r="E11" s="231">
        <v>0.1757</v>
      </c>
      <c r="F11" s="147">
        <f t="shared" si="0"/>
        <v>-0.40278721957851804</v>
      </c>
      <c r="G11" s="231">
        <v>0.65290000000000004</v>
      </c>
      <c r="H11" s="147">
        <f t="shared" si="0"/>
        <v>2.7159931701764375</v>
      </c>
      <c r="I11" s="231">
        <v>0.70920000000000005</v>
      </c>
      <c r="J11" s="147">
        <f t="shared" si="0"/>
        <v>8.6230663194976298E-2</v>
      </c>
      <c r="K11" s="231">
        <v>0.74159999999999993</v>
      </c>
      <c r="L11" s="147">
        <f t="shared" si="0"/>
        <v>4.5685279187817063E-2</v>
      </c>
      <c r="M11" s="231">
        <v>0.72219999999999995</v>
      </c>
      <c r="N11" s="147">
        <f t="shared" si="1"/>
        <v>-2.6159654800431476E-2</v>
      </c>
    </row>
    <row r="12" spans="1:16" x14ac:dyDescent="0.25">
      <c r="A12" s="1" t="s">
        <v>78</v>
      </c>
      <c r="B12" s="145" t="s">
        <v>79</v>
      </c>
      <c r="C12" s="231">
        <v>0</v>
      </c>
      <c r="D12" s="147">
        <v>-1</v>
      </c>
      <c r="E12" s="231">
        <v>0.17579999999999998</v>
      </c>
      <c r="F12" s="147" t="str">
        <f t="shared" si="0"/>
        <v>-</v>
      </c>
      <c r="G12" s="231">
        <v>0.63419999999999999</v>
      </c>
      <c r="H12" s="147">
        <f t="shared" si="0"/>
        <v>2.6075085324232083</v>
      </c>
      <c r="I12" s="231">
        <v>0.66839999999999999</v>
      </c>
      <c r="J12" s="147">
        <f t="shared" si="0"/>
        <v>5.392620624408706E-2</v>
      </c>
      <c r="K12" s="231">
        <v>0.69840000000000002</v>
      </c>
      <c r="L12" s="147">
        <f t="shared" si="0"/>
        <v>4.4883303411131115E-2</v>
      </c>
      <c r="M12" s="231">
        <v>0.67959999999999998</v>
      </c>
      <c r="N12" s="147">
        <f t="shared" si="1"/>
        <v>-2.6918671248568171E-2</v>
      </c>
    </row>
    <row r="13" spans="1:16" x14ac:dyDescent="0.25">
      <c r="A13" s="1" t="s">
        <v>80</v>
      </c>
      <c r="B13" s="145" t="s">
        <v>81</v>
      </c>
      <c r="C13" s="231">
        <v>0</v>
      </c>
      <c r="D13" s="147">
        <v>-1</v>
      </c>
      <c r="E13" s="231">
        <v>0.15710000000000002</v>
      </c>
      <c r="F13" s="147" t="str">
        <f t="shared" si="0"/>
        <v>-</v>
      </c>
      <c r="G13" s="231">
        <v>0.5615</v>
      </c>
      <c r="H13" s="147">
        <f t="shared" si="0"/>
        <v>2.5741565881604069</v>
      </c>
      <c r="I13" s="231">
        <v>0.58719999999999994</v>
      </c>
      <c r="J13" s="147">
        <f t="shared" si="0"/>
        <v>4.5770258236865535E-2</v>
      </c>
      <c r="K13" s="231">
        <v>0.65599999999999992</v>
      </c>
      <c r="L13" s="147">
        <f t="shared" si="0"/>
        <v>0.11716621253406001</v>
      </c>
      <c r="M13" s="231">
        <v>0.64739999999999998</v>
      </c>
      <c r="N13" s="147">
        <f t="shared" si="1"/>
        <v>-1.3109756097560932E-2</v>
      </c>
    </row>
    <row r="14" spans="1:16" x14ac:dyDescent="0.25">
      <c r="A14" s="1" t="s">
        <v>82</v>
      </c>
      <c r="B14" s="145" t="s">
        <v>83</v>
      </c>
      <c r="C14" s="231">
        <v>0</v>
      </c>
      <c r="D14" s="147">
        <v>-1</v>
      </c>
      <c r="E14" s="231">
        <v>0.18729999999999999</v>
      </c>
      <c r="F14" s="147" t="str">
        <f t="shared" si="0"/>
        <v>-</v>
      </c>
      <c r="G14" s="231">
        <v>0.5746</v>
      </c>
      <c r="H14" s="147">
        <f t="shared" si="0"/>
        <v>2.0678056593699949</v>
      </c>
      <c r="I14" s="231">
        <v>0.68279999999999996</v>
      </c>
      <c r="J14" s="147">
        <f t="shared" si="0"/>
        <v>0.18830490776192121</v>
      </c>
      <c r="K14" s="231">
        <v>0.7095999999999999</v>
      </c>
      <c r="L14" s="147">
        <f t="shared" si="0"/>
        <v>3.9250146455770185E-2</v>
      </c>
      <c r="M14" s="231">
        <v>0.72840000000000005</v>
      </c>
      <c r="N14" s="147">
        <f t="shared" si="1"/>
        <v>2.6493799323562772E-2</v>
      </c>
    </row>
    <row r="15" spans="1:16" x14ac:dyDescent="0.25">
      <c r="A15" s="1" t="s">
        <v>84</v>
      </c>
      <c r="B15" s="145" t="s">
        <v>85</v>
      </c>
      <c r="C15" s="231">
        <v>0</v>
      </c>
      <c r="D15" s="147">
        <v>-1</v>
      </c>
      <c r="E15" s="231">
        <v>0.31109999999999999</v>
      </c>
      <c r="F15" s="147" t="str">
        <f t="shared" si="0"/>
        <v>-</v>
      </c>
      <c r="G15" s="231">
        <v>0.70909999999999995</v>
      </c>
      <c r="H15" s="147">
        <f t="shared" si="0"/>
        <v>1.2793314046930249</v>
      </c>
      <c r="I15" s="231">
        <v>0.75749999999999995</v>
      </c>
      <c r="J15" s="147">
        <f t="shared" si="0"/>
        <v>6.8255535185446359E-2</v>
      </c>
      <c r="K15" s="231">
        <v>0.75879999999999992</v>
      </c>
      <c r="L15" s="147">
        <f t="shared" si="0"/>
        <v>1.7161716171616437E-3</v>
      </c>
      <c r="M15" s="231">
        <v>0.81180000000000008</v>
      </c>
      <c r="N15" s="147">
        <f t="shared" si="1"/>
        <v>6.9847127042699242E-2</v>
      </c>
    </row>
    <row r="16" spans="1:16" x14ac:dyDescent="0.25">
      <c r="A16" s="1" t="s">
        <v>86</v>
      </c>
      <c r="B16" s="145" t="s">
        <v>87</v>
      </c>
      <c r="C16" s="231">
        <v>0.32240000000000002</v>
      </c>
      <c r="D16" s="147">
        <v>-0.57595685913455208</v>
      </c>
      <c r="E16" s="231">
        <v>0.45500000000000002</v>
      </c>
      <c r="F16" s="147">
        <f t="shared" si="0"/>
        <v>0.41129032258064502</v>
      </c>
      <c r="G16" s="231">
        <v>0.74010000000000009</v>
      </c>
      <c r="H16" s="147">
        <f t="shared" si="0"/>
        <v>0.62659340659340668</v>
      </c>
      <c r="I16" s="231">
        <v>0.82290000000000008</v>
      </c>
      <c r="J16" s="147">
        <f t="shared" si="0"/>
        <v>0.11187677340899871</v>
      </c>
      <c r="K16" s="231">
        <v>0.79330000000000001</v>
      </c>
      <c r="L16" s="147">
        <f t="shared" si="0"/>
        <v>-3.5970348766557358E-2</v>
      </c>
      <c r="M16" s="231">
        <v>0.79189999999999994</v>
      </c>
      <c r="N16" s="147">
        <f t="shared" si="1"/>
        <v>-1.7647800327745822E-3</v>
      </c>
    </row>
    <row r="17" spans="1:29" x14ac:dyDescent="0.25">
      <c r="A17" s="1" t="s">
        <v>88</v>
      </c>
      <c r="B17" s="145" t="s">
        <v>89</v>
      </c>
      <c r="C17" s="231">
        <v>0.17910000000000001</v>
      </c>
      <c r="D17" s="147">
        <v>-0.72344039530574422</v>
      </c>
      <c r="E17" s="231">
        <v>0.41299999999999998</v>
      </c>
      <c r="F17" s="147">
        <f t="shared" si="0"/>
        <v>1.3059743160245669</v>
      </c>
      <c r="G17" s="231">
        <v>0.63939999999999997</v>
      </c>
      <c r="H17" s="147">
        <f t="shared" si="0"/>
        <v>0.54818401937046013</v>
      </c>
      <c r="I17" s="231">
        <v>0.6966</v>
      </c>
      <c r="J17" s="147">
        <f t="shared" si="0"/>
        <v>8.945886768845801E-2</v>
      </c>
      <c r="K17" s="231">
        <v>0.70640000000000003</v>
      </c>
      <c r="L17" s="147">
        <f t="shared" si="0"/>
        <v>1.4068331897789221E-2</v>
      </c>
      <c r="M17" s="231">
        <v>0.73419999999999996</v>
      </c>
      <c r="N17" s="147">
        <f t="shared" si="1"/>
        <v>3.9354473386183475E-2</v>
      </c>
    </row>
    <row r="18" spans="1:29" x14ac:dyDescent="0.25">
      <c r="A18" s="1" t="s">
        <v>90</v>
      </c>
      <c r="B18" s="145" t="s">
        <v>91</v>
      </c>
      <c r="C18" s="231">
        <v>0.16300000000000001</v>
      </c>
      <c r="D18" s="147">
        <v>-0.74938499384993851</v>
      </c>
      <c r="E18" s="231">
        <v>0.57179999999999997</v>
      </c>
      <c r="F18" s="147">
        <f t="shared" si="0"/>
        <v>2.5079754601226991</v>
      </c>
      <c r="G18" s="231">
        <v>0.66269999999999996</v>
      </c>
      <c r="H18" s="147">
        <f t="shared" si="0"/>
        <v>0.15897166841552979</v>
      </c>
      <c r="I18" s="231">
        <v>0.74870000000000003</v>
      </c>
      <c r="J18" s="147">
        <f t="shared" si="0"/>
        <v>0.12977214425833727</v>
      </c>
      <c r="K18" s="231">
        <v>0.73659999999999992</v>
      </c>
      <c r="L18" s="147">
        <f t="shared" si="0"/>
        <v>-1.6161346333645077E-2</v>
      </c>
      <c r="M18" s="231">
        <v>0.78379999999999994</v>
      </c>
      <c r="N18" s="147">
        <f t="shared" si="1"/>
        <v>6.407819712191154E-2</v>
      </c>
      <c r="AB18" s="232"/>
    </row>
    <row r="19" spans="1:29" x14ac:dyDescent="0.25">
      <c r="A19" s="1" t="s">
        <v>92</v>
      </c>
      <c r="B19" s="145" t="s">
        <v>93</v>
      </c>
      <c r="C19" s="231">
        <v>0.18329999999999999</v>
      </c>
      <c r="D19" s="147">
        <v>-0.72493997599039617</v>
      </c>
      <c r="E19" s="231">
        <v>0.61499999999999999</v>
      </c>
      <c r="F19" s="147">
        <f t="shared" si="0"/>
        <v>2.3551554828150576</v>
      </c>
      <c r="G19" s="231">
        <v>0.66959999999999997</v>
      </c>
      <c r="H19" s="147">
        <f t="shared" si="0"/>
        <v>8.8780487804878128E-2</v>
      </c>
      <c r="I19" s="231">
        <v>0.73970000000000002</v>
      </c>
      <c r="J19" s="147">
        <f t="shared" si="0"/>
        <v>0.10468936678614105</v>
      </c>
      <c r="K19" s="231">
        <v>0.71489999999999998</v>
      </c>
      <c r="L19" s="147">
        <f t="shared" si="0"/>
        <v>-3.3527105583344707E-2</v>
      </c>
      <c r="M19" s="231"/>
      <c r="N19" s="147"/>
      <c r="AB19" s="232"/>
      <c r="AC19" s="232"/>
    </row>
    <row r="20" spans="1:29" x14ac:dyDescent="0.25">
      <c r="A20" s="1" t="s">
        <v>94</v>
      </c>
      <c r="B20" s="145" t="s">
        <v>95</v>
      </c>
      <c r="C20" s="231">
        <v>0.18170000000000003</v>
      </c>
      <c r="D20" s="147">
        <v>-0.72953259898779399</v>
      </c>
      <c r="E20" s="231">
        <v>0.51790000000000003</v>
      </c>
      <c r="F20" s="147">
        <f t="shared" si="0"/>
        <v>1.8503026967528893</v>
      </c>
      <c r="G20" s="231">
        <v>0.65170000000000006</v>
      </c>
      <c r="H20" s="147">
        <f t="shared" si="0"/>
        <v>0.25835103301795725</v>
      </c>
      <c r="I20" s="231">
        <v>0.72120000000000006</v>
      </c>
      <c r="J20" s="147">
        <f t="shared" si="0"/>
        <v>0.10664416142396815</v>
      </c>
      <c r="K20" s="231">
        <v>0.70669999999999999</v>
      </c>
      <c r="L20" s="147">
        <f t="shared" si="0"/>
        <v>-2.0105379922351729E-2</v>
      </c>
      <c r="M20" s="231"/>
      <c r="N20" s="147"/>
      <c r="O20" s="153"/>
    </row>
    <row r="21" spans="1:29" ht="15.75" x14ac:dyDescent="0.25">
      <c r="A21" s="1" t="s">
        <v>0</v>
      </c>
      <c r="B21" s="148" t="s">
        <v>32</v>
      </c>
      <c r="C21" s="233">
        <v>0.41641203353334449</v>
      </c>
      <c r="D21" s="150">
        <v>-0.38027305715035786</v>
      </c>
      <c r="E21" s="233">
        <v>0.38237984856351559</v>
      </c>
      <c r="F21" s="150">
        <f t="shared" si="0"/>
        <v>-8.1727189008104717E-2</v>
      </c>
      <c r="G21" s="233">
        <v>0.63514820255836268</v>
      </c>
      <c r="H21" s="150">
        <f t="shared" si="0"/>
        <v>0.6610399448203681</v>
      </c>
      <c r="I21" s="233">
        <v>0.71202240207954559</v>
      </c>
      <c r="J21" s="150">
        <f t="shared" si="0"/>
        <v>0.12103348354216448</v>
      </c>
      <c r="K21" s="233">
        <v>0.72327549742346608</v>
      </c>
      <c r="L21" s="150">
        <f t="shared" si="0"/>
        <v>1.5804411927285544E-2</v>
      </c>
      <c r="M21" s="233"/>
      <c r="N21" s="150"/>
      <c r="O21" s="234"/>
    </row>
    <row r="22" spans="1:29" ht="6" customHeight="1" x14ac:dyDescent="0.25">
      <c r="O22" s="234"/>
    </row>
    <row r="23" spans="1:29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234"/>
    </row>
    <row r="24" spans="1:29" x14ac:dyDescent="0.25">
      <c r="C24" s="235"/>
      <c r="K24" s="235"/>
      <c r="M24" s="235"/>
      <c r="N24" s="147"/>
      <c r="O24" s="234"/>
    </row>
    <row r="26" spans="1:29" ht="21.75" customHeight="1" thickBot="1" x14ac:dyDescent="0.3">
      <c r="B26" s="12" t="s">
        <v>309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P26" s="1" t="s">
        <v>157</v>
      </c>
    </row>
    <row r="27" spans="1:29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P27" s="1" t="s">
        <v>158</v>
      </c>
    </row>
    <row r="28" spans="1:29" ht="22.5" thickTop="1" thickBot="1" x14ac:dyDescent="0.3">
      <c r="B28" s="137"/>
      <c r="C28" s="135" t="s">
        <v>62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29" ht="22.5" thickTop="1" thickBot="1" x14ac:dyDescent="0.3">
      <c r="B29" s="137"/>
      <c r="C29" s="156">
        <f>C$7</f>
        <v>2020</v>
      </c>
      <c r="D29" s="236"/>
      <c r="E29" s="156">
        <f>E$7</f>
        <v>2021</v>
      </c>
      <c r="F29" s="236"/>
      <c r="G29" s="156">
        <f>G$7</f>
        <v>2022</v>
      </c>
      <c r="H29" s="236"/>
      <c r="I29" s="156">
        <f>I$7</f>
        <v>2023</v>
      </c>
      <c r="J29" s="236"/>
      <c r="K29" s="156">
        <f>K$7</f>
        <v>2024</v>
      </c>
      <c r="L29" s="236"/>
      <c r="M29" s="237">
        <f>M$7</f>
        <v>2025</v>
      </c>
      <c r="N29" s="238"/>
    </row>
    <row r="30" spans="1:29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",RIGHT(E29,2),"/",RIGHT(C29,2))</f>
        <v>var 21/20</v>
      </c>
      <c r="G30" s="144" t="s">
        <v>71</v>
      </c>
      <c r="H30" s="143" t="str">
        <f>CONCATENATE("var ",RIGHT(G29,2),"/",RIGHT(E29,2))</f>
        <v>var 22/21</v>
      </c>
      <c r="I30" s="144" t="s">
        <v>71</v>
      </c>
      <c r="J30" s="143" t="str">
        <f>CONCATENATE("var ",RIGHT(I29,2),"/",RIGHT(G29,2))</f>
        <v>var 23/22</v>
      </c>
      <c r="K30" s="144" t="s">
        <v>71</v>
      </c>
      <c r="L30" s="143" t="str">
        <f>CONCATENATE("var ",RIGHT(K29,2),"/",RIGHT(I29,2))</f>
        <v>var 24/23</v>
      </c>
      <c r="M30" s="144" t="s">
        <v>71</v>
      </c>
      <c r="N30" s="143" t="str">
        <f>CONCATENATE("var ",RIGHT(M29,2),"/",RIGHT(K29,2))</f>
        <v>var 25/24</v>
      </c>
    </row>
    <row r="31" spans="1:29" x14ac:dyDescent="0.25">
      <c r="B31" s="145" t="s">
        <v>73</v>
      </c>
      <c r="C31" s="231">
        <v>0.74340000000000006</v>
      </c>
      <c r="D31" s="147"/>
      <c r="E31" s="231">
        <v>7.5199999999999989E-2</v>
      </c>
      <c r="F31" s="147">
        <f t="shared" ref="F31:J43" si="2">IFERROR(E31/C31-1,"-")</f>
        <v>-0.89884315308044127</v>
      </c>
      <c r="G31" s="231">
        <v>0.4824</v>
      </c>
      <c r="H31" s="147">
        <f t="shared" si="2"/>
        <v>5.4148936170212778</v>
      </c>
      <c r="I31" s="231">
        <v>0.72840000000000005</v>
      </c>
      <c r="J31" s="147">
        <f t="shared" si="2"/>
        <v>0.50995024875621908</v>
      </c>
      <c r="K31" s="231">
        <v>0.71409999999999996</v>
      </c>
      <c r="L31" s="147">
        <f t="shared" ref="L31:L43" si="3">IFERROR(K31/I31-1,"-")</f>
        <v>-1.9632070291048964E-2</v>
      </c>
      <c r="M31" s="231">
        <v>0.747</v>
      </c>
      <c r="N31" s="147">
        <f t="shared" ref="N31:N40" si="4">IFERROR(M31/K31-1,"-")</f>
        <v>4.6071978714465889E-2</v>
      </c>
    </row>
    <row r="32" spans="1:29" x14ac:dyDescent="0.25">
      <c r="B32" s="145" t="s">
        <v>75</v>
      </c>
      <c r="C32" s="231">
        <v>0.73480000000000001</v>
      </c>
      <c r="D32" s="147"/>
      <c r="E32" s="231">
        <v>0.17859999999999998</v>
      </c>
      <c r="F32" s="147">
        <f t="shared" si="2"/>
        <v>-0.75694066412629291</v>
      </c>
      <c r="G32" s="231">
        <v>0.61399999999999999</v>
      </c>
      <c r="H32" s="147">
        <f t="shared" si="2"/>
        <v>2.4378499440089589</v>
      </c>
      <c r="I32" s="231">
        <v>0.80059999999999998</v>
      </c>
      <c r="J32" s="147">
        <f t="shared" si="2"/>
        <v>0.30390879478827371</v>
      </c>
      <c r="K32" s="231">
        <v>0.79409999999999992</v>
      </c>
      <c r="L32" s="147">
        <f t="shared" si="3"/>
        <v>-8.1189108168874258E-3</v>
      </c>
      <c r="M32" s="231">
        <v>0.7743000000000001</v>
      </c>
      <c r="N32" s="147">
        <f t="shared" si="4"/>
        <v>-2.4933887419720246E-2</v>
      </c>
    </row>
    <row r="33" spans="2:16" x14ac:dyDescent="0.25">
      <c r="B33" s="145" t="s">
        <v>77</v>
      </c>
      <c r="C33" s="231">
        <v>0.31909999999999999</v>
      </c>
      <c r="D33" s="147"/>
      <c r="E33" s="231">
        <v>0.36119999999999997</v>
      </c>
      <c r="F33" s="147">
        <f t="shared" si="2"/>
        <v>0.13193356314634896</v>
      </c>
      <c r="G33" s="231">
        <v>0.68430000000000002</v>
      </c>
      <c r="H33" s="147">
        <f t="shared" si="2"/>
        <v>0.89451827242524939</v>
      </c>
      <c r="I33" s="231">
        <v>0.76540000000000008</v>
      </c>
      <c r="J33" s="147">
        <f t="shared" si="2"/>
        <v>0.11851527107993576</v>
      </c>
      <c r="K33" s="231">
        <v>0.76760000000000006</v>
      </c>
      <c r="L33" s="147">
        <f t="shared" si="3"/>
        <v>2.8743140841389625E-3</v>
      </c>
      <c r="M33" s="231">
        <v>0.7409</v>
      </c>
      <c r="N33" s="147">
        <f t="shared" si="4"/>
        <v>-3.4783741532047996E-2</v>
      </c>
    </row>
    <row r="34" spans="2:16" x14ac:dyDescent="0.25">
      <c r="B34" s="145" t="s">
        <v>79</v>
      </c>
      <c r="C34" s="231">
        <v>0</v>
      </c>
      <c r="D34" s="147"/>
      <c r="E34" s="231">
        <v>0.36180000000000001</v>
      </c>
      <c r="F34" s="147" t="str">
        <f t="shared" si="2"/>
        <v>-</v>
      </c>
      <c r="G34" s="231">
        <v>0.66879999999999995</v>
      </c>
      <c r="H34" s="147">
        <f t="shared" si="2"/>
        <v>0.84853510226644535</v>
      </c>
      <c r="I34" s="231">
        <v>0.74760000000000004</v>
      </c>
      <c r="J34" s="147">
        <f t="shared" si="2"/>
        <v>0.11782296650717727</v>
      </c>
      <c r="K34" s="231">
        <v>0.71609999999999996</v>
      </c>
      <c r="L34" s="147">
        <f t="shared" si="3"/>
        <v>-4.2134831460674316E-2</v>
      </c>
      <c r="M34" s="231">
        <v>0.66430000000000011</v>
      </c>
      <c r="N34" s="147">
        <f t="shared" si="4"/>
        <v>-7.2336265884652806E-2</v>
      </c>
    </row>
    <row r="35" spans="2:16" x14ac:dyDescent="0.25">
      <c r="B35" s="145" t="s">
        <v>81</v>
      </c>
      <c r="C35" s="231">
        <v>0</v>
      </c>
      <c r="D35" s="147"/>
      <c r="E35" s="231">
        <v>0.23989999999999997</v>
      </c>
      <c r="F35" s="147" t="str">
        <f t="shared" si="2"/>
        <v>-</v>
      </c>
      <c r="G35" s="231">
        <v>0.61009999999999998</v>
      </c>
      <c r="H35" s="147">
        <f t="shared" si="2"/>
        <v>1.5431429762401003</v>
      </c>
      <c r="I35" s="231">
        <v>0.68819999999999992</v>
      </c>
      <c r="J35" s="147">
        <f t="shared" si="2"/>
        <v>0.12801180134404189</v>
      </c>
      <c r="K35" s="231">
        <v>0.67500000000000004</v>
      </c>
      <c r="L35" s="147">
        <f t="shared" si="3"/>
        <v>-1.9180470793373816E-2</v>
      </c>
      <c r="M35" s="231">
        <v>0.68510000000000004</v>
      </c>
      <c r="N35" s="147">
        <f t="shared" si="4"/>
        <v>1.4962962962963067E-2</v>
      </c>
    </row>
    <row r="36" spans="2:16" x14ac:dyDescent="0.25">
      <c r="B36" s="145" t="s">
        <v>83</v>
      </c>
      <c r="C36" s="231">
        <v>0</v>
      </c>
      <c r="D36" s="147"/>
      <c r="E36" s="231">
        <v>0.20010000000000003</v>
      </c>
      <c r="F36" s="147" t="str">
        <f t="shared" si="2"/>
        <v>-</v>
      </c>
      <c r="G36" s="231">
        <v>0.63009999999999999</v>
      </c>
      <c r="H36" s="147">
        <f t="shared" si="2"/>
        <v>2.148925537231384</v>
      </c>
      <c r="I36" s="231">
        <v>0.7591</v>
      </c>
      <c r="J36" s="147">
        <f t="shared" si="2"/>
        <v>0.20472940803047135</v>
      </c>
      <c r="K36" s="231">
        <v>0.74480000000000002</v>
      </c>
      <c r="L36" s="147">
        <f t="shared" si="3"/>
        <v>-1.8838097747332361E-2</v>
      </c>
      <c r="M36" s="231">
        <v>0.77500000000000002</v>
      </c>
      <c r="N36" s="147">
        <f t="shared" si="4"/>
        <v>4.0547798066595142E-2</v>
      </c>
    </row>
    <row r="37" spans="2:16" x14ac:dyDescent="0.25">
      <c r="B37" s="145" t="s">
        <v>85</v>
      </c>
      <c r="C37" s="231">
        <v>0</v>
      </c>
      <c r="D37" s="147"/>
      <c r="E37" s="231">
        <v>0.2979</v>
      </c>
      <c r="F37" s="147" t="str">
        <f t="shared" si="2"/>
        <v>-</v>
      </c>
      <c r="G37" s="231">
        <v>0.73349999999999993</v>
      </c>
      <c r="H37" s="147">
        <f t="shared" si="2"/>
        <v>1.4622356495468276</v>
      </c>
      <c r="I37" s="231">
        <v>0.82590000000000008</v>
      </c>
      <c r="J37" s="147">
        <f t="shared" si="2"/>
        <v>0.12597137014314952</v>
      </c>
      <c r="K37" s="231">
        <v>0.78220000000000001</v>
      </c>
      <c r="L37" s="147">
        <f t="shared" si="3"/>
        <v>-5.2911974815353036E-2</v>
      </c>
      <c r="M37" s="231">
        <v>0.84400000000000008</v>
      </c>
      <c r="N37" s="147">
        <f t="shared" si="4"/>
        <v>7.9007926361544412E-2</v>
      </c>
    </row>
    <row r="38" spans="2:16" x14ac:dyDescent="0.25">
      <c r="B38" s="145" t="s">
        <v>87</v>
      </c>
      <c r="C38" s="231">
        <v>0.39679999999999999</v>
      </c>
      <c r="D38" s="147"/>
      <c r="E38" s="231">
        <v>0.48670000000000002</v>
      </c>
      <c r="F38" s="147">
        <f t="shared" si="2"/>
        <v>0.2265625</v>
      </c>
      <c r="G38" s="231">
        <v>0.79159999999999997</v>
      </c>
      <c r="H38" s="147">
        <f t="shared" si="2"/>
        <v>0.62646394082597068</v>
      </c>
      <c r="I38" s="231">
        <v>0.92049999999999998</v>
      </c>
      <c r="J38" s="147">
        <f t="shared" si="2"/>
        <v>0.162834765032845</v>
      </c>
      <c r="K38" s="231">
        <v>0.81459999999999999</v>
      </c>
      <c r="L38" s="147">
        <f t="shared" si="3"/>
        <v>-0.11504617055947852</v>
      </c>
      <c r="M38" s="231">
        <v>0.84900000000000009</v>
      </c>
      <c r="N38" s="147">
        <f t="shared" si="4"/>
        <v>4.2229315001227619E-2</v>
      </c>
    </row>
    <row r="39" spans="2:16" x14ac:dyDescent="0.25">
      <c r="B39" s="145" t="s">
        <v>89</v>
      </c>
      <c r="C39" s="231">
        <v>0.24129999999999999</v>
      </c>
      <c r="D39" s="147"/>
      <c r="E39" s="231">
        <v>0.43729999999999997</v>
      </c>
      <c r="F39" s="147">
        <f t="shared" si="2"/>
        <v>0.8122668876916701</v>
      </c>
      <c r="G39" s="231">
        <v>0.71860000000000002</v>
      </c>
      <c r="H39" s="147">
        <f t="shared" si="2"/>
        <v>0.64326549279670719</v>
      </c>
      <c r="I39" s="231">
        <v>0.77829999999999999</v>
      </c>
      <c r="J39" s="147">
        <f t="shared" si="2"/>
        <v>8.3078207625939315E-2</v>
      </c>
      <c r="K39" s="231">
        <v>0.76139999999999997</v>
      </c>
      <c r="L39" s="147">
        <f t="shared" si="3"/>
        <v>-2.1713992033920104E-2</v>
      </c>
      <c r="M39" s="231">
        <v>0.77910000000000001</v>
      </c>
      <c r="N39" s="147">
        <f t="shared" si="4"/>
        <v>2.3246650906225463E-2</v>
      </c>
    </row>
    <row r="40" spans="2:16" x14ac:dyDescent="0.25">
      <c r="B40" s="145" t="s">
        <v>91</v>
      </c>
      <c r="C40" s="231">
        <v>0.1978</v>
      </c>
      <c r="D40" s="147"/>
      <c r="E40" s="231">
        <v>0.65159999999999996</v>
      </c>
      <c r="F40" s="147">
        <f t="shared" si="2"/>
        <v>2.294236602628918</v>
      </c>
      <c r="G40" s="231">
        <v>0.73419999999999996</v>
      </c>
      <c r="H40" s="147">
        <f t="shared" si="2"/>
        <v>0.12676488643339479</v>
      </c>
      <c r="I40" s="231">
        <v>0.8165</v>
      </c>
      <c r="J40" s="147">
        <f t="shared" si="2"/>
        <v>0.11209479705802239</v>
      </c>
      <c r="K40" s="231">
        <v>0.7772</v>
      </c>
      <c r="L40" s="147">
        <f t="shared" si="3"/>
        <v>-4.8132271892222911E-2</v>
      </c>
      <c r="M40" s="231">
        <v>0.8456999999999999</v>
      </c>
      <c r="N40" s="147">
        <f t="shared" si="4"/>
        <v>8.813690169840438E-2</v>
      </c>
    </row>
    <row r="41" spans="2:16" x14ac:dyDescent="0.25">
      <c r="B41" s="145" t="s">
        <v>93</v>
      </c>
      <c r="C41" s="231">
        <v>0.20780000000000001</v>
      </c>
      <c r="D41" s="147"/>
      <c r="E41" s="231">
        <v>0.66430000000000011</v>
      </c>
      <c r="F41" s="147">
        <f t="shared" si="2"/>
        <v>2.1968238691049091</v>
      </c>
      <c r="G41" s="231">
        <v>0.72659999999999991</v>
      </c>
      <c r="H41" s="147">
        <f t="shared" si="2"/>
        <v>9.3782929399367498E-2</v>
      </c>
      <c r="I41" s="231">
        <v>0.78749999999999998</v>
      </c>
      <c r="J41" s="147">
        <f t="shared" si="2"/>
        <v>8.3815028901734312E-2</v>
      </c>
      <c r="K41" s="231">
        <v>0.73769999999999991</v>
      </c>
      <c r="L41" s="147">
        <f t="shared" si="3"/>
        <v>-6.3238095238095315E-2</v>
      </c>
      <c r="M41" s="231"/>
      <c r="N41" s="147"/>
    </row>
    <row r="42" spans="2:16" x14ac:dyDescent="0.25">
      <c r="B42" s="145" t="s">
        <v>95</v>
      </c>
      <c r="C42" s="231">
        <v>0.19519999999999998</v>
      </c>
      <c r="D42" s="147"/>
      <c r="E42" s="231">
        <v>0.54210000000000003</v>
      </c>
      <c r="F42" s="147">
        <f t="shared" si="2"/>
        <v>1.7771516393442628</v>
      </c>
      <c r="G42" s="231">
        <v>0.71829999999999994</v>
      </c>
      <c r="H42" s="147">
        <f t="shared" si="2"/>
        <v>0.3250322818668141</v>
      </c>
      <c r="I42" s="231">
        <v>0.77560000000000007</v>
      </c>
      <c r="J42" s="147">
        <f t="shared" si="2"/>
        <v>7.9771683140749117E-2</v>
      </c>
      <c r="K42" s="231">
        <v>0.7198</v>
      </c>
      <c r="L42" s="147">
        <f t="shared" si="3"/>
        <v>-7.1944301186178561E-2</v>
      </c>
      <c r="M42" s="231"/>
      <c r="N42" s="147"/>
    </row>
    <row r="43" spans="2:16" ht="15.75" x14ac:dyDescent="0.25">
      <c r="B43" s="148" t="s">
        <v>32</v>
      </c>
      <c r="C43" s="233">
        <v>0.47595609055413801</v>
      </c>
      <c r="D43" s="150"/>
      <c r="E43" s="239">
        <v>0.46630368359626001</v>
      </c>
      <c r="F43" s="150">
        <f t="shared" si="2"/>
        <v>-2.0280036645061283E-2</v>
      </c>
      <c r="G43" s="239">
        <v>0.67828567936803452</v>
      </c>
      <c r="H43" s="150">
        <f t="shared" si="2"/>
        <v>0.45460073173111581</v>
      </c>
      <c r="I43" s="233">
        <v>0.78253357023995396</v>
      </c>
      <c r="J43" s="150">
        <f t="shared" si="2"/>
        <v>0.15369319159008077</v>
      </c>
      <c r="K43" s="233">
        <v>0.74850931295992884</v>
      </c>
      <c r="L43" s="150">
        <f t="shared" si="3"/>
        <v>-4.3479613621677626E-2</v>
      </c>
      <c r="M43" s="233"/>
      <c r="N43" s="150"/>
    </row>
    <row r="44" spans="2:16" ht="6" customHeight="1" x14ac:dyDescent="0.25"/>
    <row r="45" spans="2:16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6" x14ac:dyDescent="0.25">
      <c r="C46" s="235"/>
      <c r="K46" s="235"/>
      <c r="L46" s="235"/>
    </row>
    <row r="48" spans="2:16" ht="21.75" customHeight="1" thickBot="1" x14ac:dyDescent="0.3">
      <c r="B48" s="12" t="s">
        <v>310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P48" s="1" t="s">
        <v>159</v>
      </c>
    </row>
    <row r="49" spans="2:16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P49" s="1" t="s">
        <v>160</v>
      </c>
    </row>
    <row r="50" spans="2:16" ht="22.5" thickTop="1" thickBot="1" x14ac:dyDescent="0.3">
      <c r="B50" s="137"/>
      <c r="C50" s="135" t="s">
        <v>63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2:16" ht="22.5" thickTop="1" thickBot="1" x14ac:dyDescent="0.3">
      <c r="B51" s="137"/>
      <c r="C51" s="156">
        <f>C$7</f>
        <v>2020</v>
      </c>
      <c r="D51" s="236"/>
      <c r="E51" s="156">
        <f>E$7</f>
        <v>2021</v>
      </c>
      <c r="F51" s="236"/>
      <c r="G51" s="156">
        <f>G$7</f>
        <v>2022</v>
      </c>
      <c r="H51" s="236"/>
      <c r="I51" s="156">
        <f>I$7</f>
        <v>2023</v>
      </c>
      <c r="J51" s="236"/>
      <c r="K51" s="156">
        <f>K$7</f>
        <v>2024</v>
      </c>
      <c r="L51" s="236"/>
      <c r="M51" s="237">
        <f>M$7</f>
        <v>2025</v>
      </c>
      <c r="N51" s="238"/>
    </row>
    <row r="52" spans="2:16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",RIGHT(E51,2),"/",RIGHT(C51,2))</f>
        <v>var 21/20</v>
      </c>
      <c r="G52" s="144" t="s">
        <v>71</v>
      </c>
      <c r="H52" s="143" t="str">
        <f>CONCATENATE("var ",RIGHT(G51,2),"/",RIGHT(E51,2))</f>
        <v>var 22/21</v>
      </c>
      <c r="I52" s="144" t="s">
        <v>71</v>
      </c>
      <c r="J52" s="143" t="str">
        <f>CONCATENATE("var ",RIGHT(I51,2),"/",RIGHT(G51,2))</f>
        <v>var 23/22</v>
      </c>
      <c r="K52" s="144" t="s">
        <v>71</v>
      </c>
      <c r="L52" s="143" t="str">
        <f>CONCATENATE("var ",RIGHT(K51,2),"/",RIGHT(I51,2))</f>
        <v>var 24/23</v>
      </c>
      <c r="M52" s="144" t="s">
        <v>71</v>
      </c>
      <c r="N52" s="143" t="str">
        <f>CONCATENATE("var ",RIGHT(M51,2),"/",RIGHT(K51,2))</f>
        <v>var 25/24</v>
      </c>
    </row>
    <row r="53" spans="2:16" x14ac:dyDescent="0.25">
      <c r="B53" s="145" t="s">
        <v>73</v>
      </c>
      <c r="C53" s="231">
        <v>0.77239999999999998</v>
      </c>
      <c r="D53" s="147"/>
      <c r="E53" s="231">
        <v>0</v>
      </c>
      <c r="F53" s="147">
        <f t="shared" ref="F53:J65" si="5">IFERROR(E53/C53-1,"-")</f>
        <v>-1</v>
      </c>
      <c r="G53" s="231">
        <v>0</v>
      </c>
      <c r="H53" s="147" t="str">
        <f t="shared" si="5"/>
        <v>-</v>
      </c>
      <c r="I53" s="231">
        <v>0.77359999999999995</v>
      </c>
      <c r="J53" s="147" t="str">
        <f t="shared" si="5"/>
        <v>-</v>
      </c>
      <c r="K53" s="231">
        <v>0.8014</v>
      </c>
      <c r="L53" s="147">
        <f t="shared" ref="L53:L65" si="6">IFERROR(K53/I53-1,"-")</f>
        <v>3.5935884177869859E-2</v>
      </c>
      <c r="M53" s="231">
        <v>0.76450000000000007</v>
      </c>
      <c r="N53" s="147">
        <f t="shared" ref="N53:N62" si="7">IFERROR(M53/K53-1,"-")</f>
        <v>-4.6044422261043105E-2</v>
      </c>
    </row>
    <row r="54" spans="2:16" x14ac:dyDescent="0.25">
      <c r="B54" s="145" t="s">
        <v>75</v>
      </c>
      <c r="C54" s="231">
        <v>0.74970000000000003</v>
      </c>
      <c r="D54" s="147"/>
      <c r="E54" s="231">
        <v>0</v>
      </c>
      <c r="F54" s="147">
        <f t="shared" si="5"/>
        <v>-1</v>
      </c>
      <c r="G54" s="231">
        <v>0</v>
      </c>
      <c r="H54" s="147" t="str">
        <f t="shared" si="5"/>
        <v>-</v>
      </c>
      <c r="I54" s="231">
        <v>0.82489999999999997</v>
      </c>
      <c r="J54" s="147" t="str">
        <f t="shared" si="5"/>
        <v>-</v>
      </c>
      <c r="K54" s="231">
        <v>0.83599999999999997</v>
      </c>
      <c r="L54" s="147">
        <f t="shared" si="6"/>
        <v>1.3456176506243089E-2</v>
      </c>
      <c r="M54" s="231">
        <v>0.80030000000000001</v>
      </c>
      <c r="N54" s="147">
        <f t="shared" si="7"/>
        <v>-4.2703349282296577E-2</v>
      </c>
    </row>
    <row r="55" spans="2:16" x14ac:dyDescent="0.25">
      <c r="B55" s="145" t="s">
        <v>77</v>
      </c>
      <c r="C55" s="231">
        <v>0.31869999999999998</v>
      </c>
      <c r="D55" s="147"/>
      <c r="E55" s="231">
        <v>0</v>
      </c>
      <c r="F55" s="147">
        <f t="shared" si="5"/>
        <v>-1</v>
      </c>
      <c r="G55" s="231">
        <v>0</v>
      </c>
      <c r="H55" s="147" t="str">
        <f t="shared" si="5"/>
        <v>-</v>
      </c>
      <c r="I55" s="231">
        <v>0.7742</v>
      </c>
      <c r="J55" s="147" t="str">
        <f t="shared" si="5"/>
        <v>-</v>
      </c>
      <c r="K55" s="231">
        <v>0.80279999999999996</v>
      </c>
      <c r="L55" s="147">
        <f t="shared" si="6"/>
        <v>3.6941358822009773E-2</v>
      </c>
      <c r="M55" s="231">
        <v>0.75040000000000007</v>
      </c>
      <c r="N55" s="147">
        <f t="shared" si="7"/>
        <v>-6.527154957648218E-2</v>
      </c>
    </row>
    <row r="56" spans="2:16" x14ac:dyDescent="0.25">
      <c r="B56" s="145" t="s">
        <v>79</v>
      </c>
      <c r="C56" s="231">
        <v>0</v>
      </c>
      <c r="D56" s="147"/>
      <c r="E56" s="231">
        <v>0</v>
      </c>
      <c r="F56" s="147" t="str">
        <f t="shared" si="5"/>
        <v>-</v>
      </c>
      <c r="G56" s="231">
        <v>0</v>
      </c>
      <c r="H56" s="147" t="str">
        <f t="shared" si="5"/>
        <v>-</v>
      </c>
      <c r="I56" s="231">
        <v>0.77370000000000005</v>
      </c>
      <c r="J56" s="147" t="str">
        <f t="shared" si="5"/>
        <v>-</v>
      </c>
      <c r="K56" s="231">
        <v>0.75859999999999994</v>
      </c>
      <c r="L56" s="147">
        <f t="shared" si="6"/>
        <v>-1.9516608504588473E-2</v>
      </c>
      <c r="M56" s="231">
        <v>0.67</v>
      </c>
      <c r="N56" s="147">
        <f t="shared" si="7"/>
        <v>-0.11679409438439214</v>
      </c>
    </row>
    <row r="57" spans="2:16" x14ac:dyDescent="0.25">
      <c r="B57" s="145" t="s">
        <v>81</v>
      </c>
      <c r="C57" s="231">
        <v>0</v>
      </c>
      <c r="D57" s="147"/>
      <c r="E57" s="231">
        <v>0</v>
      </c>
      <c r="F57" s="147" t="str">
        <f t="shared" si="5"/>
        <v>-</v>
      </c>
      <c r="G57" s="231">
        <v>0</v>
      </c>
      <c r="H57" s="147" t="str">
        <f t="shared" si="5"/>
        <v>-</v>
      </c>
      <c r="I57" s="231">
        <v>0.7340000000000001</v>
      </c>
      <c r="J57" s="147" t="str">
        <f t="shared" si="5"/>
        <v>-</v>
      </c>
      <c r="K57" s="231">
        <v>0.73549999999999993</v>
      </c>
      <c r="L57" s="147">
        <f t="shared" si="6"/>
        <v>2.043596730245012E-3</v>
      </c>
      <c r="M57" s="231">
        <v>0.72730000000000006</v>
      </c>
      <c r="N57" s="147">
        <f t="shared" si="7"/>
        <v>-1.1148878314071853E-2</v>
      </c>
    </row>
    <row r="58" spans="2:16" x14ac:dyDescent="0.25">
      <c r="B58" s="145" t="s">
        <v>83</v>
      </c>
      <c r="C58" s="231">
        <v>0</v>
      </c>
      <c r="D58" s="147"/>
      <c r="E58" s="231">
        <v>0</v>
      </c>
      <c r="F58" s="147" t="str">
        <f t="shared" si="5"/>
        <v>-</v>
      </c>
      <c r="G58" s="231">
        <v>0</v>
      </c>
      <c r="H58" s="147" t="str">
        <f t="shared" si="5"/>
        <v>-</v>
      </c>
      <c r="I58" s="231">
        <v>0.78079999999999994</v>
      </c>
      <c r="J58" s="147" t="str">
        <f t="shared" si="5"/>
        <v>-</v>
      </c>
      <c r="K58" s="231">
        <v>0.78249999999999997</v>
      </c>
      <c r="L58" s="147">
        <f t="shared" si="6"/>
        <v>2.1772540983606703E-3</v>
      </c>
      <c r="M58" s="231">
        <v>0.80680000000000007</v>
      </c>
      <c r="N58" s="147">
        <f t="shared" si="7"/>
        <v>3.1054313099041719E-2</v>
      </c>
    </row>
    <row r="59" spans="2:16" x14ac:dyDescent="0.25">
      <c r="B59" s="145" t="s">
        <v>85</v>
      </c>
      <c r="C59" s="231">
        <v>0</v>
      </c>
      <c r="D59" s="147"/>
      <c r="E59" s="231">
        <v>0</v>
      </c>
      <c r="F59" s="147" t="str">
        <f t="shared" si="5"/>
        <v>-</v>
      </c>
      <c r="G59" s="231">
        <v>0</v>
      </c>
      <c r="H59" s="147" t="str">
        <f t="shared" si="5"/>
        <v>-</v>
      </c>
      <c r="I59" s="231">
        <v>0.85099999999999998</v>
      </c>
      <c r="J59" s="147" t="str">
        <f t="shared" si="5"/>
        <v>-</v>
      </c>
      <c r="K59" s="231">
        <v>0.80819999999999992</v>
      </c>
      <c r="L59" s="147">
        <f t="shared" si="6"/>
        <v>-5.0293772032902528E-2</v>
      </c>
      <c r="M59" s="231">
        <v>0.88239999999999996</v>
      </c>
      <c r="N59" s="147">
        <f t="shared" si="7"/>
        <v>9.1808958178668743E-2</v>
      </c>
    </row>
    <row r="60" spans="2:16" x14ac:dyDescent="0.25">
      <c r="B60" s="145" t="s">
        <v>87</v>
      </c>
      <c r="C60" s="231">
        <v>0.4476</v>
      </c>
      <c r="D60" s="147"/>
      <c r="E60" s="231">
        <v>0</v>
      </c>
      <c r="F60" s="147">
        <f t="shared" si="5"/>
        <v>-1</v>
      </c>
      <c r="G60" s="231">
        <v>0</v>
      </c>
      <c r="H60" s="147" t="str">
        <f t="shared" si="5"/>
        <v>-</v>
      </c>
      <c r="I60" s="231">
        <v>0.88569999999999993</v>
      </c>
      <c r="J60" s="147" t="str">
        <f t="shared" si="5"/>
        <v>-</v>
      </c>
      <c r="K60" s="231">
        <v>0.8448</v>
      </c>
      <c r="L60" s="147">
        <f t="shared" si="6"/>
        <v>-4.6178164163938051E-2</v>
      </c>
      <c r="M60" s="231">
        <v>0.90339999999999998</v>
      </c>
      <c r="N60" s="147">
        <f t="shared" si="7"/>
        <v>6.9365530303030276E-2</v>
      </c>
    </row>
    <row r="61" spans="2:16" x14ac:dyDescent="0.25">
      <c r="B61" s="145" t="s">
        <v>89</v>
      </c>
      <c r="C61" s="231">
        <v>0.28889999999999999</v>
      </c>
      <c r="D61" s="147"/>
      <c r="E61" s="231">
        <v>0</v>
      </c>
      <c r="F61" s="147">
        <f t="shared" si="5"/>
        <v>-1</v>
      </c>
      <c r="G61" s="231">
        <v>0</v>
      </c>
      <c r="H61" s="147" t="str">
        <f t="shared" si="5"/>
        <v>-</v>
      </c>
      <c r="I61" s="231">
        <v>0.79090000000000005</v>
      </c>
      <c r="J61" s="147" t="str">
        <f t="shared" si="5"/>
        <v>-</v>
      </c>
      <c r="K61" s="231">
        <v>0.79409999999999992</v>
      </c>
      <c r="L61" s="147">
        <f t="shared" si="6"/>
        <v>4.0460235175114878E-3</v>
      </c>
      <c r="M61" s="231">
        <v>0.80169999999999997</v>
      </c>
      <c r="N61" s="147">
        <f t="shared" si="7"/>
        <v>9.5705830499936972E-3</v>
      </c>
    </row>
    <row r="62" spans="2:16" x14ac:dyDescent="0.25">
      <c r="B62" s="145" t="s">
        <v>91</v>
      </c>
      <c r="C62" s="231">
        <v>0.25650000000000001</v>
      </c>
      <c r="D62" s="147"/>
      <c r="E62" s="231">
        <v>0</v>
      </c>
      <c r="F62" s="147">
        <f t="shared" si="5"/>
        <v>-1</v>
      </c>
      <c r="G62" s="231">
        <v>0</v>
      </c>
      <c r="H62" s="147" t="str">
        <f t="shared" si="5"/>
        <v>-</v>
      </c>
      <c r="I62" s="231">
        <v>0.83700000000000008</v>
      </c>
      <c r="J62" s="147" t="str">
        <f t="shared" si="5"/>
        <v>-</v>
      </c>
      <c r="K62" s="231">
        <v>0.81709999999999994</v>
      </c>
      <c r="L62" s="147">
        <f t="shared" si="6"/>
        <v>-2.3775388291517485E-2</v>
      </c>
      <c r="M62" s="231">
        <v>0.88200000000000001</v>
      </c>
      <c r="N62" s="147">
        <f t="shared" si="7"/>
        <v>7.9427242687553523E-2</v>
      </c>
    </row>
    <row r="63" spans="2:16" x14ac:dyDescent="0.25">
      <c r="B63" s="145" t="s">
        <v>93</v>
      </c>
      <c r="C63" s="231">
        <v>0.24109999999999998</v>
      </c>
      <c r="D63" s="147"/>
      <c r="E63" s="231">
        <v>0</v>
      </c>
      <c r="F63" s="147">
        <f t="shared" si="5"/>
        <v>-1</v>
      </c>
      <c r="G63" s="231">
        <v>0</v>
      </c>
      <c r="H63" s="147" t="str">
        <f t="shared" si="5"/>
        <v>-</v>
      </c>
      <c r="I63" s="231">
        <v>0.79700000000000004</v>
      </c>
      <c r="J63" s="147" t="str">
        <f t="shared" si="5"/>
        <v>-</v>
      </c>
      <c r="K63" s="231">
        <v>0.75609999999999999</v>
      </c>
      <c r="L63" s="147">
        <f t="shared" si="6"/>
        <v>-5.1317440401505654E-2</v>
      </c>
      <c r="M63" s="231"/>
      <c r="N63" s="147"/>
    </row>
    <row r="64" spans="2:16" x14ac:dyDescent="0.25">
      <c r="B64" s="145" t="s">
        <v>95</v>
      </c>
      <c r="C64" s="231">
        <v>0.21739999999999998</v>
      </c>
      <c r="D64" s="147"/>
      <c r="E64" s="231">
        <v>0</v>
      </c>
      <c r="F64" s="147">
        <f t="shared" si="5"/>
        <v>-1</v>
      </c>
      <c r="G64" s="231">
        <v>0</v>
      </c>
      <c r="H64" s="147" t="str">
        <f t="shared" si="5"/>
        <v>-</v>
      </c>
      <c r="I64" s="231">
        <v>0.77450000000000008</v>
      </c>
      <c r="J64" s="147" t="str">
        <f t="shared" si="5"/>
        <v>-</v>
      </c>
      <c r="K64" s="231">
        <v>0.73540000000000005</v>
      </c>
      <c r="L64" s="147">
        <f t="shared" si="6"/>
        <v>-5.0484183344092992E-2</v>
      </c>
      <c r="M64" s="231"/>
      <c r="N64" s="147"/>
    </row>
    <row r="65" spans="2:16" ht="15.75" x14ac:dyDescent="0.25">
      <c r="B65" s="148" t="s">
        <v>32</v>
      </c>
      <c r="C65" s="239">
        <v>0.50671090593578938</v>
      </c>
      <c r="D65" s="240"/>
      <c r="E65" s="241">
        <v>0.52950161877207813</v>
      </c>
      <c r="F65" s="240">
        <f t="shared" si="5"/>
        <v>4.4977742869376502E-2</v>
      </c>
      <c r="G65" s="241">
        <v>0.73516921989137307</v>
      </c>
      <c r="H65" s="240">
        <f t="shared" si="5"/>
        <v>0.38841732268211193</v>
      </c>
      <c r="I65" s="241">
        <v>0.79979831270382273</v>
      </c>
      <c r="J65" s="240">
        <f t="shared" si="5"/>
        <v>8.7910498785571001E-2</v>
      </c>
      <c r="K65" s="241">
        <v>0.78720921060805849</v>
      </c>
      <c r="L65" s="240">
        <f t="shared" si="6"/>
        <v>-1.5740345904463271E-2</v>
      </c>
      <c r="M65" s="241"/>
      <c r="N65" s="240"/>
    </row>
    <row r="66" spans="2:16" ht="6" customHeight="1" x14ac:dyDescent="0.25"/>
    <row r="67" spans="2:16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2:16" x14ac:dyDescent="0.25">
      <c r="C68" s="235"/>
      <c r="K68" s="235"/>
      <c r="L68" s="235"/>
    </row>
    <row r="70" spans="2:16" ht="21.75" customHeight="1" thickBot="1" x14ac:dyDescent="0.3">
      <c r="B70" s="12" t="s">
        <v>311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P70" s="1" t="s">
        <v>161</v>
      </c>
    </row>
    <row r="71" spans="2:16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P71" s="1" t="s">
        <v>162</v>
      </c>
    </row>
    <row r="72" spans="2:16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2:16" ht="22.5" thickTop="1" thickBot="1" x14ac:dyDescent="0.3">
      <c r="B73" s="137"/>
      <c r="C73" s="156">
        <f>C$7</f>
        <v>2020</v>
      </c>
      <c r="D73" s="236"/>
      <c r="E73" s="156">
        <f>E$7</f>
        <v>2021</v>
      </c>
      <c r="F73" s="236"/>
      <c r="G73" s="156">
        <f>G$7</f>
        <v>2022</v>
      </c>
      <c r="H73" s="236"/>
      <c r="I73" s="156">
        <f>I$7</f>
        <v>2023</v>
      </c>
      <c r="J73" s="236"/>
      <c r="K73" s="156">
        <f>K$7</f>
        <v>2024</v>
      </c>
      <c r="L73" s="236"/>
      <c r="M73" s="237">
        <f>M$7</f>
        <v>2025</v>
      </c>
      <c r="N73" s="238"/>
    </row>
    <row r="74" spans="2:16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",RIGHT(E73,2),"/",RIGHT(C73,2))</f>
        <v>var 21/20</v>
      </c>
      <c r="G74" s="144" t="s">
        <v>71</v>
      </c>
      <c r="H74" s="143" t="str">
        <f>CONCATENATE("var ",RIGHT(G73,2),"/",RIGHT(E73,2))</f>
        <v>var 22/21</v>
      </c>
      <c r="I74" s="144" t="s">
        <v>71</v>
      </c>
      <c r="J74" s="143" t="str">
        <f>CONCATENATE("var ",RIGHT(I73,2),"/",RIGHT(G73,2))</f>
        <v>var 23/22</v>
      </c>
      <c r="K74" s="144" t="s">
        <v>71</v>
      </c>
      <c r="L74" s="143" t="str">
        <f>CONCATENATE("var ",RIGHT(K73,2),"/",RIGHT(I73,2))</f>
        <v>var 24/23</v>
      </c>
      <c r="M74" s="144" t="s">
        <v>71</v>
      </c>
      <c r="N74" s="143" t="str">
        <f>CONCATENATE("var ",RIGHT(M73,2),"/",RIGHT(K73,2))</f>
        <v>var 25/24</v>
      </c>
    </row>
    <row r="75" spans="2:16" x14ac:dyDescent="0.25">
      <c r="B75" s="145" t="s">
        <v>73</v>
      </c>
      <c r="C75" s="231">
        <v>0.6715000000000001</v>
      </c>
      <c r="D75" s="147"/>
      <c r="E75" s="231">
        <v>0</v>
      </c>
      <c r="F75" s="147">
        <f t="shared" ref="F75:J87" si="8">IFERROR(E75/C75-1,"-")</f>
        <v>-1</v>
      </c>
      <c r="G75" s="231">
        <v>0</v>
      </c>
      <c r="H75" s="147" t="str">
        <f t="shared" si="8"/>
        <v>-</v>
      </c>
      <c r="I75" s="231">
        <v>0.61450000000000005</v>
      </c>
      <c r="J75" s="147" t="str">
        <f t="shared" si="8"/>
        <v>-</v>
      </c>
      <c r="K75" s="231">
        <v>0.48880000000000001</v>
      </c>
      <c r="L75" s="147">
        <f t="shared" ref="L75:L87" si="9">IFERROR(K75/I75-1,"-")</f>
        <v>-0.20455655004068352</v>
      </c>
      <c r="M75" s="231">
        <v>0.69620000000000004</v>
      </c>
      <c r="N75" s="147">
        <f t="shared" ref="N75:N84" si="10">IFERROR(M75/K75-1,"-")</f>
        <v>0.42430441898527005</v>
      </c>
    </row>
    <row r="76" spans="2:16" x14ac:dyDescent="0.25">
      <c r="B76" s="145" t="s">
        <v>75</v>
      </c>
      <c r="C76" s="231">
        <v>0.69769999999999999</v>
      </c>
      <c r="D76" s="147"/>
      <c r="E76" s="231">
        <v>0</v>
      </c>
      <c r="F76" s="147">
        <f t="shared" si="8"/>
        <v>-1</v>
      </c>
      <c r="G76" s="231">
        <v>0</v>
      </c>
      <c r="H76" s="147" t="str">
        <f t="shared" si="8"/>
        <v>-</v>
      </c>
      <c r="I76" s="231">
        <v>0.73510000000000009</v>
      </c>
      <c r="J76" s="147" t="str">
        <f t="shared" si="8"/>
        <v>-</v>
      </c>
      <c r="K76" s="231">
        <v>0.68310000000000004</v>
      </c>
      <c r="L76" s="147">
        <f t="shared" si="9"/>
        <v>-7.0738675010202701E-2</v>
      </c>
      <c r="M76" s="231">
        <v>0.70050000000000001</v>
      </c>
      <c r="N76" s="147">
        <f t="shared" si="10"/>
        <v>2.5472112428634119E-2</v>
      </c>
    </row>
    <row r="77" spans="2:16" x14ac:dyDescent="0.25">
      <c r="B77" s="145" t="s">
        <v>77</v>
      </c>
      <c r="C77" s="231">
        <v>0.3201</v>
      </c>
      <c r="D77" s="147"/>
      <c r="E77" s="231">
        <v>0</v>
      </c>
      <c r="F77" s="147">
        <f t="shared" si="8"/>
        <v>-1</v>
      </c>
      <c r="G77" s="231">
        <v>0</v>
      </c>
      <c r="H77" s="147" t="str">
        <f t="shared" si="8"/>
        <v>-</v>
      </c>
      <c r="I77" s="231">
        <v>0.74170000000000003</v>
      </c>
      <c r="J77" s="147" t="str">
        <f t="shared" si="8"/>
        <v>-</v>
      </c>
      <c r="K77" s="231">
        <v>0.67459999999999998</v>
      </c>
      <c r="L77" s="147">
        <f t="shared" si="9"/>
        <v>-9.0467844141836395E-2</v>
      </c>
      <c r="M77" s="231">
        <v>0.70730000000000004</v>
      </c>
      <c r="N77" s="147">
        <f t="shared" si="10"/>
        <v>4.8473169285502715E-2</v>
      </c>
    </row>
    <row r="78" spans="2:16" x14ac:dyDescent="0.25">
      <c r="B78" s="145" t="s">
        <v>79</v>
      </c>
      <c r="C78" s="231">
        <v>0</v>
      </c>
      <c r="D78" s="147"/>
      <c r="E78" s="231">
        <v>0</v>
      </c>
      <c r="F78" s="147" t="str">
        <f t="shared" si="8"/>
        <v>-</v>
      </c>
      <c r="G78" s="231">
        <v>0</v>
      </c>
      <c r="H78" s="147" t="str">
        <f t="shared" si="8"/>
        <v>-</v>
      </c>
      <c r="I78" s="231">
        <v>0.68030000000000002</v>
      </c>
      <c r="J78" s="147" t="str">
        <f t="shared" si="8"/>
        <v>-</v>
      </c>
      <c r="K78" s="231">
        <v>0.60350000000000004</v>
      </c>
      <c r="L78" s="147">
        <f t="shared" si="9"/>
        <v>-0.11289137145377037</v>
      </c>
      <c r="M78" s="231">
        <v>0.64419999999999999</v>
      </c>
      <c r="N78" s="147">
        <f t="shared" si="10"/>
        <v>6.7439933719966705E-2</v>
      </c>
    </row>
    <row r="79" spans="2:16" x14ac:dyDescent="0.25">
      <c r="B79" s="145" t="s">
        <v>81</v>
      </c>
      <c r="C79" s="231">
        <v>0</v>
      </c>
      <c r="D79" s="147"/>
      <c r="E79" s="231">
        <v>0</v>
      </c>
      <c r="F79" s="147" t="str">
        <f t="shared" si="8"/>
        <v>-</v>
      </c>
      <c r="G79" s="231">
        <v>0</v>
      </c>
      <c r="H79" s="147" t="str">
        <f t="shared" si="8"/>
        <v>-</v>
      </c>
      <c r="I79" s="231">
        <v>0.54620000000000002</v>
      </c>
      <c r="J79" s="147" t="str">
        <f t="shared" si="8"/>
        <v>-</v>
      </c>
      <c r="K79" s="231">
        <v>0.51469999999999994</v>
      </c>
      <c r="L79" s="147">
        <f t="shared" si="9"/>
        <v>-5.7671182716953595E-2</v>
      </c>
      <c r="M79" s="231">
        <v>0.53700000000000003</v>
      </c>
      <c r="N79" s="147">
        <f t="shared" si="10"/>
        <v>4.3326209442393848E-2</v>
      </c>
    </row>
    <row r="80" spans="2:16" x14ac:dyDescent="0.25">
      <c r="B80" s="145" t="s">
        <v>83</v>
      </c>
      <c r="C80" s="231">
        <v>0</v>
      </c>
      <c r="D80" s="147"/>
      <c r="E80" s="231">
        <v>0</v>
      </c>
      <c r="F80" s="147" t="str">
        <f t="shared" si="8"/>
        <v>-</v>
      </c>
      <c r="G80" s="231">
        <v>0</v>
      </c>
      <c r="H80" s="147" t="str">
        <f t="shared" si="8"/>
        <v>-</v>
      </c>
      <c r="I80" s="231">
        <v>0.69129999999999991</v>
      </c>
      <c r="J80" s="147" t="str">
        <f t="shared" si="8"/>
        <v>-</v>
      </c>
      <c r="K80" s="231">
        <v>0.64480000000000004</v>
      </c>
      <c r="L80" s="147">
        <f t="shared" si="9"/>
        <v>-6.7264573991031251E-2</v>
      </c>
      <c r="M80" s="231">
        <v>0.66310000000000002</v>
      </c>
      <c r="N80" s="147">
        <f t="shared" si="10"/>
        <v>2.8380893300248067E-2</v>
      </c>
    </row>
    <row r="81" spans="2:16" x14ac:dyDescent="0.25">
      <c r="B81" s="145" t="s">
        <v>85</v>
      </c>
      <c r="C81" s="231">
        <v>0</v>
      </c>
      <c r="D81" s="147"/>
      <c r="E81" s="231">
        <v>0</v>
      </c>
      <c r="F81" s="147" t="str">
        <f t="shared" si="8"/>
        <v>-</v>
      </c>
      <c r="G81" s="231">
        <v>0</v>
      </c>
      <c r="H81" s="147" t="str">
        <f t="shared" si="8"/>
        <v>-</v>
      </c>
      <c r="I81" s="231">
        <v>0.74739999999999995</v>
      </c>
      <c r="J81" s="147" t="str">
        <f t="shared" si="8"/>
        <v>-</v>
      </c>
      <c r="K81" s="231">
        <v>0.70840000000000003</v>
      </c>
      <c r="L81" s="147">
        <f t="shared" si="9"/>
        <v>-5.2180893765052083E-2</v>
      </c>
      <c r="M81" s="231">
        <v>0.70920000000000005</v>
      </c>
      <c r="N81" s="147">
        <f t="shared" si="10"/>
        <v>1.1293054771315258E-3</v>
      </c>
    </row>
    <row r="82" spans="2:16" x14ac:dyDescent="0.25">
      <c r="B82" s="145" t="s">
        <v>87</v>
      </c>
      <c r="C82" s="231">
        <v>0.30510000000000004</v>
      </c>
      <c r="D82" s="147"/>
      <c r="E82" s="231">
        <v>0</v>
      </c>
      <c r="F82" s="147">
        <f t="shared" si="8"/>
        <v>-1</v>
      </c>
      <c r="G82" s="231">
        <v>0</v>
      </c>
      <c r="H82" s="147" t="str">
        <f t="shared" si="8"/>
        <v>-</v>
      </c>
      <c r="I82" s="231">
        <v>1.0290999999999999</v>
      </c>
      <c r="J82" s="147" t="str">
        <f t="shared" si="8"/>
        <v>-</v>
      </c>
      <c r="K82" s="231">
        <v>0.72909999999999997</v>
      </c>
      <c r="L82" s="147">
        <f t="shared" si="9"/>
        <v>-0.29151685939170147</v>
      </c>
      <c r="M82" s="231">
        <v>0.65790000000000004</v>
      </c>
      <c r="N82" s="147">
        <f t="shared" si="10"/>
        <v>-9.7654642710190531E-2</v>
      </c>
    </row>
    <row r="83" spans="2:16" x14ac:dyDescent="0.25">
      <c r="B83" s="145" t="s">
        <v>89</v>
      </c>
      <c r="C83" s="231">
        <v>0.15240000000000001</v>
      </c>
      <c r="D83" s="147"/>
      <c r="E83" s="231">
        <v>0</v>
      </c>
      <c r="F83" s="147">
        <f t="shared" si="8"/>
        <v>-1</v>
      </c>
      <c r="G83" s="231">
        <v>0</v>
      </c>
      <c r="H83" s="147" t="str">
        <f t="shared" si="8"/>
        <v>-</v>
      </c>
      <c r="I83" s="231">
        <v>0.73609999999999998</v>
      </c>
      <c r="J83" s="147" t="str">
        <f t="shared" si="8"/>
        <v>-</v>
      </c>
      <c r="K83" s="231">
        <v>0.66900000000000004</v>
      </c>
      <c r="L83" s="147">
        <f t="shared" si="9"/>
        <v>-9.1156092922157206E-2</v>
      </c>
      <c r="M83" s="231">
        <v>0.69969999999999999</v>
      </c>
      <c r="N83" s="147">
        <f t="shared" si="10"/>
        <v>4.5889387144992355E-2</v>
      </c>
    </row>
    <row r="84" spans="2:16" x14ac:dyDescent="0.25">
      <c r="B84" s="145" t="s">
        <v>91</v>
      </c>
      <c r="C84" s="231">
        <v>8.8300000000000003E-2</v>
      </c>
      <c r="D84" s="147"/>
      <c r="E84" s="231">
        <v>0</v>
      </c>
      <c r="F84" s="147">
        <f t="shared" si="8"/>
        <v>-1</v>
      </c>
      <c r="G84" s="231">
        <v>0</v>
      </c>
      <c r="H84" s="147" t="str">
        <f t="shared" si="8"/>
        <v>-</v>
      </c>
      <c r="I84" s="231">
        <v>0.75290000000000001</v>
      </c>
      <c r="J84" s="147" t="str">
        <f t="shared" si="8"/>
        <v>-</v>
      </c>
      <c r="K84" s="231">
        <v>0.66390000000000005</v>
      </c>
      <c r="L84" s="147">
        <f t="shared" si="9"/>
        <v>-0.11820958958693051</v>
      </c>
      <c r="M84" s="231">
        <v>0.71849999999999992</v>
      </c>
      <c r="N84" s="147">
        <f t="shared" si="10"/>
        <v>8.2241301400813205E-2</v>
      </c>
    </row>
    <row r="85" spans="2:16" x14ac:dyDescent="0.25">
      <c r="B85" s="145" t="s">
        <v>93</v>
      </c>
      <c r="C85" s="231">
        <v>0.14550000000000002</v>
      </c>
      <c r="D85" s="147"/>
      <c r="E85" s="231">
        <v>0</v>
      </c>
      <c r="F85" s="147">
        <f t="shared" si="8"/>
        <v>-1</v>
      </c>
      <c r="G85" s="231">
        <v>0</v>
      </c>
      <c r="H85" s="147" t="str">
        <f t="shared" si="8"/>
        <v>-</v>
      </c>
      <c r="I85" s="231">
        <v>0.76319999999999988</v>
      </c>
      <c r="J85" s="147" t="str">
        <f t="shared" si="8"/>
        <v>-</v>
      </c>
      <c r="K85" s="231">
        <v>0.6855</v>
      </c>
      <c r="L85" s="147">
        <f t="shared" si="9"/>
        <v>-0.10180817610062876</v>
      </c>
      <c r="M85" s="231"/>
      <c r="N85" s="147"/>
    </row>
    <row r="86" spans="2:16" x14ac:dyDescent="0.25">
      <c r="B86" s="145" t="s">
        <v>95</v>
      </c>
      <c r="C86" s="231">
        <v>0.1464</v>
      </c>
      <c r="D86" s="147"/>
      <c r="E86" s="231">
        <v>0</v>
      </c>
      <c r="F86" s="147">
        <f t="shared" si="8"/>
        <v>-1</v>
      </c>
      <c r="G86" s="231">
        <v>0</v>
      </c>
      <c r="H86" s="147" t="str">
        <f t="shared" si="8"/>
        <v>-</v>
      </c>
      <c r="I86" s="231">
        <v>0.77870000000000006</v>
      </c>
      <c r="J86" s="147" t="str">
        <f t="shared" si="8"/>
        <v>-</v>
      </c>
      <c r="K86" s="231">
        <v>0.67549999999999999</v>
      </c>
      <c r="L86" s="147">
        <f t="shared" si="9"/>
        <v>-0.13252857326313094</v>
      </c>
      <c r="M86" s="231"/>
      <c r="N86" s="147"/>
    </row>
    <row r="87" spans="2:16" ht="15.75" x14ac:dyDescent="0.25">
      <c r="B87" s="148" t="s">
        <v>32</v>
      </c>
      <c r="C87" s="239">
        <f>IFERROR(AVERAGE(C75:C86),"-")</f>
        <v>0.21058333333333334</v>
      </c>
      <c r="D87" s="240"/>
      <c r="E87" s="239">
        <f>IFERROR(AVERAGE(E75:E86),"-")</f>
        <v>0</v>
      </c>
      <c r="F87" s="240">
        <f t="shared" si="8"/>
        <v>-1</v>
      </c>
      <c r="G87" s="239">
        <f>IFERROR(AVERAGE(G75:G86),"-")</f>
        <v>0</v>
      </c>
      <c r="H87" s="240" t="str">
        <f t="shared" si="8"/>
        <v>-</v>
      </c>
      <c r="I87" s="239">
        <f>IFERROR(AVERAGE(I75:I86),"-")</f>
        <v>0.7347083333333333</v>
      </c>
      <c r="J87" s="240" t="str">
        <f t="shared" si="8"/>
        <v>-</v>
      </c>
      <c r="K87" s="239">
        <f>IFERROR(AVERAGE(K75:K86),"-")</f>
        <v>0.64507499999999995</v>
      </c>
      <c r="L87" s="240">
        <f t="shared" si="9"/>
        <v>-0.12199852549197532</v>
      </c>
      <c r="M87" s="241"/>
      <c r="N87" s="240"/>
    </row>
    <row r="88" spans="2:16" ht="6" customHeight="1" x14ac:dyDescent="0.25"/>
    <row r="89" spans="2:16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2:16" ht="21.75" customHeight="1" thickBot="1" x14ac:dyDescent="0.3">
      <c r="B92" s="12" t="s">
        <v>312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P92" s="1" t="s">
        <v>163</v>
      </c>
    </row>
    <row r="93" spans="2:16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P93" s="1" t="s">
        <v>164</v>
      </c>
    </row>
    <row r="94" spans="2:16" ht="22.5" thickTop="1" thickBot="1" x14ac:dyDescent="0.3">
      <c r="B94" s="137"/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2:16" ht="22.5" thickTop="1" thickBot="1" x14ac:dyDescent="0.3">
      <c r="B95" s="137"/>
      <c r="C95" s="156">
        <f>C$7</f>
        <v>2020</v>
      </c>
      <c r="D95" s="236"/>
      <c r="E95" s="156">
        <f>E$7</f>
        <v>2021</v>
      </c>
      <c r="F95" s="236"/>
      <c r="G95" s="156">
        <f>G$7</f>
        <v>2022</v>
      </c>
      <c r="H95" s="236"/>
      <c r="I95" s="156">
        <f>I$7</f>
        <v>2023</v>
      </c>
      <c r="J95" s="236"/>
      <c r="K95" s="156">
        <f>K$7</f>
        <v>2024</v>
      </c>
      <c r="L95" s="236"/>
      <c r="M95" s="237">
        <f>M$7</f>
        <v>2025</v>
      </c>
      <c r="N95" s="238"/>
    </row>
    <row r="96" spans="2:16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",RIGHT(E95,2),"/",RIGHT(C95,2))</f>
        <v>var 21/20</v>
      </c>
      <c r="G96" s="144" t="s">
        <v>71</v>
      </c>
      <c r="H96" s="143" t="str">
        <f>CONCATENATE("var ",RIGHT(G95,2),"/",RIGHT(E95,2))</f>
        <v>var 22/21</v>
      </c>
      <c r="I96" s="144" t="s">
        <v>71</v>
      </c>
      <c r="J96" s="143" t="str">
        <f>CONCATENATE("var ",RIGHT(I95,2),"/",RIGHT(G95,2))</f>
        <v>var 23/22</v>
      </c>
      <c r="K96" s="144" t="s">
        <v>71</v>
      </c>
      <c r="L96" s="143" t="str">
        <f>CONCATENATE("var ",RIGHT(K95,2),"/",RIGHT(I95,2))</f>
        <v>var 24/23</v>
      </c>
      <c r="M96" s="144" t="s">
        <v>71</v>
      </c>
      <c r="N96" s="143" t="str">
        <f>CONCATENATE("var ",RIGHT(M95,2),"/",RIGHT(K95,2))</f>
        <v>var 25/24</v>
      </c>
    </row>
    <row r="97" spans="2:14" x14ac:dyDescent="0.25">
      <c r="B97" s="145" t="s">
        <v>73</v>
      </c>
      <c r="C97" s="231">
        <v>0.63659999999999994</v>
      </c>
      <c r="D97" s="147"/>
      <c r="E97" s="231">
        <v>0.10619999999999999</v>
      </c>
      <c r="F97" s="147">
        <f t="shared" ref="F97:J109" si="11">IFERROR(E97/C97-1,"-")</f>
        <v>-0.83317624882186614</v>
      </c>
      <c r="G97" s="231">
        <v>0.5212</v>
      </c>
      <c r="H97" s="147">
        <f t="shared" si="11"/>
        <v>3.9077212806026367</v>
      </c>
      <c r="I97" s="231">
        <v>0.59630000000000005</v>
      </c>
      <c r="J97" s="147">
        <f t="shared" si="11"/>
        <v>0.14409056024558731</v>
      </c>
      <c r="K97" s="231">
        <v>0.69739999999999991</v>
      </c>
      <c r="L97" s="147">
        <f t="shared" ref="L97:L109" si="12">IFERROR(K97/I97-1,"-")</f>
        <v>0.16954553077310064</v>
      </c>
      <c r="M97" s="231">
        <v>0.7167</v>
      </c>
      <c r="N97" s="147">
        <f t="shared" ref="N97:N106" si="13">IFERROR(M97/K97-1,"-")</f>
        <v>2.7674218525953753E-2</v>
      </c>
    </row>
    <row r="98" spans="2:14" x14ac:dyDescent="0.25">
      <c r="B98" s="145" t="s">
        <v>75</v>
      </c>
      <c r="C98" s="231">
        <v>0.63249999999999995</v>
      </c>
      <c r="D98" s="147"/>
      <c r="E98" s="231">
        <v>0.12269999999999999</v>
      </c>
      <c r="F98" s="147">
        <f t="shared" si="11"/>
        <v>-0.80600790513833998</v>
      </c>
      <c r="G98" s="231">
        <v>0.61130000000000007</v>
      </c>
      <c r="H98" s="147">
        <f t="shared" si="11"/>
        <v>3.9820700896495529</v>
      </c>
      <c r="I98" s="231">
        <v>0.67659999999999998</v>
      </c>
      <c r="J98" s="147">
        <f t="shared" si="11"/>
        <v>0.10682152789137889</v>
      </c>
      <c r="K98" s="231">
        <v>0.74950000000000006</v>
      </c>
      <c r="L98" s="147">
        <f t="shared" si="12"/>
        <v>0.10774460537984054</v>
      </c>
      <c r="M98" s="231">
        <v>0.74269999999999992</v>
      </c>
      <c r="N98" s="147">
        <f t="shared" si="13"/>
        <v>-9.0727151434291109E-3</v>
      </c>
    </row>
    <row r="99" spans="2:14" x14ac:dyDescent="0.25">
      <c r="B99" s="145" t="s">
        <v>77</v>
      </c>
      <c r="C99" s="231">
        <v>0.26729999999999998</v>
      </c>
      <c r="D99" s="147"/>
      <c r="E99" s="231">
        <v>0.14429999999999998</v>
      </c>
      <c r="F99" s="147">
        <f t="shared" si="11"/>
        <v>-0.46015712682379351</v>
      </c>
      <c r="G99" s="231">
        <v>0.61539999999999995</v>
      </c>
      <c r="H99" s="147">
        <f t="shared" si="11"/>
        <v>3.2647262647262645</v>
      </c>
      <c r="I99" s="231">
        <v>0.64549999999999996</v>
      </c>
      <c r="J99" s="147">
        <f t="shared" si="11"/>
        <v>4.8911277218069538E-2</v>
      </c>
      <c r="K99" s="231">
        <v>0.70950000000000002</v>
      </c>
      <c r="L99" s="147">
        <f t="shared" si="12"/>
        <v>9.9147947327653085E-2</v>
      </c>
      <c r="M99" s="231">
        <v>0.69819999999999993</v>
      </c>
      <c r="N99" s="147">
        <f t="shared" si="13"/>
        <v>-1.5926708949964841E-2</v>
      </c>
    </row>
    <row r="100" spans="2:14" x14ac:dyDescent="0.25">
      <c r="B100" s="145" t="s">
        <v>79</v>
      </c>
      <c r="C100" s="231">
        <v>0</v>
      </c>
      <c r="D100" s="147"/>
      <c r="E100" s="231">
        <v>0.14429999999999998</v>
      </c>
      <c r="F100" s="147" t="str">
        <f t="shared" si="11"/>
        <v>-</v>
      </c>
      <c r="G100" s="231">
        <v>0.59089999999999998</v>
      </c>
      <c r="H100" s="147">
        <f t="shared" si="11"/>
        <v>3.0949410949410954</v>
      </c>
      <c r="I100" s="231">
        <v>0.57799999999999996</v>
      </c>
      <c r="J100" s="147">
        <f t="shared" si="11"/>
        <v>-2.1831105093924608E-2</v>
      </c>
      <c r="K100" s="231">
        <v>0.6765000000000001</v>
      </c>
      <c r="L100" s="147">
        <f t="shared" si="12"/>
        <v>0.17041522491349514</v>
      </c>
      <c r="M100" s="231">
        <v>0.69909999999999994</v>
      </c>
      <c r="N100" s="147">
        <f t="shared" si="13"/>
        <v>3.3407243163340539E-2</v>
      </c>
    </row>
    <row r="101" spans="2:14" x14ac:dyDescent="0.25">
      <c r="B101" s="145" t="s">
        <v>81</v>
      </c>
      <c r="C101" s="231">
        <v>0</v>
      </c>
      <c r="D101" s="147"/>
      <c r="E101" s="231">
        <v>0.13689999999999999</v>
      </c>
      <c r="F101" s="147" t="str">
        <f t="shared" si="11"/>
        <v>-</v>
      </c>
      <c r="G101" s="231">
        <v>0.50259999999999994</v>
      </c>
      <c r="H101" s="147">
        <f t="shared" si="11"/>
        <v>2.6712929145361577</v>
      </c>
      <c r="I101" s="231">
        <v>0.47</v>
      </c>
      <c r="J101" s="147">
        <f t="shared" si="11"/>
        <v>-6.4862713887783419E-2</v>
      </c>
      <c r="K101" s="231">
        <v>0.63129999999999997</v>
      </c>
      <c r="L101" s="147">
        <f t="shared" si="12"/>
        <v>0.34319148936170207</v>
      </c>
      <c r="M101" s="231">
        <v>0.5988</v>
      </c>
      <c r="N101" s="147">
        <f t="shared" si="13"/>
        <v>-5.1481070806272733E-2</v>
      </c>
    </row>
    <row r="102" spans="2:14" x14ac:dyDescent="0.25">
      <c r="B102" s="145" t="s">
        <v>83</v>
      </c>
      <c r="C102" s="231">
        <v>0</v>
      </c>
      <c r="D102" s="147"/>
      <c r="E102" s="231">
        <v>0.17980000000000002</v>
      </c>
      <c r="F102" s="147" t="str">
        <f t="shared" si="11"/>
        <v>-</v>
      </c>
      <c r="G102" s="231">
        <v>0.50560000000000005</v>
      </c>
      <c r="H102" s="147">
        <f t="shared" si="11"/>
        <v>1.8120133481646272</v>
      </c>
      <c r="I102" s="231">
        <v>0.59350000000000003</v>
      </c>
      <c r="J102" s="147">
        <f t="shared" si="11"/>
        <v>0.17385284810126578</v>
      </c>
      <c r="K102" s="231">
        <v>0.66439999999999999</v>
      </c>
      <c r="L102" s="147">
        <f t="shared" si="12"/>
        <v>0.11946082561078342</v>
      </c>
      <c r="M102" s="231">
        <v>0.66870000000000007</v>
      </c>
      <c r="N102" s="147">
        <f t="shared" si="13"/>
        <v>6.472004816375776E-3</v>
      </c>
    </row>
    <row r="103" spans="2:14" x14ac:dyDescent="0.25">
      <c r="B103" s="145" t="s">
        <v>85</v>
      </c>
      <c r="C103" s="231">
        <v>0</v>
      </c>
      <c r="D103" s="147"/>
      <c r="E103" s="231">
        <v>0.3226</v>
      </c>
      <c r="F103" s="147" t="str">
        <f t="shared" si="11"/>
        <v>-</v>
      </c>
      <c r="G103" s="231">
        <v>0.67879999999999996</v>
      </c>
      <c r="H103" s="147">
        <f t="shared" si="11"/>
        <v>1.1041537507749535</v>
      </c>
      <c r="I103" s="231">
        <v>0.67799999999999994</v>
      </c>
      <c r="J103" s="147">
        <f t="shared" si="11"/>
        <v>-1.1785503830289423E-3</v>
      </c>
      <c r="K103" s="231">
        <v>0.72719999999999996</v>
      </c>
      <c r="L103" s="147">
        <f t="shared" si="12"/>
        <v>7.2566371681415998E-2</v>
      </c>
      <c r="M103" s="231">
        <v>0.77040000000000008</v>
      </c>
      <c r="N103" s="147">
        <f t="shared" si="13"/>
        <v>5.9405940594059681E-2</v>
      </c>
    </row>
    <row r="104" spans="2:14" x14ac:dyDescent="0.25">
      <c r="B104" s="145" t="s">
        <v>87</v>
      </c>
      <c r="C104" s="231">
        <v>0.2712</v>
      </c>
      <c r="D104" s="147"/>
      <c r="E104" s="231">
        <v>0.42599999999999999</v>
      </c>
      <c r="F104" s="147">
        <f t="shared" si="11"/>
        <v>0.57079646017699104</v>
      </c>
      <c r="G104" s="231">
        <v>0.67610000000000003</v>
      </c>
      <c r="H104" s="147">
        <f t="shared" si="11"/>
        <v>0.58708920187793434</v>
      </c>
      <c r="I104" s="231">
        <v>0.70940000000000003</v>
      </c>
      <c r="J104" s="147">
        <f t="shared" si="11"/>
        <v>4.925306907262228E-2</v>
      </c>
      <c r="K104" s="231">
        <v>0.76439999999999997</v>
      </c>
      <c r="L104" s="147">
        <f t="shared" si="12"/>
        <v>7.7530307301945323E-2</v>
      </c>
      <c r="M104" s="231">
        <v>0.71860000000000002</v>
      </c>
      <c r="N104" s="147">
        <f t="shared" si="13"/>
        <v>-5.9916274201988418E-2</v>
      </c>
    </row>
    <row r="105" spans="2:14" x14ac:dyDescent="0.25">
      <c r="B105" s="145" t="s">
        <v>89</v>
      </c>
      <c r="C105" s="231">
        <v>0.1331</v>
      </c>
      <c r="D105" s="147"/>
      <c r="E105" s="231">
        <v>0.38450000000000001</v>
      </c>
      <c r="F105" s="147">
        <f t="shared" si="11"/>
        <v>1.8888054094665665</v>
      </c>
      <c r="G105" s="231">
        <v>0.54090000000000005</v>
      </c>
      <c r="H105" s="147">
        <f t="shared" si="11"/>
        <v>0.40676202860858268</v>
      </c>
      <c r="I105" s="231">
        <v>0.59689999999999999</v>
      </c>
      <c r="J105" s="147">
        <f t="shared" si="11"/>
        <v>0.10353115178406358</v>
      </c>
      <c r="K105" s="231">
        <v>0.63200000000000001</v>
      </c>
      <c r="L105" s="147">
        <f t="shared" si="12"/>
        <v>5.8803819735299134E-2</v>
      </c>
      <c r="M105" s="231">
        <v>0.67669999999999997</v>
      </c>
      <c r="N105" s="147">
        <f t="shared" si="13"/>
        <v>7.0727848101265867E-2</v>
      </c>
    </row>
    <row r="106" spans="2:14" x14ac:dyDescent="0.25">
      <c r="B106" s="145" t="s">
        <v>91</v>
      </c>
      <c r="C106" s="231">
        <v>0.13819999999999999</v>
      </c>
      <c r="D106" s="147"/>
      <c r="E106" s="231">
        <v>0.48170000000000002</v>
      </c>
      <c r="F106" s="147">
        <f t="shared" si="11"/>
        <v>2.4855282199710569</v>
      </c>
      <c r="G106" s="231">
        <v>0.57399999999999995</v>
      </c>
      <c r="H106" s="147">
        <f t="shared" si="11"/>
        <v>0.19161303716005795</v>
      </c>
      <c r="I106" s="231">
        <v>0.67</v>
      </c>
      <c r="J106" s="147">
        <f t="shared" si="11"/>
        <v>0.16724738675958206</v>
      </c>
      <c r="K106" s="231">
        <v>0.68180000000000007</v>
      </c>
      <c r="L106" s="147">
        <f t="shared" si="12"/>
        <v>1.7611940298507545E-2</v>
      </c>
      <c r="M106" s="231">
        <v>0.70450000000000002</v>
      </c>
      <c r="N106" s="147">
        <f t="shared" si="13"/>
        <v>3.3294221179231309E-2</v>
      </c>
    </row>
    <row r="107" spans="2:14" x14ac:dyDescent="0.25">
      <c r="B107" s="145" t="s">
        <v>93</v>
      </c>
      <c r="C107" s="231">
        <v>0.16600000000000001</v>
      </c>
      <c r="D107" s="147"/>
      <c r="E107" s="231">
        <v>0.55799999999999994</v>
      </c>
      <c r="F107" s="147">
        <f t="shared" si="11"/>
        <v>2.3614457831325297</v>
      </c>
      <c r="G107" s="231">
        <v>0.59920000000000007</v>
      </c>
      <c r="H107" s="147">
        <f t="shared" si="11"/>
        <v>7.3835125448028949E-2</v>
      </c>
      <c r="I107" s="231">
        <v>0.68140000000000001</v>
      </c>
      <c r="J107" s="147">
        <f t="shared" si="11"/>
        <v>0.13718291054739651</v>
      </c>
      <c r="K107" s="231">
        <v>0.68409999999999993</v>
      </c>
      <c r="L107" s="147">
        <f t="shared" si="12"/>
        <v>3.9624302905780784E-3</v>
      </c>
      <c r="M107" s="231"/>
      <c r="N107" s="147"/>
    </row>
    <row r="108" spans="2:14" x14ac:dyDescent="0.25">
      <c r="B108" s="145" t="s">
        <v>95</v>
      </c>
      <c r="C108" s="231">
        <v>0.17100000000000001</v>
      </c>
      <c r="D108" s="147"/>
      <c r="E108" s="231">
        <v>0.49049999999999999</v>
      </c>
      <c r="F108" s="147">
        <f t="shared" si="11"/>
        <v>1.8684210526315788</v>
      </c>
      <c r="G108" s="231">
        <v>0.56940000000000002</v>
      </c>
      <c r="H108" s="147">
        <f t="shared" si="11"/>
        <v>0.16085626911314987</v>
      </c>
      <c r="I108" s="231">
        <v>0.6583</v>
      </c>
      <c r="J108" s="147">
        <f t="shared" si="11"/>
        <v>0.15612925886898488</v>
      </c>
      <c r="K108" s="231">
        <v>0.68889999999999996</v>
      </c>
      <c r="L108" s="147">
        <f t="shared" si="12"/>
        <v>4.6483366246392155E-2</v>
      </c>
      <c r="M108" s="231"/>
      <c r="N108" s="147"/>
    </row>
    <row r="109" spans="2:14" ht="15.75" x14ac:dyDescent="0.25">
      <c r="B109" s="148" t="s">
        <v>32</v>
      </c>
      <c r="C109" s="242">
        <f>IFERROR(AVERAGE(C97:C108),"-")</f>
        <v>0.20132499999999998</v>
      </c>
      <c r="D109" s="150"/>
      <c r="E109" s="242">
        <f>IFERROR(AVERAGE(E97:E108),"-")</f>
        <v>0.29145833333333332</v>
      </c>
      <c r="F109" s="150">
        <f t="shared" si="11"/>
        <v>0.4477006498613354</v>
      </c>
      <c r="G109" s="242">
        <f>IFERROR(AVERAGE(G97:G108),"-")</f>
        <v>0.58211666666666662</v>
      </c>
      <c r="H109" s="150">
        <f t="shared" si="11"/>
        <v>0.99725518227305221</v>
      </c>
      <c r="I109" s="242">
        <f>IFERROR(AVERAGE(I97:I108),"-")</f>
        <v>0.62949166666666667</v>
      </c>
      <c r="J109" s="150">
        <f t="shared" si="11"/>
        <v>8.1384029547341807E-2</v>
      </c>
      <c r="K109" s="242">
        <f>IFERROR(AVERAGE(K97:K108),"-")</f>
        <v>0.69224999999999992</v>
      </c>
      <c r="L109" s="150">
        <f t="shared" si="12"/>
        <v>9.9696845338169471E-2</v>
      </c>
      <c r="M109" s="242"/>
      <c r="N109" s="150"/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235"/>
      <c r="K112" s="235"/>
      <c r="L112" s="235"/>
    </row>
  </sheetData>
  <mergeCells count="17"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90C18-9E89-4435-9D47-E066A8924FA6}">
  <sheetPr>
    <tabColor theme="2" tint="-0.499984740745262"/>
  </sheetPr>
  <dimension ref="B4:B25"/>
  <sheetViews>
    <sheetView showGridLines="0" workbookViewId="0">
      <selection activeCell="D5" sqref="D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5593A-14E8-491C-9F6C-3526CA3B7768}">
  <sheetPr>
    <tabColor theme="2" tint="-9.9978637043366805E-2"/>
  </sheetPr>
  <dimension ref="B1:AW44"/>
  <sheetViews>
    <sheetView showGridLines="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9.28515625" customWidth="1"/>
    <col min="38" max="38" width="14.140625" customWidth="1"/>
    <col min="39" max="39" width="7.85546875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43"/>
    </row>
    <row r="5" spans="2:48" ht="50.25" customHeight="1" thickBot="1" x14ac:dyDescent="0.3">
      <c r="B5" s="12" t="s">
        <v>166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P5" s="12" t="s">
        <v>167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D5" s="12" t="s">
        <v>168</v>
      </c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73"/>
      <c r="AV5" s="173"/>
    </row>
    <row r="6" spans="2:48" ht="6" customHeight="1" thickBot="1" x14ac:dyDescent="0.3"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  <c r="N6" s="108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8"/>
      <c r="AB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</row>
    <row r="7" spans="2:48" ht="51.75" customHeight="1" thickBot="1" x14ac:dyDescent="0.3">
      <c r="B7" s="109"/>
      <c r="C7" s="244" t="s">
        <v>266</v>
      </c>
      <c r="D7" s="244" t="s">
        <v>267</v>
      </c>
      <c r="E7" s="244" t="s">
        <v>268</v>
      </c>
      <c r="F7" s="116" t="s">
        <v>269</v>
      </c>
      <c r="G7" s="116" t="s">
        <v>270</v>
      </c>
      <c r="H7" s="15" t="str">
        <f>CONCATENATE("var. ",RIGHT(G7,2),"/",RIGHT(F7,2))</f>
        <v>var. 25/24</v>
      </c>
      <c r="I7" s="244" t="s">
        <v>228</v>
      </c>
      <c r="J7" s="245" t="s">
        <v>229</v>
      </c>
      <c r="K7" s="245" t="s">
        <v>230</v>
      </c>
      <c r="L7" s="14" t="s">
        <v>231</v>
      </c>
      <c r="M7" s="14" t="s">
        <v>232</v>
      </c>
      <c r="N7" s="15" t="str">
        <f>CONCATENATE("var. ",RIGHT(M7,2),"/",RIGHT(L7,2))</f>
        <v>var. 25/24</v>
      </c>
      <c r="P7" s="109"/>
      <c r="Q7" s="244" t="s">
        <v>266</v>
      </c>
      <c r="R7" s="245" t="s">
        <v>267</v>
      </c>
      <c r="S7" s="245" t="s">
        <v>268</v>
      </c>
      <c r="T7" s="116" t="s">
        <v>269</v>
      </c>
      <c r="U7" s="116" t="s">
        <v>270</v>
      </c>
      <c r="V7" s="15" t="str">
        <f>CONCATENATE("var. ",RIGHT(U7,2),"/",RIGHT(T7,2))</f>
        <v>var. 25/24</v>
      </c>
      <c r="W7" s="244" t="s">
        <v>228</v>
      </c>
      <c r="X7" s="244" t="s">
        <v>229</v>
      </c>
      <c r="Y7" s="244" t="s">
        <v>230</v>
      </c>
      <c r="Z7" s="14" t="s">
        <v>231</v>
      </c>
      <c r="AA7" s="14" t="s">
        <v>232</v>
      </c>
      <c r="AB7" s="15" t="str">
        <f>CONCATENATE("var. ",RIGHT(AA7,2),"/",RIGHT(Z7,2))</f>
        <v>var. 25/24</v>
      </c>
      <c r="AD7" s="109"/>
      <c r="AE7" s="244" t="s">
        <v>266</v>
      </c>
      <c r="AF7" s="245" t="s">
        <v>267</v>
      </c>
      <c r="AG7" s="245" t="s">
        <v>268</v>
      </c>
      <c r="AH7" s="116" t="s">
        <v>269</v>
      </c>
      <c r="AI7" s="116" t="s">
        <v>270</v>
      </c>
      <c r="AJ7" s="15" t="str">
        <f>CONCATENATE("var. ",RIGHT(AI7,2),"/",RIGHT(AH7,2))</f>
        <v>var. 25/24</v>
      </c>
      <c r="AK7" s="246" t="str">
        <f>CONCATENATE("dif. ",RIGHT(AI7,2),"/",RIGHT(AH7,2))</f>
        <v>dif. 25/24</v>
      </c>
      <c r="AL7" s="247" t="str">
        <f>CONCATENATE("cuota ",RIGHT(AI7,2))</f>
        <v>cuota 25</v>
      </c>
      <c r="AM7" s="244" t="s">
        <v>228</v>
      </c>
      <c r="AN7" s="245" t="s">
        <v>229</v>
      </c>
      <c r="AO7" s="245" t="s">
        <v>230</v>
      </c>
      <c r="AP7" s="14" t="s">
        <v>231</v>
      </c>
      <c r="AQ7" s="14" t="s">
        <v>232</v>
      </c>
      <c r="AR7" s="15" t="str">
        <f>CONCATENATE("var. ",RIGHT(AQ7,2),"/",RIGHT(AP7,2))</f>
        <v>var. 25/24</v>
      </c>
      <c r="AS7" s="246" t="str">
        <f>CONCATENATE("dif. ",RIGHT(AQ7,2),"/",RIGHT(AP7,2))</f>
        <v>dif. 25/24</v>
      </c>
      <c r="AT7" s="246" t="str">
        <f>CONCATENATE("var. ",RIGHT(AQ7,2),"/",RIGHT(AM7,2))</f>
        <v>var. 25/21</v>
      </c>
      <c r="AU7" s="246" t="str">
        <f>CONCATENATE("dif. ",RIGHT(AQ7,2),"/",RIGHT(AM7,2))</f>
        <v>dif. 25/21</v>
      </c>
      <c r="AV7" s="247" t="str">
        <f>CONCATENATE("cuota ",RIGHT(AQ7,2))</f>
        <v>cuota 25</v>
      </c>
    </row>
    <row r="8" spans="2:48" ht="15.75" x14ac:dyDescent="0.25">
      <c r="B8" s="248" t="s">
        <v>45</v>
      </c>
      <c r="C8" s="249">
        <v>94.47676159590354</v>
      </c>
      <c r="D8" s="250">
        <v>103.51059365237518</v>
      </c>
      <c r="E8" s="250">
        <v>110.495798133977</v>
      </c>
      <c r="F8" s="251">
        <v>121.90621432671452</v>
      </c>
      <c r="G8" s="250">
        <v>129.43844116707663</v>
      </c>
      <c r="H8" s="163">
        <f>G8/F8-1</f>
        <v>6.1787062144144533E-2</v>
      </c>
      <c r="I8" s="249">
        <v>105.23</v>
      </c>
      <c r="J8" s="252">
        <v>105.25</v>
      </c>
      <c r="K8" s="252">
        <v>114.83</v>
      </c>
      <c r="L8" s="252">
        <v>123.97</v>
      </c>
      <c r="M8" s="252">
        <v>130.07</v>
      </c>
      <c r="N8" s="163">
        <f t="shared" ref="N8:N18" si="0">M8/L8-1</f>
        <v>4.9205452932161053E-2</v>
      </c>
      <c r="P8" s="248" t="s">
        <v>45</v>
      </c>
      <c r="Q8" s="249">
        <v>44.968658168364037</v>
      </c>
      <c r="R8" s="251">
        <v>77.585672942896579</v>
      </c>
      <c r="S8" s="251">
        <v>89.649875659827757</v>
      </c>
      <c r="T8" s="251">
        <v>101.16666562217193</v>
      </c>
      <c r="U8" s="251">
        <v>106.84737754644527</v>
      </c>
      <c r="V8" s="163">
        <f t="shared" ref="V8:V18" si="1">U8/T8-1</f>
        <v>5.61520130107791E-2</v>
      </c>
      <c r="W8" s="249">
        <v>76.52</v>
      </c>
      <c r="X8" s="252">
        <v>83.26</v>
      </c>
      <c r="Y8" s="252">
        <v>94.83</v>
      </c>
      <c r="Z8" s="252">
        <v>104.38</v>
      </c>
      <c r="AA8" s="252">
        <v>109.23</v>
      </c>
      <c r="AB8" s="163">
        <f t="shared" ref="AB8:AB18" si="2">AA8/Z8-1</f>
        <v>4.6464840007664376E-2</v>
      </c>
      <c r="AD8" s="86" t="s">
        <v>45</v>
      </c>
      <c r="AE8" s="253">
        <v>418465794.61000001</v>
      </c>
      <c r="AF8" s="162">
        <v>1220647920.8699999</v>
      </c>
      <c r="AG8" s="162">
        <v>1436841017.01</v>
      </c>
      <c r="AH8" s="162">
        <v>1647597613.0800004</v>
      </c>
      <c r="AI8" s="162">
        <v>1711578043.2500002</v>
      </c>
      <c r="AJ8" s="163">
        <f t="shared" ref="AJ8:AJ18" si="3">AI8/AH8-1</f>
        <v>3.8832558181724597E-2</v>
      </c>
      <c r="AK8" s="162">
        <f t="shared" ref="AK8:AK18" si="4">AI8-AH8</f>
        <v>63980430.169999838</v>
      </c>
      <c r="AL8" s="164">
        <f t="shared" ref="AL8:AL18" si="5">AI8/AI$8</f>
        <v>1</v>
      </c>
      <c r="AM8" s="254">
        <v>112153548.94</v>
      </c>
      <c r="AN8" s="255">
        <v>135040900.16</v>
      </c>
      <c r="AO8" s="255">
        <v>154764218.94</v>
      </c>
      <c r="AP8" s="255">
        <v>175343457.41</v>
      </c>
      <c r="AQ8" s="255">
        <v>179914514.97</v>
      </c>
      <c r="AR8" s="163">
        <f t="shared" ref="AR8:AR18" si="6">AQ8/AP8-1</f>
        <v>2.6069165211631828E-2</v>
      </c>
      <c r="AS8" s="162">
        <f t="shared" ref="AS8:AS18" si="7">AQ8-AP8</f>
        <v>4571057.5600000024</v>
      </c>
      <c r="AT8" s="163">
        <f t="shared" ref="AT8:AT18" si="8">AQ8/AM8-1</f>
        <v>0.60418031056913613</v>
      </c>
      <c r="AU8" s="162">
        <f t="shared" ref="AU8:AU18" si="9">AQ8-AM8</f>
        <v>67760966.030000001</v>
      </c>
      <c r="AV8" s="164">
        <f t="shared" ref="AV8:AV18" si="10">AQ8/AQ$8</f>
        <v>1</v>
      </c>
    </row>
    <row r="9" spans="2:48" x14ac:dyDescent="0.25">
      <c r="B9" s="18" t="s">
        <v>46</v>
      </c>
      <c r="C9" s="256">
        <v>120.02147991713741</v>
      </c>
      <c r="D9" s="257">
        <v>127.80811517194634</v>
      </c>
      <c r="E9" s="257">
        <v>134.37015624961802</v>
      </c>
      <c r="F9" s="257">
        <v>146.8984703586496</v>
      </c>
      <c r="G9" s="257">
        <v>154.80116205202035</v>
      </c>
      <c r="H9" s="97">
        <f>G9/F9-1</f>
        <v>5.3796963808244502E-2</v>
      </c>
      <c r="I9" s="256">
        <v>132.52000000000001</v>
      </c>
      <c r="J9" s="257">
        <v>129.80000000000001</v>
      </c>
      <c r="K9" s="257">
        <v>139.91999999999999</v>
      </c>
      <c r="L9" s="257">
        <v>149.41</v>
      </c>
      <c r="M9" s="257">
        <v>157.84</v>
      </c>
      <c r="N9" s="97">
        <f t="shared" si="0"/>
        <v>5.6421926243223286E-2</v>
      </c>
      <c r="P9" s="18" t="s">
        <v>46</v>
      </c>
      <c r="Q9" s="256">
        <v>62.249642421004076</v>
      </c>
      <c r="R9" s="257">
        <v>104.01424644615263</v>
      </c>
      <c r="S9" s="257">
        <v>114.83520251691239</v>
      </c>
      <c r="T9" s="257">
        <v>126.43260550178164</v>
      </c>
      <c r="U9" s="257">
        <v>131.85649120019059</v>
      </c>
      <c r="V9" s="97">
        <f t="shared" si="1"/>
        <v>4.2899422003389143E-2</v>
      </c>
      <c r="W9" s="256">
        <v>106</v>
      </c>
      <c r="X9" s="257">
        <v>112.13</v>
      </c>
      <c r="Y9" s="257">
        <v>121.45</v>
      </c>
      <c r="Z9" s="257">
        <v>131.94</v>
      </c>
      <c r="AA9" s="257">
        <v>134.38</v>
      </c>
      <c r="AB9" s="97">
        <f t="shared" si="2"/>
        <v>1.8493254509625467E-2</v>
      </c>
      <c r="AD9" s="18" t="s">
        <v>46</v>
      </c>
      <c r="AE9" s="258">
        <v>216528168.16000003</v>
      </c>
      <c r="AF9" s="70">
        <v>594845246.01999998</v>
      </c>
      <c r="AG9" s="70">
        <v>685482777.68999994</v>
      </c>
      <c r="AH9" s="70">
        <v>764872263.67000008</v>
      </c>
      <c r="AI9" s="70">
        <v>758383434.38</v>
      </c>
      <c r="AJ9" s="97">
        <f t="shared" si="3"/>
        <v>-8.4835463360449781E-3</v>
      </c>
      <c r="AK9" s="70">
        <f t="shared" si="4"/>
        <v>-6488829.2900000811</v>
      </c>
      <c r="AL9" s="124">
        <f t="shared" si="5"/>
        <v>0.44309018649243526</v>
      </c>
      <c r="AM9" s="259">
        <v>56935470.75</v>
      </c>
      <c r="AN9" s="260">
        <v>65605493.899999999</v>
      </c>
      <c r="AO9" s="260">
        <v>75041552.640000001</v>
      </c>
      <c r="AP9" s="260">
        <v>82045251.849999994</v>
      </c>
      <c r="AQ9" s="260">
        <v>81061163.700000003</v>
      </c>
      <c r="AR9" s="97">
        <f t="shared" si="6"/>
        <v>-1.1994455837604834E-2</v>
      </c>
      <c r="AS9" s="70">
        <f t="shared" si="7"/>
        <v>-984088.14999999106</v>
      </c>
      <c r="AT9" s="97">
        <f t="shared" si="8"/>
        <v>0.42373748090947339</v>
      </c>
      <c r="AU9" s="70">
        <f t="shared" si="9"/>
        <v>24125692.950000003</v>
      </c>
      <c r="AV9" s="124">
        <f t="shared" si="10"/>
        <v>0.45055377390488266</v>
      </c>
    </row>
    <row r="10" spans="2:48" x14ac:dyDescent="0.25">
      <c r="B10" s="24" t="s">
        <v>47</v>
      </c>
      <c r="C10" s="256">
        <v>80.290545247609458</v>
      </c>
      <c r="D10" s="257">
        <v>91.548614248291642</v>
      </c>
      <c r="E10" s="257">
        <v>98.58810055502741</v>
      </c>
      <c r="F10" s="257">
        <v>112.82684308235204</v>
      </c>
      <c r="G10" s="257">
        <v>122.22429458106812</v>
      </c>
      <c r="H10" s="97">
        <f>G10/F10-1</f>
        <v>8.32909194477498E-2</v>
      </c>
      <c r="I10" s="256">
        <v>87.2</v>
      </c>
      <c r="J10" s="257">
        <v>94.63</v>
      </c>
      <c r="K10" s="257">
        <v>100.29</v>
      </c>
      <c r="L10" s="257">
        <v>116.03</v>
      </c>
      <c r="M10" s="257">
        <v>121.7</v>
      </c>
      <c r="N10" s="97">
        <f t="shared" si="0"/>
        <v>4.8866672412307244E-2</v>
      </c>
      <c r="P10" s="24" t="s">
        <v>47</v>
      </c>
      <c r="Q10" s="256">
        <v>33.95242388735403</v>
      </c>
      <c r="R10" s="257">
        <v>68.49298851867286</v>
      </c>
      <c r="S10" s="257">
        <v>80.655298704795626</v>
      </c>
      <c r="T10" s="257">
        <v>94.244930852908865</v>
      </c>
      <c r="U10" s="257">
        <v>100.84029547396078</v>
      </c>
      <c r="V10" s="97">
        <f t="shared" si="1"/>
        <v>6.9981107327093506E-2</v>
      </c>
      <c r="W10" s="256">
        <v>61.72</v>
      </c>
      <c r="X10" s="257">
        <v>76.150000000000006</v>
      </c>
      <c r="Y10" s="257">
        <v>85.81</v>
      </c>
      <c r="Z10" s="257">
        <v>96.94</v>
      </c>
      <c r="AA10" s="257">
        <v>104.95</v>
      </c>
      <c r="AB10" s="97">
        <f t="shared" si="2"/>
        <v>8.2628429956674188E-2</v>
      </c>
      <c r="AD10" s="24" t="s">
        <v>47</v>
      </c>
      <c r="AE10" s="258">
        <v>79958747.429999992</v>
      </c>
      <c r="AF10" s="70">
        <v>303638448.10000002</v>
      </c>
      <c r="AG10" s="70">
        <v>350771697.94</v>
      </c>
      <c r="AH10" s="70">
        <v>415964844.41000003</v>
      </c>
      <c r="AI10" s="70">
        <v>442832288.12</v>
      </c>
      <c r="AJ10" s="97">
        <f t="shared" si="3"/>
        <v>6.4590659694110597E-2</v>
      </c>
      <c r="AK10" s="70">
        <f t="shared" si="4"/>
        <v>26867443.709999979</v>
      </c>
      <c r="AL10" s="124">
        <f t="shared" si="5"/>
        <v>0.2587274882769211</v>
      </c>
      <c r="AM10" s="259">
        <v>25315026.169999998</v>
      </c>
      <c r="AN10" s="260">
        <v>35398040.82</v>
      </c>
      <c r="AO10" s="260">
        <v>37749114.700000003</v>
      </c>
      <c r="AP10" s="260">
        <v>44156356.289999999</v>
      </c>
      <c r="AQ10" s="260">
        <v>46674351.400000006</v>
      </c>
      <c r="AR10" s="97">
        <f t="shared" si="6"/>
        <v>5.7024521984171406E-2</v>
      </c>
      <c r="AS10" s="70">
        <f t="shared" si="7"/>
        <v>2517995.1100000069</v>
      </c>
      <c r="AT10" s="97">
        <f t="shared" si="8"/>
        <v>0.84374098950417986</v>
      </c>
      <c r="AU10" s="70">
        <f t="shared" si="9"/>
        <v>21359325.230000008</v>
      </c>
      <c r="AV10" s="124">
        <f t="shared" si="10"/>
        <v>0.25942515759655499</v>
      </c>
    </row>
    <row r="11" spans="2:48" x14ac:dyDescent="0.25">
      <c r="B11" s="24" t="s">
        <v>48</v>
      </c>
      <c r="C11" s="256">
        <v>63.187162427832199</v>
      </c>
      <c r="D11" s="257">
        <v>74.099782483795423</v>
      </c>
      <c r="E11" s="257">
        <v>78.150113391052287</v>
      </c>
      <c r="F11" s="257">
        <v>85.615358204838472</v>
      </c>
      <c r="G11" s="257">
        <v>96.900103025370896</v>
      </c>
      <c r="H11" s="97">
        <f>G11/F11-1</f>
        <v>0.13180748240909268</v>
      </c>
      <c r="I11" s="256">
        <v>67.12</v>
      </c>
      <c r="J11" s="257">
        <v>82.24</v>
      </c>
      <c r="K11" s="257">
        <v>85.13</v>
      </c>
      <c r="L11" s="257">
        <v>88.45</v>
      </c>
      <c r="M11" s="257">
        <v>89.67</v>
      </c>
      <c r="N11" s="97">
        <f t="shared" si="0"/>
        <v>1.379310344827589E-2</v>
      </c>
      <c r="P11" s="24" t="s">
        <v>48</v>
      </c>
      <c r="Q11" s="256">
        <v>30.600148499036134</v>
      </c>
      <c r="R11" s="257">
        <v>50.025601581139455</v>
      </c>
      <c r="S11" s="257">
        <v>50.251032830058051</v>
      </c>
      <c r="T11" s="257">
        <v>59.182203294682665</v>
      </c>
      <c r="U11" s="257">
        <v>65.348788819247105</v>
      </c>
      <c r="V11" s="97">
        <f t="shared" si="1"/>
        <v>0.10419661961315474</v>
      </c>
      <c r="W11" s="256">
        <v>49.31</v>
      </c>
      <c r="X11" s="257">
        <v>55.54</v>
      </c>
      <c r="Y11" s="257">
        <v>63.89</v>
      </c>
      <c r="Z11" s="257">
        <v>58.95</v>
      </c>
      <c r="AA11" s="257">
        <v>63.06</v>
      </c>
      <c r="AB11" s="97">
        <f t="shared" si="2"/>
        <v>6.9720101781170385E-2</v>
      </c>
      <c r="AD11" s="24" t="s">
        <v>48</v>
      </c>
      <c r="AE11" s="258">
        <v>2906991.17</v>
      </c>
      <c r="AF11" s="70">
        <v>6243688.21</v>
      </c>
      <c r="AG11" s="70">
        <v>6759139.96</v>
      </c>
      <c r="AH11" s="70">
        <v>7994700.9999999991</v>
      </c>
      <c r="AI11" s="70">
        <v>8995645.3699999992</v>
      </c>
      <c r="AJ11" s="97">
        <f t="shared" si="3"/>
        <v>0.1252009762466415</v>
      </c>
      <c r="AK11" s="70">
        <f t="shared" si="4"/>
        <v>1000944.3700000001</v>
      </c>
      <c r="AL11" s="124">
        <f t="shared" si="5"/>
        <v>5.2557611412908604E-3</v>
      </c>
      <c r="AM11" s="259">
        <v>593096.95000000007</v>
      </c>
      <c r="AN11" s="260">
        <v>747294.64</v>
      </c>
      <c r="AO11" s="260">
        <v>891304.72</v>
      </c>
      <c r="AP11" s="260">
        <v>822294.74</v>
      </c>
      <c r="AQ11" s="260">
        <v>893423.36</v>
      </c>
      <c r="AR11" s="97">
        <f t="shared" si="6"/>
        <v>8.6500152001458774E-2</v>
      </c>
      <c r="AS11" s="70">
        <f t="shared" si="7"/>
        <v>71128.62</v>
      </c>
      <c r="AT11" s="97">
        <f t="shared" si="8"/>
        <v>0.50636984391843498</v>
      </c>
      <c r="AU11" s="70">
        <f t="shared" si="9"/>
        <v>300326.40999999992</v>
      </c>
      <c r="AV11" s="124">
        <f t="shared" si="10"/>
        <v>4.9658214633153674E-3</v>
      </c>
    </row>
    <row r="12" spans="2:48" x14ac:dyDescent="0.25">
      <c r="B12" s="24" t="s">
        <v>49</v>
      </c>
      <c r="C12" s="256">
        <v>160.85168881317696</v>
      </c>
      <c r="D12" s="257">
        <v>192.18705437946062</v>
      </c>
      <c r="E12" s="257">
        <v>191.35902797693288</v>
      </c>
      <c r="F12" s="257">
        <v>191.94562821778092</v>
      </c>
      <c r="G12" s="257">
        <v>208.44798116074782</v>
      </c>
      <c r="H12" s="97">
        <f t="shared" ref="H12:H18" si="11">G12/F12-1</f>
        <v>8.5974101604665787E-2</v>
      </c>
      <c r="I12" s="256">
        <v>207.04</v>
      </c>
      <c r="J12" s="257">
        <v>142.35</v>
      </c>
      <c r="K12" s="257">
        <v>198.53</v>
      </c>
      <c r="L12" s="257">
        <v>162.57</v>
      </c>
      <c r="M12" s="257">
        <v>206.69</v>
      </c>
      <c r="N12" s="97">
        <f t="shared" si="0"/>
        <v>0.27139078550778128</v>
      </c>
      <c r="P12" s="24" t="s">
        <v>49</v>
      </c>
      <c r="Q12" s="256">
        <v>42.881099663369589</v>
      </c>
      <c r="R12" s="257">
        <v>95.219807372673046</v>
      </c>
      <c r="S12" s="257">
        <v>102.54041562815578</v>
      </c>
      <c r="T12" s="257">
        <v>115.72404366047181</v>
      </c>
      <c r="U12" s="257">
        <v>155.4957525280484</v>
      </c>
      <c r="V12" s="97">
        <f t="shared" si="1"/>
        <v>0.34367714443391439</v>
      </c>
      <c r="W12" s="256">
        <v>131.63999999999999</v>
      </c>
      <c r="X12" s="257">
        <v>68.33</v>
      </c>
      <c r="Y12" s="257">
        <v>107.98</v>
      </c>
      <c r="Z12" s="257">
        <v>111.7</v>
      </c>
      <c r="AA12" s="257">
        <v>160.54</v>
      </c>
      <c r="AB12" s="97">
        <f t="shared" si="2"/>
        <v>0.43724261414503118</v>
      </c>
      <c r="AD12" s="24" t="s">
        <v>49</v>
      </c>
      <c r="AE12" s="258">
        <v>17168380.200000003</v>
      </c>
      <c r="AF12" s="70">
        <v>47355429.740000002</v>
      </c>
      <c r="AG12" s="70">
        <v>46270284.170000002</v>
      </c>
      <c r="AH12" s="70">
        <v>47401910.479999997</v>
      </c>
      <c r="AI12" s="70">
        <v>79887658.719999999</v>
      </c>
      <c r="AJ12" s="97">
        <f t="shared" si="3"/>
        <v>0.68532571601109882</v>
      </c>
      <c r="AK12" s="70">
        <f t="shared" si="4"/>
        <v>32485748.240000002</v>
      </c>
      <c r="AL12" s="124">
        <f t="shared" si="5"/>
        <v>4.6674856010834716E-2</v>
      </c>
      <c r="AM12" s="259">
        <v>5639528.5</v>
      </c>
      <c r="AN12" s="260">
        <v>3496943.42</v>
      </c>
      <c r="AO12" s="260">
        <v>3585149.9899999998</v>
      </c>
      <c r="AP12" s="260">
        <v>5852209.29</v>
      </c>
      <c r="AQ12" s="260">
        <v>8410683.2899999991</v>
      </c>
      <c r="AR12" s="97">
        <f t="shared" si="6"/>
        <v>0.43718087874468337</v>
      </c>
      <c r="AS12" s="70">
        <f t="shared" si="7"/>
        <v>2558473.9999999991</v>
      </c>
      <c r="AT12" s="97">
        <f t="shared" si="8"/>
        <v>0.49138058084111091</v>
      </c>
      <c r="AU12" s="70">
        <f t="shared" si="9"/>
        <v>2771154.7899999991</v>
      </c>
      <c r="AV12" s="124">
        <f t="shared" si="10"/>
        <v>4.674821979428645E-2</v>
      </c>
    </row>
    <row r="13" spans="2:48" x14ac:dyDescent="0.25">
      <c r="B13" s="24" t="s">
        <v>50</v>
      </c>
      <c r="C13" s="256">
        <v>47.450132738962132</v>
      </c>
      <c r="D13" s="257">
        <v>57.318687381177277</v>
      </c>
      <c r="E13" s="257">
        <v>64.195498656668704</v>
      </c>
      <c r="F13" s="257">
        <v>73.065673113639576</v>
      </c>
      <c r="G13" s="257">
        <v>80.934817149587488</v>
      </c>
      <c r="H13" s="97">
        <f t="shared" si="11"/>
        <v>0.10769960366626585</v>
      </c>
      <c r="I13" s="256">
        <v>55.04</v>
      </c>
      <c r="J13" s="257">
        <v>59.93</v>
      </c>
      <c r="K13" s="257">
        <v>63.77</v>
      </c>
      <c r="L13" s="257">
        <v>73.88</v>
      </c>
      <c r="M13" s="257">
        <v>78.510000000000005</v>
      </c>
      <c r="N13" s="97">
        <f t="shared" si="0"/>
        <v>6.2669193286410518E-2</v>
      </c>
      <c r="P13" s="24" t="s">
        <v>50</v>
      </c>
      <c r="Q13" s="256">
        <v>24.38474173607058</v>
      </c>
      <c r="R13" s="257">
        <v>39.60714537859338</v>
      </c>
      <c r="S13" s="257">
        <v>50.121667199245827</v>
      </c>
      <c r="T13" s="257">
        <v>59.421838698956016</v>
      </c>
      <c r="U13" s="257">
        <v>65.479791441501249</v>
      </c>
      <c r="V13" s="97">
        <f t="shared" si="1"/>
        <v>0.10194825463473367</v>
      </c>
      <c r="W13" s="256">
        <v>36.119999999999997</v>
      </c>
      <c r="X13" s="257">
        <v>43.45</v>
      </c>
      <c r="Y13" s="257">
        <v>48.08</v>
      </c>
      <c r="Z13" s="257">
        <v>60.91</v>
      </c>
      <c r="AA13" s="257">
        <v>63.5</v>
      </c>
      <c r="AB13" s="97">
        <f t="shared" si="2"/>
        <v>4.252175340666553E-2</v>
      </c>
      <c r="AD13" s="24" t="s">
        <v>50</v>
      </c>
      <c r="AE13" s="258">
        <v>35095905.910000004</v>
      </c>
      <c r="AF13" s="70">
        <v>107239354.64999999</v>
      </c>
      <c r="AG13" s="70">
        <v>142318096.10999998</v>
      </c>
      <c r="AH13" s="70">
        <v>176578922.98000002</v>
      </c>
      <c r="AI13" s="70">
        <v>192517708.56999999</v>
      </c>
      <c r="AJ13" s="97">
        <f t="shared" si="3"/>
        <v>9.026437199305648E-2</v>
      </c>
      <c r="AK13" s="70">
        <f t="shared" si="4"/>
        <v>15938785.589999974</v>
      </c>
      <c r="AL13" s="124">
        <f t="shared" si="5"/>
        <v>0.11247965544383888</v>
      </c>
      <c r="AM13" s="259">
        <v>8550959.7800000012</v>
      </c>
      <c r="AN13" s="260">
        <v>11817210.33</v>
      </c>
      <c r="AO13" s="260">
        <v>14100678.85</v>
      </c>
      <c r="AP13" s="260">
        <v>18433014.07</v>
      </c>
      <c r="AQ13" s="260">
        <v>19122610.810000002</v>
      </c>
      <c r="AR13" s="97">
        <f t="shared" si="6"/>
        <v>3.7410959346162009E-2</v>
      </c>
      <c r="AS13" s="70">
        <f t="shared" si="7"/>
        <v>689596.74000000209</v>
      </c>
      <c r="AT13" s="97">
        <f t="shared" si="8"/>
        <v>1.2363116307395376</v>
      </c>
      <c r="AU13" s="70">
        <f t="shared" si="9"/>
        <v>10571651.030000001</v>
      </c>
      <c r="AV13" s="124">
        <f t="shared" si="10"/>
        <v>0.10628720430471449</v>
      </c>
    </row>
    <row r="14" spans="2:48" x14ac:dyDescent="0.25">
      <c r="B14" s="24" t="s">
        <v>51</v>
      </c>
      <c r="C14" s="256">
        <v>80.948722675720077</v>
      </c>
      <c r="D14" s="257">
        <v>86.773208315154108</v>
      </c>
      <c r="E14" s="257">
        <v>94.378713253141612</v>
      </c>
      <c r="F14" s="257">
        <v>105.1466187367452</v>
      </c>
      <c r="G14" s="257">
        <v>113.15911400216702</v>
      </c>
      <c r="H14" s="97">
        <f t="shared" si="11"/>
        <v>7.620307111807989E-2</v>
      </c>
      <c r="I14" s="256">
        <v>90.53</v>
      </c>
      <c r="J14" s="257">
        <v>96.39</v>
      </c>
      <c r="K14" s="257">
        <v>100.96</v>
      </c>
      <c r="L14" s="257">
        <v>101.59</v>
      </c>
      <c r="M14" s="257">
        <v>111.47</v>
      </c>
      <c r="N14" s="97">
        <f t="shared" si="0"/>
        <v>9.7253666699478325E-2</v>
      </c>
      <c r="P14" s="24" t="s">
        <v>51</v>
      </c>
      <c r="Q14" s="256">
        <v>39.684624601958497</v>
      </c>
      <c r="R14" s="257">
        <v>62.210445017014813</v>
      </c>
      <c r="S14" s="257">
        <v>69.24384642754039</v>
      </c>
      <c r="T14" s="257">
        <v>77.175114123840046</v>
      </c>
      <c r="U14" s="257">
        <v>85.133704768031464</v>
      </c>
      <c r="V14" s="97">
        <f t="shared" si="1"/>
        <v>0.10312379495054014</v>
      </c>
      <c r="W14" s="256">
        <v>60.96</v>
      </c>
      <c r="X14" s="257">
        <v>68.819999999999993</v>
      </c>
      <c r="Y14" s="257">
        <v>73.47</v>
      </c>
      <c r="Z14" s="257">
        <v>78.17</v>
      </c>
      <c r="AA14" s="257">
        <v>91.54</v>
      </c>
      <c r="AB14" s="97">
        <f t="shared" si="2"/>
        <v>0.17103748241013172</v>
      </c>
      <c r="AD14" s="24" t="s">
        <v>51</v>
      </c>
      <c r="AE14" s="258">
        <v>3147617.49</v>
      </c>
      <c r="AF14" s="70">
        <v>6282253.6500000004</v>
      </c>
      <c r="AG14" s="70">
        <v>7104001.6600000001</v>
      </c>
      <c r="AH14" s="70">
        <v>8097168.79</v>
      </c>
      <c r="AI14" s="70">
        <v>8903106.7200000007</v>
      </c>
      <c r="AJ14" s="97">
        <f t="shared" si="3"/>
        <v>9.9533299959775334E-2</v>
      </c>
      <c r="AK14" s="70">
        <f t="shared" si="4"/>
        <v>805937.93000000063</v>
      </c>
      <c r="AL14" s="124">
        <f t="shared" si="5"/>
        <v>5.2016948658061141E-3</v>
      </c>
      <c r="AM14" s="259">
        <v>597169.05000000005</v>
      </c>
      <c r="AN14" s="260">
        <v>723208.70000000007</v>
      </c>
      <c r="AO14" s="260">
        <v>783456.5</v>
      </c>
      <c r="AP14" s="260">
        <v>833572.83000000007</v>
      </c>
      <c r="AQ14" s="260">
        <v>976207.34</v>
      </c>
      <c r="AR14" s="97">
        <f t="shared" si="6"/>
        <v>0.1711122350281018</v>
      </c>
      <c r="AS14" s="70">
        <f t="shared" si="7"/>
        <v>142634.50999999989</v>
      </c>
      <c r="AT14" s="97">
        <f t="shared" si="8"/>
        <v>0.63472527586618877</v>
      </c>
      <c r="AU14" s="70">
        <f t="shared" si="9"/>
        <v>379038.28999999992</v>
      </c>
      <c r="AV14" s="124">
        <f t="shared" si="10"/>
        <v>5.4259509865714753E-3</v>
      </c>
    </row>
    <row r="15" spans="2:48" x14ac:dyDescent="0.25">
      <c r="B15" s="24" t="s">
        <v>52</v>
      </c>
      <c r="C15" s="256">
        <v>127.97927657012936</v>
      </c>
      <c r="D15" s="257">
        <v>125.13765649100519</v>
      </c>
      <c r="E15" s="257">
        <v>147.44476384412403</v>
      </c>
      <c r="F15" s="257">
        <v>162.97701786575212</v>
      </c>
      <c r="G15" s="257">
        <v>187.76055876761239</v>
      </c>
      <c r="H15" s="97">
        <f t="shared" si="11"/>
        <v>0.15206770394016567</v>
      </c>
      <c r="I15" s="256">
        <v>124.48</v>
      </c>
      <c r="J15" s="257">
        <v>143.53</v>
      </c>
      <c r="K15" s="257">
        <v>187.62</v>
      </c>
      <c r="L15" s="257">
        <v>173.54</v>
      </c>
      <c r="M15" s="257">
        <v>186.02</v>
      </c>
      <c r="N15" s="97">
        <f t="shared" si="0"/>
        <v>7.1914256079290251E-2</v>
      </c>
      <c r="P15" s="24" t="s">
        <v>52</v>
      </c>
      <c r="Q15" s="256">
        <v>79.240046035654913</v>
      </c>
      <c r="R15" s="257">
        <v>92.879581047894987</v>
      </c>
      <c r="S15" s="257">
        <v>119.79058866278812</v>
      </c>
      <c r="T15" s="257">
        <v>139.64471114150425</v>
      </c>
      <c r="U15" s="257">
        <v>158.71550481629907</v>
      </c>
      <c r="V15" s="97">
        <f t="shared" si="1"/>
        <v>0.13656653029608901</v>
      </c>
      <c r="W15" s="256">
        <v>94.07</v>
      </c>
      <c r="X15" s="257">
        <v>106.99</v>
      </c>
      <c r="Y15" s="257">
        <v>151.55000000000001</v>
      </c>
      <c r="Z15" s="257">
        <v>147.13</v>
      </c>
      <c r="AA15" s="257">
        <v>160.01</v>
      </c>
      <c r="AB15" s="97">
        <f t="shared" si="2"/>
        <v>8.7541629851151992E-2</v>
      </c>
      <c r="AD15" s="24" t="s">
        <v>52</v>
      </c>
      <c r="AE15" s="258">
        <v>22237456.779999997</v>
      </c>
      <c r="AF15" s="70">
        <v>46052220.759999998</v>
      </c>
      <c r="AG15" s="70">
        <v>64951309.950000003</v>
      </c>
      <c r="AH15" s="70">
        <v>76152822.640000001</v>
      </c>
      <c r="AI15" s="70">
        <v>84451593.140000001</v>
      </c>
      <c r="AJ15" s="97">
        <f t="shared" si="3"/>
        <v>0.10897521867614923</v>
      </c>
      <c r="AK15" s="70">
        <f t="shared" si="4"/>
        <v>8298770.5</v>
      </c>
      <c r="AL15" s="124">
        <f t="shared" si="5"/>
        <v>4.9341362769319337E-2</v>
      </c>
      <c r="AM15" s="259">
        <v>4490872.0999999996</v>
      </c>
      <c r="AN15" s="260">
        <v>5920144.1799999997</v>
      </c>
      <c r="AO15" s="260">
        <v>8320254.0800000001</v>
      </c>
      <c r="AP15" s="260">
        <v>8154875.0800000001</v>
      </c>
      <c r="AQ15" s="260">
        <v>8412699.7200000007</v>
      </c>
      <c r="AR15" s="97">
        <f t="shared" si="6"/>
        <v>3.1616013423960476E-2</v>
      </c>
      <c r="AS15" s="70">
        <f t="shared" si="7"/>
        <v>257824.6400000006</v>
      </c>
      <c r="AT15" s="97">
        <f t="shared" si="8"/>
        <v>0.87328864698685171</v>
      </c>
      <c r="AU15" s="70">
        <f t="shared" si="9"/>
        <v>3921827.620000001</v>
      </c>
      <c r="AV15" s="124">
        <f t="shared" si="10"/>
        <v>4.6759427505906254E-2</v>
      </c>
    </row>
    <row r="16" spans="2:48" x14ac:dyDescent="0.25">
      <c r="B16" s="24" t="s">
        <v>53</v>
      </c>
      <c r="C16" s="256">
        <v>65.985131208502693</v>
      </c>
      <c r="D16" s="257">
        <v>74.95833179818203</v>
      </c>
      <c r="E16" s="257">
        <v>84.88833158174431</v>
      </c>
      <c r="F16" s="257">
        <v>93.945255857347234</v>
      </c>
      <c r="G16" s="257">
        <v>100.44722985750737</v>
      </c>
      <c r="H16" s="97">
        <f t="shared" si="11"/>
        <v>6.9210243144509187E-2</v>
      </c>
      <c r="I16" s="256">
        <v>71.91</v>
      </c>
      <c r="J16" s="257">
        <v>73.739999999999995</v>
      </c>
      <c r="K16" s="257">
        <v>86.81</v>
      </c>
      <c r="L16" s="257">
        <v>94.49</v>
      </c>
      <c r="M16" s="257">
        <v>102.48</v>
      </c>
      <c r="N16" s="97">
        <f t="shared" si="0"/>
        <v>8.4559212615091583E-2</v>
      </c>
      <c r="P16" s="24" t="s">
        <v>53</v>
      </c>
      <c r="Q16" s="256">
        <v>32.787472687432526</v>
      </c>
      <c r="R16" s="257">
        <v>51.213056351013826</v>
      </c>
      <c r="S16" s="257">
        <v>59.584620895962203</v>
      </c>
      <c r="T16" s="257">
        <v>65.923131684236068</v>
      </c>
      <c r="U16" s="257">
        <v>73.337345263661035</v>
      </c>
      <c r="V16" s="97">
        <f t="shared" si="1"/>
        <v>0.1124675571381859</v>
      </c>
      <c r="W16" s="256">
        <v>48.57</v>
      </c>
      <c r="X16" s="257">
        <v>50.3</v>
      </c>
      <c r="Y16" s="257">
        <v>65.09</v>
      </c>
      <c r="Z16" s="257">
        <v>67.97</v>
      </c>
      <c r="AA16" s="257">
        <v>82.61</v>
      </c>
      <c r="AB16" s="97">
        <f t="shared" si="2"/>
        <v>0.21538914226864803</v>
      </c>
      <c r="AD16" s="24" t="s">
        <v>53</v>
      </c>
      <c r="AE16" s="258">
        <v>11769764.359999999</v>
      </c>
      <c r="AF16" s="70">
        <v>21970703.760000002</v>
      </c>
      <c r="AG16" s="70">
        <v>26849083.819999993</v>
      </c>
      <c r="AH16" s="70">
        <v>28977089.249999996</v>
      </c>
      <c r="AI16" s="70">
        <v>31369040.650000006</v>
      </c>
      <c r="AJ16" s="97">
        <f t="shared" si="3"/>
        <v>8.2546296467648439E-2</v>
      </c>
      <c r="AK16" s="70">
        <f t="shared" si="4"/>
        <v>2391951.4000000097</v>
      </c>
      <c r="AL16" s="124">
        <f t="shared" si="5"/>
        <v>1.8327554956498186E-2</v>
      </c>
      <c r="AM16" s="259">
        <v>1971084.55</v>
      </c>
      <c r="AN16" s="260">
        <v>2374904.89</v>
      </c>
      <c r="AO16" s="260">
        <v>2956131.67</v>
      </c>
      <c r="AP16" s="260">
        <v>2956436.22</v>
      </c>
      <c r="AQ16" s="260">
        <v>3600739.58</v>
      </c>
      <c r="AR16" s="97">
        <f t="shared" si="6"/>
        <v>0.21793244029461922</v>
      </c>
      <c r="AS16" s="70">
        <f t="shared" si="7"/>
        <v>644303.35999999987</v>
      </c>
      <c r="AT16" s="97">
        <f t="shared" si="8"/>
        <v>0.82678088568042396</v>
      </c>
      <c r="AU16" s="70">
        <f t="shared" si="9"/>
        <v>1629655.03</v>
      </c>
      <c r="AV16" s="124">
        <f t="shared" si="10"/>
        <v>2.0013613579762637E-2</v>
      </c>
    </row>
    <row r="17" spans="2:48" x14ac:dyDescent="0.25">
      <c r="B17" s="24" t="s">
        <v>54</v>
      </c>
      <c r="C17" s="256">
        <v>92.017027225659177</v>
      </c>
      <c r="D17" s="257">
        <v>113.0872922383201</v>
      </c>
      <c r="E17" s="257">
        <v>127.44234677491134</v>
      </c>
      <c r="F17" s="257">
        <v>140.73387912372309</v>
      </c>
      <c r="G17" s="257">
        <v>116.73136478409896</v>
      </c>
      <c r="H17" s="97">
        <f t="shared" si="11"/>
        <v>-0.17055249588141352</v>
      </c>
      <c r="I17" s="256">
        <v>103.01</v>
      </c>
      <c r="J17" s="257">
        <v>109.34</v>
      </c>
      <c r="K17" s="257">
        <v>129.44999999999999</v>
      </c>
      <c r="L17" s="257">
        <v>135.47</v>
      </c>
      <c r="M17" s="257">
        <v>117.52</v>
      </c>
      <c r="N17" s="97">
        <f t="shared" si="0"/>
        <v>-0.13250166088432869</v>
      </c>
      <c r="P17" s="24" t="s">
        <v>54</v>
      </c>
      <c r="Q17" s="256">
        <v>44.946421724704699</v>
      </c>
      <c r="R17" s="257">
        <v>86.024751063512028</v>
      </c>
      <c r="S17" s="257">
        <v>106.83229828268632</v>
      </c>
      <c r="T17" s="257">
        <v>121.29087797837335</v>
      </c>
      <c r="U17" s="257">
        <v>100.29566532833482</v>
      </c>
      <c r="V17" s="97">
        <f t="shared" si="1"/>
        <v>-0.1730980350705521</v>
      </c>
      <c r="W17" s="256">
        <v>75.25</v>
      </c>
      <c r="X17" s="257">
        <v>88.28</v>
      </c>
      <c r="Y17" s="257">
        <v>112.03</v>
      </c>
      <c r="Z17" s="257">
        <v>119.51</v>
      </c>
      <c r="AA17" s="257">
        <v>103.75</v>
      </c>
      <c r="AB17" s="97">
        <f t="shared" si="2"/>
        <v>-0.13187180989038583</v>
      </c>
      <c r="AD17" s="24" t="s">
        <v>54</v>
      </c>
      <c r="AE17" s="258">
        <v>21094010.550000001</v>
      </c>
      <c r="AF17" s="70">
        <v>71165589.230000004</v>
      </c>
      <c r="AG17" s="70">
        <v>87274244.25999999</v>
      </c>
      <c r="AH17" s="70">
        <v>100696035.88</v>
      </c>
      <c r="AI17" s="70">
        <v>83572907.950000003</v>
      </c>
      <c r="AJ17" s="97">
        <f t="shared" si="3"/>
        <v>-0.17004768638961831</v>
      </c>
      <c r="AK17" s="70">
        <f t="shared" si="4"/>
        <v>-17123127.929999992</v>
      </c>
      <c r="AL17" s="124">
        <f t="shared" si="5"/>
        <v>4.8827985542107703E-2</v>
      </c>
      <c r="AM17" s="259">
        <v>6347079.2800000003</v>
      </c>
      <c r="AN17" s="260">
        <v>7449049.7999999998</v>
      </c>
      <c r="AO17" s="260">
        <v>9452902.6199999992</v>
      </c>
      <c r="AP17" s="260">
        <v>10084901.09</v>
      </c>
      <c r="AQ17" s="260">
        <v>8815351.6100000013</v>
      </c>
      <c r="AR17" s="97">
        <f t="shared" si="6"/>
        <v>-0.12588616077344184</v>
      </c>
      <c r="AS17" s="70">
        <f t="shared" si="7"/>
        <v>-1269549.4799999986</v>
      </c>
      <c r="AT17" s="97">
        <f t="shared" si="8"/>
        <v>0.3888831730490061</v>
      </c>
      <c r="AU17" s="70">
        <f t="shared" si="9"/>
        <v>2468272.330000001</v>
      </c>
      <c r="AV17" s="124">
        <f t="shared" si="10"/>
        <v>4.8997445322685192E-2</v>
      </c>
    </row>
    <row r="18" spans="2:48" x14ac:dyDescent="0.25">
      <c r="B18" s="29" t="s">
        <v>55</v>
      </c>
      <c r="C18" s="256">
        <v>73.294100594892853</v>
      </c>
      <c r="D18" s="257">
        <v>61.652109414583634</v>
      </c>
      <c r="E18" s="257">
        <v>67.546040342056017</v>
      </c>
      <c r="F18" s="257">
        <v>70.370182125111114</v>
      </c>
      <c r="G18" s="257">
        <v>71.403299344041088</v>
      </c>
      <c r="H18" s="97">
        <f t="shared" si="11"/>
        <v>1.4681178699995412E-2</v>
      </c>
      <c r="I18" s="256">
        <v>75.3</v>
      </c>
      <c r="J18" s="257">
        <v>63.81</v>
      </c>
      <c r="K18" s="257">
        <v>71.709999999999994</v>
      </c>
      <c r="L18" s="257">
        <v>69.08</v>
      </c>
      <c r="M18" s="257">
        <v>70.22</v>
      </c>
      <c r="N18" s="97">
        <f t="shared" si="0"/>
        <v>1.6502605674580284E-2</v>
      </c>
      <c r="P18" s="29" t="s">
        <v>55</v>
      </c>
      <c r="Q18" s="256">
        <v>24.475639271899219</v>
      </c>
      <c r="R18" s="257">
        <v>39.834097092059451</v>
      </c>
      <c r="S18" s="257">
        <v>51.340786959775144</v>
      </c>
      <c r="T18" s="257">
        <v>53.985598568714423</v>
      </c>
      <c r="U18" s="257">
        <v>53.447182822558446</v>
      </c>
      <c r="V18" s="97">
        <f t="shared" si="1"/>
        <v>-9.9733217826725173E-3</v>
      </c>
      <c r="W18" s="256">
        <v>38.57</v>
      </c>
      <c r="X18" s="257">
        <v>39.69</v>
      </c>
      <c r="Y18" s="257">
        <v>49.04</v>
      </c>
      <c r="Z18" s="257">
        <v>50.64</v>
      </c>
      <c r="AA18" s="257">
        <v>49.19</v>
      </c>
      <c r="AB18" s="97">
        <f t="shared" si="2"/>
        <v>-2.8633491311216508E-2</v>
      </c>
      <c r="AD18" s="29" t="s">
        <v>55</v>
      </c>
      <c r="AE18" s="258">
        <v>8558752.5500000007</v>
      </c>
      <c r="AF18" s="70">
        <v>15854986.770000001</v>
      </c>
      <c r="AG18" s="70">
        <v>19060381.48</v>
      </c>
      <c r="AH18" s="70">
        <v>20861853.960000001</v>
      </c>
      <c r="AI18" s="70">
        <v>20664659.630000003</v>
      </c>
      <c r="AJ18" s="97">
        <f t="shared" si="3"/>
        <v>-9.4523876151224595E-3</v>
      </c>
      <c r="AK18" s="70">
        <f t="shared" si="4"/>
        <v>-197194.32999999821</v>
      </c>
      <c r="AL18" s="124">
        <f t="shared" si="5"/>
        <v>1.2073454500947718E-2</v>
      </c>
      <c r="AM18" s="259">
        <v>1713261.8</v>
      </c>
      <c r="AN18" s="260">
        <v>1508609.47</v>
      </c>
      <c r="AO18" s="260">
        <v>1883673.1800000002</v>
      </c>
      <c r="AP18" s="260">
        <v>2004545.95</v>
      </c>
      <c r="AQ18" s="260">
        <v>1947284.1800000002</v>
      </c>
      <c r="AR18" s="97">
        <f t="shared" si="6"/>
        <v>-2.8565955297756962E-2</v>
      </c>
      <c r="AS18" s="70">
        <f t="shared" si="7"/>
        <v>-57261.769999999786</v>
      </c>
      <c r="AT18" s="97">
        <f t="shared" si="8"/>
        <v>0.1365946407023142</v>
      </c>
      <c r="AU18" s="70">
        <f t="shared" si="9"/>
        <v>234022.38000000012</v>
      </c>
      <c r="AV18" s="124">
        <f t="shared" si="10"/>
        <v>1.0823385652484469E-2</v>
      </c>
    </row>
    <row r="19" spans="2:48" x14ac:dyDescent="0.25">
      <c r="B19" s="127"/>
      <c r="C19" s="128"/>
      <c r="D19" s="128"/>
      <c r="E19" s="128"/>
      <c r="F19" s="128"/>
      <c r="G19" s="129"/>
      <c r="H19" s="128"/>
      <c r="I19" s="128"/>
      <c r="J19" s="128"/>
      <c r="K19" s="128"/>
      <c r="L19" s="128"/>
      <c r="M19" s="130"/>
      <c r="N19" s="130"/>
      <c r="P19" s="127"/>
      <c r="Q19" s="128"/>
      <c r="R19" s="128"/>
      <c r="S19" s="128"/>
      <c r="T19" s="128"/>
      <c r="U19" s="129"/>
      <c r="V19" s="128"/>
      <c r="W19" s="128"/>
      <c r="X19" s="128"/>
      <c r="Y19" s="128"/>
      <c r="Z19" s="128"/>
      <c r="AA19" s="130"/>
      <c r="AB19" s="130"/>
      <c r="AD19" s="127"/>
      <c r="AE19" s="127"/>
      <c r="AF19" s="127"/>
      <c r="AG19" s="127"/>
      <c r="AH19" s="128"/>
      <c r="AI19" s="129"/>
      <c r="AJ19" s="130"/>
      <c r="AK19" s="130"/>
      <c r="AL19" s="130"/>
      <c r="AM19" s="128"/>
      <c r="AN19" s="128"/>
      <c r="AO19" s="128"/>
      <c r="AP19" s="128"/>
      <c r="AQ19" s="130"/>
      <c r="AR19" s="130"/>
      <c r="AS19" s="130"/>
      <c r="AT19" s="130"/>
      <c r="AU19" s="261"/>
      <c r="AV19" s="130"/>
    </row>
    <row r="20" spans="2:48" x14ac:dyDescent="0.25">
      <c r="B20" s="131" t="s">
        <v>57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P20" s="131" t="s">
        <v>57</v>
      </c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D20" s="131" t="s">
        <v>57</v>
      </c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</row>
    <row r="21" spans="2:48" ht="39" customHeight="1" x14ac:dyDescent="0.25">
      <c r="B21" s="65" t="s">
        <v>169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P21" s="65" t="s">
        <v>170</v>
      </c>
      <c r="Q21" s="65"/>
      <c r="R21" s="65"/>
      <c r="S21" s="65"/>
      <c r="T21" s="65"/>
      <c r="U21" s="65"/>
      <c r="V21" s="65"/>
      <c r="W21" s="65"/>
      <c r="X21" s="262"/>
      <c r="Y21" s="262"/>
      <c r="Z21" s="262"/>
      <c r="AA21" s="262"/>
      <c r="AB21" s="262"/>
      <c r="AD21" s="263" t="s">
        <v>171</v>
      </c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</row>
    <row r="22" spans="2:48" ht="24" customHeight="1" x14ac:dyDescent="0.25">
      <c r="B22" s="65" t="s">
        <v>172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P22" s="264" t="s">
        <v>173</v>
      </c>
      <c r="Q22" s="264"/>
      <c r="R22" s="264"/>
      <c r="S22" s="264"/>
      <c r="T22" s="264"/>
      <c r="U22" s="264"/>
      <c r="V22" s="264"/>
      <c r="W22" s="264"/>
      <c r="X22" s="265"/>
      <c r="Y22" s="265"/>
      <c r="Z22" s="265"/>
      <c r="AA22" s="265"/>
      <c r="AB22" s="265"/>
      <c r="AQ22" s="70">
        <f>AQ11/M11</f>
        <v>9963.4589048734251</v>
      </c>
    </row>
    <row r="23" spans="2:48" x14ac:dyDescent="0.25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</row>
    <row r="27" spans="2:48" ht="50.25" customHeight="1" thickBot="1" x14ac:dyDescent="0.3">
      <c r="B27" s="12" t="s">
        <v>174</v>
      </c>
      <c r="C27" s="12"/>
      <c r="D27" s="12"/>
      <c r="E27" s="12"/>
      <c r="F27" s="12"/>
      <c r="G27" s="12"/>
      <c r="H27" s="12"/>
      <c r="I27" s="173"/>
      <c r="P27" s="12" t="s">
        <v>175</v>
      </c>
      <c r="Q27" s="12"/>
      <c r="R27" s="12"/>
      <c r="S27" s="12"/>
      <c r="T27" s="12"/>
      <c r="U27" s="12"/>
      <c r="V27" s="12"/>
      <c r="W27" s="12"/>
      <c r="AE27" s="12" t="s">
        <v>176</v>
      </c>
      <c r="AF27" s="12"/>
      <c r="AG27" s="12"/>
      <c r="AH27" s="12"/>
      <c r="AI27" s="12"/>
      <c r="AJ27" s="12"/>
      <c r="AK27" s="12"/>
      <c r="AL27" s="173"/>
    </row>
    <row r="28" spans="2:48" ht="6" customHeight="1" thickBot="1" x14ac:dyDescent="0.3">
      <c r="B28" s="107"/>
      <c r="C28" s="107"/>
      <c r="D28" s="107"/>
      <c r="E28" s="107"/>
      <c r="F28" s="107"/>
      <c r="G28" s="107"/>
      <c r="H28" s="107"/>
      <c r="I28" s="108"/>
      <c r="P28" s="107"/>
      <c r="Q28" s="107"/>
      <c r="R28" s="107"/>
      <c r="S28" s="107"/>
      <c r="T28" s="107"/>
      <c r="U28" s="107"/>
      <c r="V28" s="107"/>
      <c r="W28" s="108"/>
      <c r="AE28" s="108"/>
      <c r="AF28" s="108"/>
      <c r="AG28" s="108"/>
      <c r="AH28" s="108"/>
      <c r="AI28" s="108"/>
      <c r="AJ28" s="108"/>
      <c r="AK28" s="108"/>
      <c r="AL28" s="108"/>
    </row>
    <row r="29" spans="2:48" ht="30.75" thickBot="1" x14ac:dyDescent="0.3">
      <c r="B29" s="109"/>
      <c r="C29" s="218">
        <v>2020</v>
      </c>
      <c r="D29" s="218">
        <v>2021</v>
      </c>
      <c r="E29" s="218">
        <v>2022</v>
      </c>
      <c r="F29" s="218">
        <v>2023</v>
      </c>
      <c r="G29" s="218">
        <v>2024</v>
      </c>
      <c r="H29" s="15" t="str">
        <f>CONCATENATE("var. ",RIGHT(G29,2),"/",RIGHT(F29,2))</f>
        <v>var. 24/23</v>
      </c>
      <c r="I29" s="246" t="str">
        <f>CONCATENATE("dif. ",RIGHT(G29,2),"/",RIGHT(F29,2))</f>
        <v>dif. 24/23</v>
      </c>
      <c r="P29" s="109"/>
      <c r="Q29" s="218">
        <v>2020</v>
      </c>
      <c r="R29" s="218">
        <v>2021</v>
      </c>
      <c r="S29" s="218">
        <v>2022</v>
      </c>
      <c r="T29" s="218">
        <v>2023</v>
      </c>
      <c r="U29" s="218">
        <v>2024</v>
      </c>
      <c r="V29" s="15" t="str">
        <f>CONCATENATE("var. ",RIGHT(U29,2),"/",RIGHT(T29,2))</f>
        <v>var. 24/23</v>
      </c>
      <c r="W29" s="246" t="str">
        <f>CONCATENATE("dif. ",RIGHT(U29,2),"/",RIGHT(T29,2))</f>
        <v>dif. 24/23</v>
      </c>
      <c r="AE29" s="109"/>
      <c r="AF29" s="218">
        <v>2020</v>
      </c>
      <c r="AG29" s="218">
        <v>2021</v>
      </c>
      <c r="AH29" s="218">
        <v>2022</v>
      </c>
      <c r="AI29" s="218">
        <v>2023</v>
      </c>
      <c r="AJ29" s="218">
        <v>2024</v>
      </c>
      <c r="AK29" s="15" t="str">
        <f>CONCATENATE("var. ",RIGHT(AJ29,2),"/",RIGHT(AI29,2))</f>
        <v>var. 24/23</v>
      </c>
      <c r="AL29" s="246" t="str">
        <f>CONCATENATE("dif. ",RIGHT(AJ29,2),"/",RIGHT(AI29,2))</f>
        <v>dif. 24/23</v>
      </c>
    </row>
    <row r="30" spans="2:48" ht="15.75" x14ac:dyDescent="0.25">
      <c r="B30" s="248" t="s">
        <v>45</v>
      </c>
      <c r="C30" s="249">
        <v>95.01</v>
      </c>
      <c r="D30" s="249">
        <v>99.07</v>
      </c>
      <c r="E30" s="249">
        <v>105.63</v>
      </c>
      <c r="F30" s="249">
        <v>113.88</v>
      </c>
      <c r="G30" s="249">
        <v>125.25</v>
      </c>
      <c r="H30" s="163">
        <f>G30/F30-1</f>
        <v>9.984193888303472E-2</v>
      </c>
      <c r="I30" s="249">
        <f>G30-F30</f>
        <v>11.370000000000005</v>
      </c>
      <c r="P30" s="248" t="s">
        <v>45</v>
      </c>
      <c r="Q30" s="249">
        <v>48.13</v>
      </c>
      <c r="R30" s="249">
        <v>53</v>
      </c>
      <c r="S30" s="249">
        <v>80.58</v>
      </c>
      <c r="T30" s="249">
        <v>93.24</v>
      </c>
      <c r="U30" s="249">
        <v>104.71</v>
      </c>
      <c r="V30" s="163">
        <f>U30/T30-1</f>
        <v>0.12301587301587302</v>
      </c>
      <c r="W30" s="249">
        <f>U30-T30</f>
        <v>11.469999999999999</v>
      </c>
      <c r="AE30" s="248" t="s">
        <v>45</v>
      </c>
      <c r="AF30" s="254">
        <v>476771371.47999996</v>
      </c>
      <c r="AG30" s="254">
        <v>651901800.17999995</v>
      </c>
      <c r="AH30" s="254">
        <v>1528879517.8</v>
      </c>
      <c r="AI30" s="254">
        <v>1797799676.5999999</v>
      </c>
      <c r="AJ30" s="254">
        <v>2045218052.5</v>
      </c>
      <c r="AK30" s="163">
        <f>AJ30/AI30-1</f>
        <v>0.13762288375082909</v>
      </c>
      <c r="AL30" s="162">
        <f>AJ30-AI30</f>
        <v>247418375.9000001</v>
      </c>
    </row>
    <row r="31" spans="2:48" ht="15.75" customHeight="1" x14ac:dyDescent="0.25">
      <c r="B31" s="18" t="s">
        <v>46</v>
      </c>
      <c r="C31" s="256">
        <v>119.42</v>
      </c>
      <c r="D31" s="256">
        <v>126.49</v>
      </c>
      <c r="E31" s="256">
        <v>131.02000000000001</v>
      </c>
      <c r="F31" s="256">
        <v>139.02000000000001</v>
      </c>
      <c r="G31" s="256">
        <v>151.54</v>
      </c>
      <c r="H31" s="97">
        <f t="shared" ref="H31:H35" si="12">G31/F31-1</f>
        <v>9.0058984318802882E-2</v>
      </c>
      <c r="I31" s="257">
        <f t="shared" ref="I31:I40" si="13">G31-F31</f>
        <v>12.519999999999982</v>
      </c>
      <c r="P31" s="18" t="s">
        <v>46</v>
      </c>
      <c r="Q31" s="256">
        <v>61.17</v>
      </c>
      <c r="R31" s="257">
        <v>72.88000000000001</v>
      </c>
      <c r="S31" s="257">
        <v>107.72</v>
      </c>
      <c r="T31" s="257">
        <v>119.35</v>
      </c>
      <c r="U31" s="257">
        <v>131.18</v>
      </c>
      <c r="V31" s="97">
        <f t="shared" ref="V31:V40" si="14">U31/T31-1</f>
        <v>9.9120234604105573E-2</v>
      </c>
      <c r="W31" s="257">
        <f t="shared" ref="W31:W40" si="15">U31-T31</f>
        <v>11.830000000000013</v>
      </c>
      <c r="AE31" s="18" t="s">
        <v>46</v>
      </c>
      <c r="AF31" s="259">
        <v>217815325.03999999</v>
      </c>
      <c r="AG31" s="260">
        <v>333738906.92999995</v>
      </c>
      <c r="AH31" s="260">
        <v>743382276.49000001</v>
      </c>
      <c r="AI31" s="260">
        <v>857710368.34000003</v>
      </c>
      <c r="AJ31" s="260">
        <v>951532629.67999995</v>
      </c>
      <c r="AK31" s="97">
        <f t="shared" ref="AK31:AK40" si="16">AJ31/AI31-1</f>
        <v>0.10938688023741872</v>
      </c>
      <c r="AL31" s="70">
        <f t="shared" ref="AL31:AL40" si="17">AJ31-AI31</f>
        <v>93822261.339999914</v>
      </c>
    </row>
    <row r="32" spans="2:48" ht="15.75" customHeight="1" x14ac:dyDescent="0.25">
      <c r="B32" s="24" t="s">
        <v>47</v>
      </c>
      <c r="C32" s="256">
        <v>89.5</v>
      </c>
      <c r="D32" s="256">
        <v>85.87</v>
      </c>
      <c r="E32" s="256">
        <v>93.47</v>
      </c>
      <c r="F32" s="256">
        <v>101.28999999999999</v>
      </c>
      <c r="G32" s="256">
        <v>115.79999999999998</v>
      </c>
      <c r="H32" s="97">
        <f t="shared" si="12"/>
        <v>0.14325204857340301</v>
      </c>
      <c r="I32" s="257">
        <f t="shared" si="13"/>
        <v>14.509999999999991</v>
      </c>
      <c r="P32" s="24" t="s">
        <v>47</v>
      </c>
      <c r="Q32" s="256">
        <v>44.55</v>
      </c>
      <c r="R32" s="257">
        <v>43.14</v>
      </c>
      <c r="S32" s="257">
        <v>71.23</v>
      </c>
      <c r="T32" s="257">
        <v>83.79</v>
      </c>
      <c r="U32" s="257">
        <v>97.120000000000019</v>
      </c>
      <c r="V32" s="97">
        <f t="shared" si="14"/>
        <v>0.15908819668218177</v>
      </c>
      <c r="W32" s="257">
        <f t="shared" si="15"/>
        <v>13.330000000000013</v>
      </c>
      <c r="AE32" s="24" t="s">
        <v>47</v>
      </c>
      <c r="AF32" s="259">
        <v>122348722.31</v>
      </c>
      <c r="AG32" s="260">
        <v>137154616.22</v>
      </c>
      <c r="AH32" s="260">
        <v>381071528.47999996</v>
      </c>
      <c r="AI32" s="260">
        <v>437636228.67000002</v>
      </c>
      <c r="AJ32" s="260">
        <v>514385231.94</v>
      </c>
      <c r="AK32" s="97">
        <f t="shared" si="16"/>
        <v>0.17537168598505737</v>
      </c>
      <c r="AL32" s="70">
        <f t="shared" si="17"/>
        <v>76749003.269999981</v>
      </c>
    </row>
    <row r="33" spans="2:39" ht="15.75" customHeight="1" x14ac:dyDescent="0.25">
      <c r="B33" s="24" t="s">
        <v>48</v>
      </c>
      <c r="C33" s="256">
        <v>70.819999999999993</v>
      </c>
      <c r="D33" s="256">
        <v>66.41</v>
      </c>
      <c r="E33" s="256">
        <v>77.45</v>
      </c>
      <c r="F33" s="256">
        <v>80.180000000000007</v>
      </c>
      <c r="G33" s="256">
        <v>89.86</v>
      </c>
      <c r="H33" s="97">
        <f t="shared" si="12"/>
        <v>0.12072836118732844</v>
      </c>
      <c r="I33" s="257">
        <f t="shared" si="13"/>
        <v>9.6799999999999926</v>
      </c>
      <c r="P33" s="24" t="s">
        <v>48</v>
      </c>
      <c r="Q33" s="256">
        <v>38.090000000000003</v>
      </c>
      <c r="R33" s="257">
        <v>36.92</v>
      </c>
      <c r="S33" s="257">
        <v>53.92</v>
      </c>
      <c r="T33" s="257">
        <v>54.70000000000001</v>
      </c>
      <c r="U33" s="257">
        <v>64.64</v>
      </c>
      <c r="V33" s="97">
        <f t="shared" si="14"/>
        <v>0.18171846435100525</v>
      </c>
      <c r="W33" s="257">
        <f t="shared" si="15"/>
        <v>9.9399999999999906</v>
      </c>
      <c r="AE33" s="24" t="s">
        <v>48</v>
      </c>
      <c r="AF33" s="259">
        <v>2812428.07</v>
      </c>
      <c r="AG33" s="260">
        <v>4381169.17</v>
      </c>
      <c r="AH33" s="260">
        <v>8179727.9700000007</v>
      </c>
      <c r="AI33" s="260">
        <v>8858381.8200000003</v>
      </c>
      <c r="AJ33" s="260">
        <v>10477086.289999999</v>
      </c>
      <c r="AK33" s="97">
        <f t="shared" si="16"/>
        <v>0.18273139529223847</v>
      </c>
      <c r="AL33" s="70">
        <f t="shared" si="17"/>
        <v>1618704.4699999988</v>
      </c>
    </row>
    <row r="34" spans="2:39" ht="15.75" customHeight="1" x14ac:dyDescent="0.25">
      <c r="B34" s="24" t="s">
        <v>49</v>
      </c>
      <c r="C34" s="256">
        <v>134.75</v>
      </c>
      <c r="D34" s="256">
        <v>154.08000000000001</v>
      </c>
      <c r="E34" s="256">
        <v>185.51</v>
      </c>
      <c r="F34" s="256">
        <v>208.16</v>
      </c>
      <c r="G34" s="256">
        <v>202.39</v>
      </c>
      <c r="H34" s="97">
        <f t="shared" si="12"/>
        <v>-2.7719062259800253E-2</v>
      </c>
      <c r="I34" s="257">
        <f t="shared" si="13"/>
        <v>-5.7700000000000102</v>
      </c>
      <c r="P34" s="24" t="s">
        <v>49</v>
      </c>
      <c r="Q34" s="256">
        <v>52.22</v>
      </c>
      <c r="R34" s="257">
        <v>46.13</v>
      </c>
      <c r="S34" s="257">
        <v>94.79</v>
      </c>
      <c r="T34" s="257">
        <v>114.31</v>
      </c>
      <c r="U34" s="257">
        <v>127.83</v>
      </c>
      <c r="V34" s="97">
        <f t="shared" si="14"/>
        <v>0.11827486659084951</v>
      </c>
      <c r="W34" s="257">
        <f t="shared" si="15"/>
        <v>13.519999999999996</v>
      </c>
      <c r="AE34" s="24" t="s">
        <v>49</v>
      </c>
      <c r="AF34" s="259">
        <v>19577887.920000002</v>
      </c>
      <c r="AG34" s="260">
        <v>22694182.549999997</v>
      </c>
      <c r="AH34" s="260">
        <v>56687870.049999997</v>
      </c>
      <c r="AI34" s="260">
        <v>62672686.410000004</v>
      </c>
      <c r="AJ34" s="260">
        <v>65406733.899999999</v>
      </c>
      <c r="AK34" s="97">
        <f t="shared" si="16"/>
        <v>4.3624226861986859E-2</v>
      </c>
      <c r="AL34" s="70">
        <f t="shared" si="17"/>
        <v>2734047.4899999946</v>
      </c>
    </row>
    <row r="35" spans="2:39" ht="15.75" customHeight="1" x14ac:dyDescent="0.25">
      <c r="B35" s="24" t="s">
        <v>50</v>
      </c>
      <c r="C35" s="256">
        <v>53.52</v>
      </c>
      <c r="D35" s="256">
        <v>51.25</v>
      </c>
      <c r="E35" s="256">
        <v>59.12</v>
      </c>
      <c r="F35" s="256">
        <v>65.87</v>
      </c>
      <c r="G35" s="256">
        <v>74.569999999999993</v>
      </c>
      <c r="H35" s="97">
        <f t="shared" si="12"/>
        <v>0.13207833611659314</v>
      </c>
      <c r="I35" s="257">
        <f t="shared" si="13"/>
        <v>8.6999999999999886</v>
      </c>
      <c r="P35" s="24" t="s">
        <v>50</v>
      </c>
      <c r="Q35" s="256">
        <v>28.760000000000005</v>
      </c>
      <c r="R35" s="257">
        <v>28.24</v>
      </c>
      <c r="S35" s="257">
        <v>42.01</v>
      </c>
      <c r="T35" s="257">
        <v>51.99</v>
      </c>
      <c r="U35" s="257">
        <v>61.31</v>
      </c>
      <c r="V35" s="97">
        <f t="shared" si="14"/>
        <v>0.17926524331602223</v>
      </c>
      <c r="W35" s="257">
        <f t="shared" si="15"/>
        <v>9.32</v>
      </c>
      <c r="AE35" s="24" t="s">
        <v>50</v>
      </c>
      <c r="AF35" s="259">
        <v>46497100.399999999</v>
      </c>
      <c r="AG35" s="260">
        <v>54944687.289999999</v>
      </c>
      <c r="AH35" s="260">
        <v>136922674.63999999</v>
      </c>
      <c r="AI35" s="260">
        <v>177625996.66999999</v>
      </c>
      <c r="AJ35" s="260">
        <v>217541794.87</v>
      </c>
      <c r="AK35" s="97">
        <f t="shared" si="16"/>
        <v>0.22471822226651339</v>
      </c>
      <c r="AL35" s="70">
        <f t="shared" si="17"/>
        <v>39915798.200000018</v>
      </c>
    </row>
    <row r="36" spans="2:39" x14ac:dyDescent="0.25">
      <c r="B36" s="24" t="s">
        <v>51</v>
      </c>
      <c r="C36" s="256">
        <v>86.79</v>
      </c>
      <c r="D36" s="256">
        <v>84.44</v>
      </c>
      <c r="E36" s="256">
        <v>89.45</v>
      </c>
      <c r="F36" s="256">
        <v>98.5</v>
      </c>
      <c r="G36" s="256">
        <v>108.5</v>
      </c>
      <c r="H36" s="97">
        <f>G36/F36-1</f>
        <v>0.10152284263959399</v>
      </c>
      <c r="I36" s="257">
        <f t="shared" si="13"/>
        <v>10</v>
      </c>
      <c r="P36" s="24" t="s">
        <v>51</v>
      </c>
      <c r="Q36" s="256">
        <v>49.1</v>
      </c>
      <c r="R36" s="257">
        <v>45.63</v>
      </c>
      <c r="S36" s="257">
        <v>64.64</v>
      </c>
      <c r="T36" s="257">
        <v>73.62</v>
      </c>
      <c r="U36" s="257">
        <v>81.849999999999994</v>
      </c>
      <c r="V36" s="97">
        <f t="shared" si="14"/>
        <v>0.11179027438196121</v>
      </c>
      <c r="W36" s="257">
        <f t="shared" si="15"/>
        <v>8.2299999999999898</v>
      </c>
      <c r="AE36" s="24" t="s">
        <v>51</v>
      </c>
      <c r="AF36" s="259">
        <v>3114952.08</v>
      </c>
      <c r="AG36" s="260">
        <v>4498900.47</v>
      </c>
      <c r="AH36" s="260">
        <v>7864755.4300000006</v>
      </c>
      <c r="AI36" s="260">
        <v>9097368.0999999996</v>
      </c>
      <c r="AJ36" s="260">
        <v>10277452.130000001</v>
      </c>
      <c r="AK36" s="97">
        <f t="shared" si="16"/>
        <v>0.12971708048177155</v>
      </c>
      <c r="AL36" s="70">
        <f t="shared" si="17"/>
        <v>1180084.0300000012</v>
      </c>
    </row>
    <row r="37" spans="2:39" x14ac:dyDescent="0.25">
      <c r="B37" s="24" t="s">
        <v>52</v>
      </c>
      <c r="C37" s="256">
        <v>106.13</v>
      </c>
      <c r="D37" s="256">
        <v>125.31</v>
      </c>
      <c r="E37" s="256">
        <v>128.06</v>
      </c>
      <c r="F37" s="256">
        <v>149.08000000000001</v>
      </c>
      <c r="G37" s="256">
        <v>167.62</v>
      </c>
      <c r="H37" s="97">
        <f t="shared" ref="H37:H40" si="18">G37/F37-1</f>
        <v>0.12436275825060372</v>
      </c>
      <c r="I37" s="257">
        <f t="shared" si="13"/>
        <v>18.539999999999992</v>
      </c>
      <c r="P37" s="24" t="s">
        <v>52</v>
      </c>
      <c r="Q37" s="256">
        <v>64.31</v>
      </c>
      <c r="R37" s="257">
        <v>82.55</v>
      </c>
      <c r="S37" s="257">
        <v>96.70999999999998</v>
      </c>
      <c r="T37" s="257">
        <v>122.12</v>
      </c>
      <c r="U37" s="257">
        <v>143.97</v>
      </c>
      <c r="V37" s="97">
        <f t="shared" si="14"/>
        <v>0.17892237143792977</v>
      </c>
      <c r="W37" s="257">
        <f t="shared" si="15"/>
        <v>21.849999999999994</v>
      </c>
      <c r="AE37" s="24" t="s">
        <v>52</v>
      </c>
      <c r="AF37" s="259">
        <v>18804870.850000001</v>
      </c>
      <c r="AG37" s="260">
        <v>30921945.879999999</v>
      </c>
      <c r="AH37" s="260">
        <v>58482134.030000001</v>
      </c>
      <c r="AI37" s="260">
        <v>79534420.480000004</v>
      </c>
      <c r="AJ37" s="260">
        <v>93956888.709999993</v>
      </c>
      <c r="AK37" s="97">
        <f t="shared" si="16"/>
        <v>0.18133618303821941</v>
      </c>
      <c r="AL37" s="70">
        <f t="shared" si="17"/>
        <v>14422468.229999989</v>
      </c>
    </row>
    <row r="38" spans="2:39" x14ac:dyDescent="0.25">
      <c r="B38" s="24" t="s">
        <v>53</v>
      </c>
      <c r="C38" s="256">
        <v>64.19</v>
      </c>
      <c r="D38" s="256">
        <v>68.989999999999995</v>
      </c>
      <c r="E38" s="256">
        <v>76.34</v>
      </c>
      <c r="F38" s="256">
        <v>86.65</v>
      </c>
      <c r="G38" s="256">
        <v>96.86</v>
      </c>
      <c r="H38" s="97">
        <f t="shared" si="18"/>
        <v>0.1178303519907673</v>
      </c>
      <c r="I38" s="257">
        <f t="shared" si="13"/>
        <v>10.209999999999994</v>
      </c>
      <c r="P38" s="24" t="s">
        <v>53</v>
      </c>
      <c r="Q38" s="256">
        <v>33.54</v>
      </c>
      <c r="R38" s="257">
        <v>37.840000000000003</v>
      </c>
      <c r="S38" s="257">
        <v>53.16</v>
      </c>
      <c r="T38" s="257">
        <v>62.04999999999999</v>
      </c>
      <c r="U38" s="257">
        <v>69.75</v>
      </c>
      <c r="V38" s="97">
        <f t="shared" si="14"/>
        <v>0.12409347300564089</v>
      </c>
      <c r="W38" s="257">
        <f t="shared" si="15"/>
        <v>7.7000000000000099</v>
      </c>
      <c r="AE38" s="24" t="s">
        <v>53</v>
      </c>
      <c r="AF38" s="259">
        <v>10173605.369999999</v>
      </c>
      <c r="AG38" s="260">
        <v>16610861.379999999</v>
      </c>
      <c r="AH38" s="260">
        <v>27747259.210000001</v>
      </c>
      <c r="AI38" s="260">
        <v>33504230.199999999</v>
      </c>
      <c r="AJ38" s="260">
        <v>36546242.25</v>
      </c>
      <c r="AK38" s="97">
        <f t="shared" si="16"/>
        <v>9.0794864763076966E-2</v>
      </c>
      <c r="AL38" s="70">
        <f t="shared" si="17"/>
        <v>3042012.0500000007</v>
      </c>
    </row>
    <row r="39" spans="2:39" x14ac:dyDescent="0.25">
      <c r="B39" s="24" t="s">
        <v>54</v>
      </c>
      <c r="C39" s="256">
        <v>102.24</v>
      </c>
      <c r="D39" s="256">
        <v>98.71</v>
      </c>
      <c r="E39" s="256">
        <v>114.5</v>
      </c>
      <c r="F39" s="256">
        <v>129.04</v>
      </c>
      <c r="G39" s="256">
        <v>138.44999999999999</v>
      </c>
      <c r="H39" s="97">
        <f t="shared" si="18"/>
        <v>7.292312461252326E-2</v>
      </c>
      <c r="I39" s="257">
        <f t="shared" si="13"/>
        <v>9.4099999999999966</v>
      </c>
      <c r="P39" s="24" t="s">
        <v>54</v>
      </c>
      <c r="Q39" s="256">
        <v>50.94</v>
      </c>
      <c r="R39" s="257">
        <v>53.72</v>
      </c>
      <c r="S39" s="257">
        <v>88.72</v>
      </c>
      <c r="T39" s="257">
        <v>108.87</v>
      </c>
      <c r="U39" s="257">
        <v>119.53</v>
      </c>
      <c r="V39" s="97">
        <f t="shared" si="14"/>
        <v>9.791494442913562E-2</v>
      </c>
      <c r="W39" s="257">
        <f t="shared" si="15"/>
        <v>10.659999999999997</v>
      </c>
      <c r="AE39" s="24" t="s">
        <v>54</v>
      </c>
      <c r="AF39" s="259">
        <v>28411183</v>
      </c>
      <c r="AG39" s="260">
        <v>34127770.07</v>
      </c>
      <c r="AH39" s="260">
        <v>88124626.280000001</v>
      </c>
      <c r="AI39" s="260">
        <v>107018992.04000001</v>
      </c>
      <c r="AJ39" s="260">
        <v>118898417.72000001</v>
      </c>
      <c r="AK39" s="97">
        <f t="shared" si="16"/>
        <v>0.11100296735704518</v>
      </c>
      <c r="AL39" s="70">
        <f t="shared" si="17"/>
        <v>11879425.680000007</v>
      </c>
    </row>
    <row r="40" spans="2:39" x14ac:dyDescent="0.25">
      <c r="B40" s="29" t="s">
        <v>55</v>
      </c>
      <c r="C40" s="256">
        <v>58.1</v>
      </c>
      <c r="D40" s="256">
        <v>74.28</v>
      </c>
      <c r="E40" s="256">
        <v>64.23</v>
      </c>
      <c r="F40" s="256">
        <v>69.86</v>
      </c>
      <c r="G40" s="256">
        <v>72.739999999999995</v>
      </c>
      <c r="H40" s="97">
        <f t="shared" si="18"/>
        <v>4.1225307758373742E-2</v>
      </c>
      <c r="I40" s="257">
        <f t="shared" si="13"/>
        <v>2.8799999999999955</v>
      </c>
      <c r="P40" s="29" t="s">
        <v>55</v>
      </c>
      <c r="Q40" s="256">
        <v>22.7</v>
      </c>
      <c r="R40" s="257">
        <v>29.35</v>
      </c>
      <c r="S40" s="257">
        <v>43.18</v>
      </c>
      <c r="T40" s="257">
        <v>54</v>
      </c>
      <c r="U40" s="257">
        <v>56.57</v>
      </c>
      <c r="V40" s="97">
        <f t="shared" si="14"/>
        <v>4.7592592592592631E-2</v>
      </c>
      <c r="W40" s="257">
        <f t="shared" si="15"/>
        <v>2.5700000000000003</v>
      </c>
      <c r="AE40" s="29" t="s">
        <v>55</v>
      </c>
      <c r="AF40" s="259">
        <v>7215296.4500000002</v>
      </c>
      <c r="AG40" s="260">
        <v>12828760.219999999</v>
      </c>
      <c r="AH40" s="260">
        <v>20416665.23</v>
      </c>
      <c r="AI40" s="260">
        <v>24141003.859999999</v>
      </c>
      <c r="AJ40" s="260">
        <v>26195575.009999998</v>
      </c>
      <c r="AK40" s="97">
        <f t="shared" si="16"/>
        <v>8.5107113271469359E-2</v>
      </c>
      <c r="AL40" s="70">
        <f t="shared" si="17"/>
        <v>2054571.1499999985</v>
      </c>
    </row>
    <row r="41" spans="2:39" x14ac:dyDescent="0.25">
      <c r="B41" s="127"/>
      <c r="C41" s="128"/>
      <c r="D41" s="128"/>
      <c r="E41" s="128"/>
      <c r="F41" s="128"/>
      <c r="G41" s="129"/>
      <c r="H41" s="128"/>
      <c r="I41" s="130"/>
      <c r="P41" s="127"/>
      <c r="Q41" s="128"/>
      <c r="R41" s="128"/>
      <c r="S41" s="128"/>
      <c r="T41" s="128"/>
      <c r="U41" s="129"/>
      <c r="V41" s="128"/>
      <c r="W41" s="130"/>
      <c r="AE41" s="127"/>
      <c r="AF41" s="127"/>
      <c r="AG41" s="127"/>
      <c r="AH41" s="127"/>
      <c r="AI41" s="128"/>
      <c r="AJ41" s="129"/>
      <c r="AK41" s="130"/>
      <c r="AL41" s="130"/>
    </row>
    <row r="42" spans="2:39" x14ac:dyDescent="0.25">
      <c r="B42" s="267" t="s">
        <v>57</v>
      </c>
      <c r="C42" s="267"/>
      <c r="D42" s="267"/>
      <c r="E42" s="267"/>
      <c r="F42" s="267"/>
      <c r="G42" s="267"/>
      <c r="H42" s="267"/>
      <c r="I42" s="131"/>
      <c r="P42" s="131" t="s">
        <v>57</v>
      </c>
      <c r="Q42" s="131"/>
      <c r="R42" s="131"/>
      <c r="S42" s="131"/>
      <c r="T42" s="131"/>
      <c r="U42" s="131"/>
      <c r="V42" s="131"/>
      <c r="W42" s="131"/>
      <c r="AE42" s="131" t="s">
        <v>57</v>
      </c>
      <c r="AF42" s="131"/>
      <c r="AG42" s="131"/>
      <c r="AH42" s="131"/>
      <c r="AI42" s="131"/>
      <c r="AJ42" s="131"/>
      <c r="AK42" s="131"/>
      <c r="AL42" s="131"/>
    </row>
    <row r="43" spans="2:39" ht="39" customHeight="1" x14ac:dyDescent="0.25">
      <c r="B43" s="65" t="s">
        <v>169</v>
      </c>
      <c r="C43" s="65"/>
      <c r="D43" s="65"/>
      <c r="E43" s="65"/>
      <c r="F43" s="65"/>
      <c r="G43" s="65"/>
      <c r="H43" s="65"/>
      <c r="P43" s="65" t="s">
        <v>170</v>
      </c>
      <c r="Q43" s="65"/>
      <c r="R43" s="65"/>
      <c r="S43" s="65"/>
      <c r="T43" s="65"/>
      <c r="U43" s="65"/>
      <c r="V43" s="65"/>
      <c r="W43" s="65"/>
      <c r="AE43" s="263" t="s">
        <v>171</v>
      </c>
      <c r="AF43" s="263"/>
      <c r="AG43" s="263"/>
      <c r="AH43" s="263"/>
      <c r="AI43" s="263"/>
      <c r="AJ43" s="263"/>
      <c r="AK43" s="263"/>
      <c r="AL43" s="263"/>
      <c r="AM43" s="263"/>
    </row>
    <row r="44" spans="2:39" ht="24" customHeight="1" x14ac:dyDescent="0.25">
      <c r="B44" s="65" t="s">
        <v>172</v>
      </c>
      <c r="C44" s="65"/>
      <c r="D44" s="65"/>
      <c r="E44" s="65"/>
      <c r="F44" s="65"/>
      <c r="G44" s="65"/>
      <c r="H44" s="65"/>
      <c r="P44" s="264" t="s">
        <v>173</v>
      </c>
      <c r="Q44" s="264"/>
      <c r="R44" s="264"/>
      <c r="S44" s="264"/>
      <c r="T44" s="264"/>
      <c r="U44" s="264"/>
      <c r="V44" s="264"/>
      <c r="W44" s="264"/>
      <c r="AF44" s="151"/>
      <c r="AG44" s="151"/>
    </row>
  </sheetData>
  <mergeCells count="18">
    <mergeCell ref="B42:H42"/>
    <mergeCell ref="B43:H43"/>
    <mergeCell ref="P43:W43"/>
    <mergeCell ref="AE43:AM43"/>
    <mergeCell ref="B44:H44"/>
    <mergeCell ref="P44:W44"/>
    <mergeCell ref="B22:N22"/>
    <mergeCell ref="P22:W22"/>
    <mergeCell ref="B23:N23"/>
    <mergeCell ref="B27:H27"/>
    <mergeCell ref="P27:W27"/>
    <mergeCell ref="AE27:AK27"/>
    <mergeCell ref="B5:N5"/>
    <mergeCell ref="P5:AB5"/>
    <mergeCell ref="AD5:AT5"/>
    <mergeCell ref="B21:N21"/>
    <mergeCell ref="P21:W21"/>
    <mergeCell ref="AD21:AV21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E666-931F-4D4E-B3FB-11412AAAE8C4}">
  <sheetPr>
    <tabColor theme="2" tint="-9.9978637043366805E-2"/>
  </sheetPr>
  <dimension ref="B1:Q53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CONCATENATE("Tarifa media diaria (ADR) Tenerife y municipios")</f>
        <v>Tarifa media diaria (ADR)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2019</v>
      </c>
      <c r="D5" s="15">
        <v>2020</v>
      </c>
      <c r="E5" s="15">
        <v>2021</v>
      </c>
      <c r="F5" s="15">
        <v>2022</v>
      </c>
      <c r="G5" s="15">
        <v>2023</v>
      </c>
      <c r="H5" s="15">
        <v>2024</v>
      </c>
      <c r="I5" s="115" t="str">
        <f>CONCATENATE("var. ",RIGHT(H5,2),"/",RIGHT(G5,2))</f>
        <v>var. 24/23</v>
      </c>
      <c r="J5" s="115" t="str">
        <f>CONCATENATE("dif. ",RIGHT(H5,2),"/",RIGHT(G5,2))</f>
        <v>dif. 24/23</v>
      </c>
      <c r="K5" s="116" t="s">
        <v>228</v>
      </c>
      <c r="L5" s="116" t="s">
        <v>229</v>
      </c>
      <c r="M5" s="116" t="s">
        <v>230</v>
      </c>
      <c r="N5" s="116" t="s">
        <v>231</v>
      </c>
      <c r="O5" s="116" t="s">
        <v>232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45</v>
      </c>
      <c r="C6" s="268">
        <v>87.94</v>
      </c>
      <c r="D6" s="268">
        <v>95.01</v>
      </c>
      <c r="E6" s="268">
        <v>99.07</v>
      </c>
      <c r="F6" s="268">
        <v>105.63</v>
      </c>
      <c r="G6" s="268">
        <v>113.88</v>
      </c>
      <c r="H6" s="268">
        <v>125.25</v>
      </c>
      <c r="I6" s="119">
        <f t="shared" ref="I6:I51" si="0">IFERROR(H6/G6-1,"-")</f>
        <v>9.984193888303472E-2</v>
      </c>
      <c r="J6" s="268">
        <f t="shared" ref="J6:J51" si="1">IFERROR(H6-G6,"-")</f>
        <v>11.370000000000005</v>
      </c>
      <c r="K6" s="269">
        <v>105.23</v>
      </c>
      <c r="L6" s="269">
        <v>105.25</v>
      </c>
      <c r="M6" s="269">
        <v>114.83</v>
      </c>
      <c r="N6" s="269">
        <v>123.97</v>
      </c>
      <c r="O6" s="269">
        <v>130.07</v>
      </c>
      <c r="P6" s="119">
        <f t="shared" ref="P6:P51" si="2">IFERROR(O6/N6-1,"-")</f>
        <v>4.9205452932161053E-2</v>
      </c>
      <c r="Q6" s="268">
        <f t="shared" ref="Q6:Q51" si="3">IFERROR(O6-N6,"-")</f>
        <v>6.0999999999999943</v>
      </c>
    </row>
    <row r="7" spans="2:17" x14ac:dyDescent="0.25">
      <c r="B7" s="120" t="s">
        <v>62</v>
      </c>
      <c r="C7" s="270">
        <v>95.42</v>
      </c>
      <c r="D7" s="270">
        <v>103.69</v>
      </c>
      <c r="E7" s="270">
        <v>107.45</v>
      </c>
      <c r="F7" s="270">
        <v>114.17</v>
      </c>
      <c r="G7" s="270">
        <v>123.5</v>
      </c>
      <c r="H7" s="270">
        <v>135.84</v>
      </c>
      <c r="I7" s="122">
        <f t="shared" si="0"/>
        <v>9.991902834008104E-2</v>
      </c>
      <c r="J7" s="270">
        <f t="shared" si="1"/>
        <v>12.340000000000003</v>
      </c>
      <c r="K7" s="271">
        <v>114.39</v>
      </c>
      <c r="L7" s="271">
        <v>114.01</v>
      </c>
      <c r="M7" s="271">
        <v>124.57</v>
      </c>
      <c r="N7" s="271">
        <v>134.32</v>
      </c>
      <c r="O7" s="271">
        <v>141.37</v>
      </c>
      <c r="P7" s="122">
        <f t="shared" si="2"/>
        <v>5.2486599166170489E-2</v>
      </c>
      <c r="Q7" s="270">
        <f t="shared" si="3"/>
        <v>7.0500000000000114</v>
      </c>
    </row>
    <row r="8" spans="2:17" x14ac:dyDescent="0.25">
      <c r="B8" s="123" t="s">
        <v>63</v>
      </c>
      <c r="C8" s="272">
        <v>104.04</v>
      </c>
      <c r="D8" s="272">
        <v>113.97</v>
      </c>
      <c r="E8" s="272">
        <v>117.1</v>
      </c>
      <c r="F8" s="272">
        <v>123.96</v>
      </c>
      <c r="G8" s="272">
        <v>133.38999999999999</v>
      </c>
      <c r="H8" s="272">
        <v>146.27000000000001</v>
      </c>
      <c r="I8" s="124">
        <f t="shared" si="0"/>
        <v>9.6558962440962848E-2</v>
      </c>
      <c r="J8" s="272">
        <f t="shared" si="1"/>
        <v>12.880000000000024</v>
      </c>
      <c r="K8" s="273">
        <v>124.53</v>
      </c>
      <c r="L8" s="273">
        <v>124.05</v>
      </c>
      <c r="M8" s="273">
        <v>134.66999999999999</v>
      </c>
      <c r="N8" s="273">
        <v>144.66</v>
      </c>
      <c r="O8" s="273">
        <v>152.19999999999999</v>
      </c>
      <c r="P8" s="124">
        <f t="shared" si="2"/>
        <v>5.2122217613714827E-2</v>
      </c>
      <c r="Q8" s="272">
        <f t="shared" si="3"/>
        <v>7.539999999999992</v>
      </c>
    </row>
    <row r="9" spans="2:17" x14ac:dyDescent="0.25">
      <c r="B9" s="123" t="s">
        <v>64</v>
      </c>
      <c r="C9" s="272">
        <v>59.74</v>
      </c>
      <c r="D9" s="272">
        <v>59.3</v>
      </c>
      <c r="E9" s="272">
        <v>59.54</v>
      </c>
      <c r="F9" s="272">
        <v>65.25</v>
      </c>
      <c r="G9" s="272">
        <v>72.41</v>
      </c>
      <c r="H9" s="272">
        <v>79.900000000000006</v>
      </c>
      <c r="I9" s="124">
        <f t="shared" si="0"/>
        <v>0.10343875155365301</v>
      </c>
      <c r="J9" s="272">
        <f t="shared" si="1"/>
        <v>7.4900000000000091</v>
      </c>
      <c r="K9" s="273">
        <v>61.27</v>
      </c>
      <c r="L9" s="273">
        <v>62.65</v>
      </c>
      <c r="M9" s="273">
        <v>70.260000000000005</v>
      </c>
      <c r="N9" s="273">
        <v>76.260000000000005</v>
      </c>
      <c r="O9" s="273">
        <v>81.47</v>
      </c>
      <c r="P9" s="124">
        <f t="shared" si="2"/>
        <v>6.8318908995541383E-2</v>
      </c>
      <c r="Q9" s="272">
        <f t="shared" si="3"/>
        <v>5.2099999999999937</v>
      </c>
    </row>
    <row r="10" spans="2:17" x14ac:dyDescent="0.25">
      <c r="B10" s="120" t="s">
        <v>65</v>
      </c>
      <c r="C10" s="270">
        <v>66.08</v>
      </c>
      <c r="D10" s="270">
        <v>69.31</v>
      </c>
      <c r="E10" s="270">
        <v>67.12</v>
      </c>
      <c r="F10" s="270">
        <v>73.13</v>
      </c>
      <c r="G10" s="270">
        <v>78.930000000000007</v>
      </c>
      <c r="H10" s="270">
        <v>86.89</v>
      </c>
      <c r="I10" s="122">
        <f t="shared" si="0"/>
        <v>0.10084885341441785</v>
      </c>
      <c r="J10" s="270">
        <f t="shared" si="1"/>
        <v>7.9599999999999937</v>
      </c>
      <c r="K10" s="271">
        <v>63.61</v>
      </c>
      <c r="L10" s="271">
        <v>70.94</v>
      </c>
      <c r="M10" s="271">
        <v>78.150000000000006</v>
      </c>
      <c r="N10" s="271">
        <v>85.37</v>
      </c>
      <c r="O10" s="271">
        <v>90.4</v>
      </c>
      <c r="P10" s="122">
        <f t="shared" si="2"/>
        <v>5.8919995314513196E-2</v>
      </c>
      <c r="Q10" s="270">
        <f t="shared" si="3"/>
        <v>5.0300000000000011</v>
      </c>
    </row>
    <row r="11" spans="2:17" x14ac:dyDescent="0.25">
      <c r="B11" s="117" t="s">
        <v>46</v>
      </c>
      <c r="C11" s="274">
        <v>107.11</v>
      </c>
      <c r="D11" s="274">
        <v>119.42</v>
      </c>
      <c r="E11" s="274">
        <v>126.49</v>
      </c>
      <c r="F11" s="274">
        <v>131.02000000000001</v>
      </c>
      <c r="G11" s="274">
        <v>139.02000000000001</v>
      </c>
      <c r="H11" s="274">
        <v>151.54</v>
      </c>
      <c r="I11" s="126">
        <f t="shared" si="0"/>
        <v>9.0058984318802882E-2</v>
      </c>
      <c r="J11" s="274">
        <f t="shared" si="1"/>
        <v>12.519999999999982</v>
      </c>
      <c r="K11" s="275">
        <v>132.52000000000001</v>
      </c>
      <c r="L11" s="275">
        <v>129.80000000000001</v>
      </c>
      <c r="M11" s="275">
        <v>139.91999999999999</v>
      </c>
      <c r="N11" s="275">
        <v>149.41</v>
      </c>
      <c r="O11" s="275">
        <v>157.84</v>
      </c>
      <c r="P11" s="126">
        <f t="shared" si="2"/>
        <v>5.6421926243223286E-2</v>
      </c>
      <c r="Q11" s="274">
        <f t="shared" si="3"/>
        <v>8.4300000000000068</v>
      </c>
    </row>
    <row r="12" spans="2:17" x14ac:dyDescent="0.25">
      <c r="B12" s="120" t="s">
        <v>62</v>
      </c>
      <c r="C12" s="270">
        <v>115.8</v>
      </c>
      <c r="D12" s="270">
        <v>130.44999999999999</v>
      </c>
      <c r="E12" s="270">
        <v>134.97</v>
      </c>
      <c r="F12" s="270">
        <v>140.36000000000001</v>
      </c>
      <c r="G12" s="270">
        <v>150.84</v>
      </c>
      <c r="H12" s="270">
        <v>166.04</v>
      </c>
      <c r="I12" s="122">
        <f t="shared" si="0"/>
        <v>0.10076902678334654</v>
      </c>
      <c r="J12" s="270">
        <f t="shared" si="1"/>
        <v>15.199999999999989</v>
      </c>
      <c r="K12" s="271">
        <v>140.69</v>
      </c>
      <c r="L12" s="271">
        <v>139.09</v>
      </c>
      <c r="M12" s="271">
        <v>151.12</v>
      </c>
      <c r="N12" s="271">
        <v>163.46</v>
      </c>
      <c r="O12" s="271">
        <v>175.45</v>
      </c>
      <c r="P12" s="122">
        <f t="shared" si="2"/>
        <v>7.3351278600269021E-2</v>
      </c>
      <c r="Q12" s="270">
        <f t="shared" si="3"/>
        <v>11.989999999999981</v>
      </c>
    </row>
    <row r="13" spans="2:17" x14ac:dyDescent="0.25">
      <c r="B13" s="123" t="s">
        <v>63</v>
      </c>
      <c r="C13" s="272">
        <v>125.04</v>
      </c>
      <c r="D13" s="272">
        <v>138.85</v>
      </c>
      <c r="E13" s="272">
        <v>143.38999999999999</v>
      </c>
      <c r="F13" s="272">
        <v>150.34</v>
      </c>
      <c r="G13" s="272">
        <v>161.43</v>
      </c>
      <c r="H13" s="272">
        <v>176.82</v>
      </c>
      <c r="I13" s="124">
        <f t="shared" si="0"/>
        <v>9.5335439509384834E-2</v>
      </c>
      <c r="J13" s="272">
        <f t="shared" si="1"/>
        <v>15.389999999999986</v>
      </c>
      <c r="K13" s="273">
        <v>151.41</v>
      </c>
      <c r="L13" s="273">
        <v>149.97999999999999</v>
      </c>
      <c r="M13" s="273">
        <v>161.88999999999999</v>
      </c>
      <c r="N13" s="273">
        <v>174.04</v>
      </c>
      <c r="O13" s="273">
        <v>187.6</v>
      </c>
      <c r="P13" s="124">
        <f t="shared" si="2"/>
        <v>7.7913123419903529E-2</v>
      </c>
      <c r="Q13" s="272">
        <f t="shared" si="3"/>
        <v>13.560000000000002</v>
      </c>
    </row>
    <row r="14" spans="2:17" x14ac:dyDescent="0.25">
      <c r="B14" s="123" t="s">
        <v>64</v>
      </c>
      <c r="C14" s="272">
        <v>63.73</v>
      </c>
      <c r="D14" s="272">
        <v>65.55</v>
      </c>
      <c r="E14" s="272">
        <v>60.97</v>
      </c>
      <c r="F14" s="272">
        <v>62.16</v>
      </c>
      <c r="G14" s="272">
        <v>63.03</v>
      </c>
      <c r="H14" s="272">
        <v>64.42</v>
      </c>
      <c r="I14" s="124">
        <f t="shared" si="0"/>
        <v>2.2052990639378045E-2</v>
      </c>
      <c r="J14" s="272">
        <f t="shared" si="1"/>
        <v>1.3900000000000006</v>
      </c>
      <c r="K14" s="273">
        <v>60.53</v>
      </c>
      <c r="L14" s="273">
        <v>55.44</v>
      </c>
      <c r="M14" s="273">
        <v>56.66</v>
      </c>
      <c r="N14" s="273">
        <v>56.73</v>
      </c>
      <c r="O14" s="273">
        <v>67.989999999999995</v>
      </c>
      <c r="P14" s="124">
        <f t="shared" si="2"/>
        <v>0.19848404724131852</v>
      </c>
      <c r="Q14" s="272">
        <f t="shared" si="3"/>
        <v>11.259999999999998</v>
      </c>
    </row>
    <row r="15" spans="2:17" x14ac:dyDescent="0.25">
      <c r="B15" s="120" t="s">
        <v>65</v>
      </c>
      <c r="C15" s="270">
        <v>72.42</v>
      </c>
      <c r="D15" s="270">
        <v>76.66</v>
      </c>
      <c r="E15" s="270">
        <v>74.13</v>
      </c>
      <c r="F15" s="270">
        <v>78.930000000000007</v>
      </c>
      <c r="G15" s="270">
        <v>83.06</v>
      </c>
      <c r="H15" s="270">
        <v>86.47</v>
      </c>
      <c r="I15" s="122">
        <f t="shared" si="0"/>
        <v>4.1054659282446337E-2</v>
      </c>
      <c r="J15" s="270">
        <f t="shared" si="1"/>
        <v>3.4099999999999966</v>
      </c>
      <c r="K15" s="271">
        <v>70.78</v>
      </c>
      <c r="L15" s="271">
        <v>79.06</v>
      </c>
      <c r="M15" s="271">
        <v>82.01</v>
      </c>
      <c r="N15" s="271">
        <v>86.43</v>
      </c>
      <c r="O15" s="271">
        <v>85.02</v>
      </c>
      <c r="P15" s="122">
        <f t="shared" si="2"/>
        <v>-1.6313779937521811E-2</v>
      </c>
      <c r="Q15" s="270">
        <f t="shared" si="3"/>
        <v>-1.4100000000000108</v>
      </c>
    </row>
    <row r="16" spans="2:17" x14ac:dyDescent="0.25">
      <c r="B16" s="117" t="s">
        <v>47</v>
      </c>
      <c r="C16" s="274">
        <v>84.93</v>
      </c>
      <c r="D16" s="274">
        <v>89.5</v>
      </c>
      <c r="E16" s="274">
        <v>85.87</v>
      </c>
      <c r="F16" s="274">
        <v>93.47</v>
      </c>
      <c r="G16" s="274">
        <v>101.29</v>
      </c>
      <c r="H16" s="274">
        <v>115.8</v>
      </c>
      <c r="I16" s="126">
        <f t="shared" si="0"/>
        <v>0.14325204857340301</v>
      </c>
      <c r="J16" s="274">
        <f t="shared" si="1"/>
        <v>14.509999999999991</v>
      </c>
      <c r="K16" s="275">
        <v>87.2</v>
      </c>
      <c r="L16" s="275">
        <v>94.63</v>
      </c>
      <c r="M16" s="275">
        <v>100.29</v>
      </c>
      <c r="N16" s="275">
        <v>116.03</v>
      </c>
      <c r="O16" s="275">
        <v>121.7</v>
      </c>
      <c r="P16" s="126">
        <f t="shared" si="2"/>
        <v>4.8866672412307244E-2</v>
      </c>
      <c r="Q16" s="274">
        <f t="shared" si="3"/>
        <v>5.6700000000000017</v>
      </c>
    </row>
    <row r="17" spans="2:17" x14ac:dyDescent="0.25">
      <c r="B17" s="120" t="s">
        <v>62</v>
      </c>
      <c r="C17" s="270">
        <v>94.98</v>
      </c>
      <c r="D17" s="270">
        <v>98.68</v>
      </c>
      <c r="E17" s="270">
        <v>96.69</v>
      </c>
      <c r="F17" s="270">
        <v>103.31</v>
      </c>
      <c r="G17" s="270">
        <v>112.32</v>
      </c>
      <c r="H17" s="270">
        <v>127.11</v>
      </c>
      <c r="I17" s="122">
        <f t="shared" si="0"/>
        <v>0.13167735042735051</v>
      </c>
      <c r="J17" s="270">
        <f t="shared" si="1"/>
        <v>14.790000000000006</v>
      </c>
      <c r="K17" s="271">
        <v>99.6</v>
      </c>
      <c r="L17" s="271">
        <v>106.59</v>
      </c>
      <c r="M17" s="271">
        <v>111.36</v>
      </c>
      <c r="N17" s="271">
        <v>127.13</v>
      </c>
      <c r="O17" s="271">
        <v>130.4</v>
      </c>
      <c r="P17" s="122">
        <f t="shared" si="2"/>
        <v>2.5721702194604124E-2</v>
      </c>
      <c r="Q17" s="270">
        <f t="shared" si="3"/>
        <v>3.2700000000000102</v>
      </c>
    </row>
    <row r="18" spans="2:17" x14ac:dyDescent="0.25">
      <c r="B18" s="123" t="s">
        <v>63</v>
      </c>
      <c r="C18" s="272">
        <v>102.76</v>
      </c>
      <c r="D18" s="272">
        <v>110.87</v>
      </c>
      <c r="E18" s="272">
        <v>104.07</v>
      </c>
      <c r="F18" s="272">
        <v>111.76</v>
      </c>
      <c r="G18" s="272">
        <v>119.59</v>
      </c>
      <c r="H18" s="272">
        <v>136.18</v>
      </c>
      <c r="I18" s="124">
        <f t="shared" si="0"/>
        <v>0.13872397357638611</v>
      </c>
      <c r="J18" s="272">
        <f t="shared" si="1"/>
        <v>16.590000000000003</v>
      </c>
      <c r="K18" s="273">
        <v>107.85</v>
      </c>
      <c r="L18" s="273">
        <v>114.97</v>
      </c>
      <c r="M18" s="273">
        <v>119.47</v>
      </c>
      <c r="N18" s="273">
        <v>137.07</v>
      </c>
      <c r="O18" s="273">
        <v>137.88</v>
      </c>
      <c r="P18" s="124">
        <f t="shared" si="2"/>
        <v>5.90938936309926E-3</v>
      </c>
      <c r="Q18" s="272">
        <f t="shared" si="3"/>
        <v>0.81000000000000227</v>
      </c>
    </row>
    <row r="19" spans="2:17" x14ac:dyDescent="0.25">
      <c r="B19" s="123" t="s">
        <v>64</v>
      </c>
      <c r="C19" s="272">
        <v>71.23</v>
      </c>
      <c r="D19" s="272">
        <v>64.17</v>
      </c>
      <c r="E19" s="272">
        <v>65.650000000000006</v>
      </c>
      <c r="F19" s="272">
        <v>73.12</v>
      </c>
      <c r="G19" s="272">
        <v>86.6</v>
      </c>
      <c r="H19" s="272">
        <v>94.6</v>
      </c>
      <c r="I19" s="124">
        <f t="shared" si="0"/>
        <v>9.2378752886836057E-2</v>
      </c>
      <c r="J19" s="272">
        <f t="shared" si="1"/>
        <v>8</v>
      </c>
      <c r="K19" s="273">
        <v>64.81</v>
      </c>
      <c r="L19" s="273">
        <v>76.23</v>
      </c>
      <c r="M19" s="273">
        <v>81.14</v>
      </c>
      <c r="N19" s="273">
        <v>91.67</v>
      </c>
      <c r="O19" s="273">
        <v>98.82</v>
      </c>
      <c r="P19" s="124">
        <f t="shared" si="2"/>
        <v>7.7997163739500275E-2</v>
      </c>
      <c r="Q19" s="272">
        <f t="shared" si="3"/>
        <v>7.1499999999999915</v>
      </c>
    </row>
    <row r="20" spans="2:17" x14ac:dyDescent="0.25">
      <c r="B20" s="120" t="s">
        <v>65</v>
      </c>
      <c r="C20" s="270">
        <v>70.14</v>
      </c>
      <c r="D20" s="270">
        <v>76.2</v>
      </c>
      <c r="E20" s="270">
        <v>71.16</v>
      </c>
      <c r="F20" s="270">
        <v>76.430000000000007</v>
      </c>
      <c r="G20" s="270">
        <v>81.99</v>
      </c>
      <c r="H20" s="270">
        <v>95.66</v>
      </c>
      <c r="I20" s="122">
        <f t="shared" si="0"/>
        <v>0.16672764971337961</v>
      </c>
      <c r="J20" s="270">
        <f t="shared" si="1"/>
        <v>13.670000000000002</v>
      </c>
      <c r="K20" s="271">
        <v>64.2</v>
      </c>
      <c r="L20" s="271">
        <v>71.34</v>
      </c>
      <c r="M20" s="271">
        <v>80.95</v>
      </c>
      <c r="N20" s="271">
        <v>94.69</v>
      </c>
      <c r="O20" s="271">
        <v>105.64</v>
      </c>
      <c r="P20" s="122">
        <f t="shared" si="2"/>
        <v>0.11564051114162011</v>
      </c>
      <c r="Q20" s="270">
        <f t="shared" si="3"/>
        <v>10.950000000000003</v>
      </c>
    </row>
    <row r="21" spans="2:17" x14ac:dyDescent="0.25">
      <c r="B21" s="117" t="s">
        <v>48</v>
      </c>
      <c r="C21" s="274">
        <v>67.28</v>
      </c>
      <c r="D21" s="274">
        <v>70.819999999999993</v>
      </c>
      <c r="E21" s="274">
        <v>66.41</v>
      </c>
      <c r="F21" s="274">
        <v>77.45</v>
      </c>
      <c r="G21" s="274">
        <v>80.180000000000007</v>
      </c>
      <c r="H21" s="274">
        <v>89.86</v>
      </c>
      <c r="I21" s="126">
        <f t="shared" si="0"/>
        <v>0.12072836118732844</v>
      </c>
      <c r="J21" s="274">
        <f t="shared" si="1"/>
        <v>9.6799999999999926</v>
      </c>
      <c r="K21" s="275">
        <v>67.12</v>
      </c>
      <c r="L21" s="275">
        <v>82.24</v>
      </c>
      <c r="M21" s="275">
        <v>85.13</v>
      </c>
      <c r="N21" s="275">
        <v>88.45</v>
      </c>
      <c r="O21" s="275">
        <v>89.67</v>
      </c>
      <c r="P21" s="126">
        <f t="shared" si="2"/>
        <v>1.379310344827589E-2</v>
      </c>
      <c r="Q21" s="274">
        <f t="shared" si="3"/>
        <v>1.2199999999999989</v>
      </c>
    </row>
    <row r="22" spans="2:17" x14ac:dyDescent="0.25">
      <c r="B22" s="120" t="s">
        <v>62</v>
      </c>
      <c r="C22" s="270">
        <v>65.45</v>
      </c>
      <c r="D22" s="270">
        <v>68.510000000000005</v>
      </c>
      <c r="E22" s="270">
        <v>66.41</v>
      </c>
      <c r="F22" s="270">
        <v>77.510000000000005</v>
      </c>
      <c r="G22" s="270">
        <v>80.34</v>
      </c>
      <c r="H22" s="270">
        <v>89.98</v>
      </c>
      <c r="I22" s="122">
        <f t="shared" si="0"/>
        <v>0.11999004232013943</v>
      </c>
      <c r="J22" s="270">
        <f t="shared" si="1"/>
        <v>9.64</v>
      </c>
      <c r="K22" s="271">
        <v>67.12</v>
      </c>
      <c r="L22" s="271">
        <v>82.24</v>
      </c>
      <c r="M22" s="271">
        <v>85.31</v>
      </c>
      <c r="N22" s="271">
        <v>88.42</v>
      </c>
      <c r="O22" s="271">
        <v>89.67</v>
      </c>
      <c r="P22" s="122">
        <f t="shared" si="2"/>
        <v>1.4137073060393579E-2</v>
      </c>
      <c r="Q22" s="270">
        <f t="shared" si="3"/>
        <v>1.25</v>
      </c>
    </row>
    <row r="23" spans="2:17" x14ac:dyDescent="0.25">
      <c r="B23" s="120" t="s">
        <v>65</v>
      </c>
      <c r="C23" s="270">
        <v>81.73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49</v>
      </c>
      <c r="C24" s="274">
        <v>145.08000000000001</v>
      </c>
      <c r="D24" s="274">
        <v>134.75</v>
      </c>
      <c r="E24" s="274">
        <v>154.08000000000001</v>
      </c>
      <c r="F24" s="274">
        <v>185.51</v>
      </c>
      <c r="G24" s="274">
        <v>208.16</v>
      </c>
      <c r="H24" s="274">
        <v>202.39</v>
      </c>
      <c r="I24" s="126">
        <f t="shared" si="0"/>
        <v>-2.7719062259800253E-2</v>
      </c>
      <c r="J24" s="274">
        <f t="shared" si="1"/>
        <v>-5.7700000000000102</v>
      </c>
      <c r="K24" s="275">
        <v>207.04</v>
      </c>
      <c r="L24" s="275">
        <v>142.35</v>
      </c>
      <c r="M24" s="275">
        <v>198.53</v>
      </c>
      <c r="N24" s="275">
        <v>162.57</v>
      </c>
      <c r="O24" s="275">
        <v>206.69</v>
      </c>
      <c r="P24" s="126">
        <f t="shared" si="2"/>
        <v>0.27139078550778128</v>
      </c>
      <c r="Q24" s="274">
        <f t="shared" si="3"/>
        <v>44.120000000000005</v>
      </c>
    </row>
    <row r="25" spans="2:17" x14ac:dyDescent="0.25">
      <c r="B25" s="120" t="s">
        <v>62</v>
      </c>
      <c r="C25" s="270">
        <v>146.07</v>
      </c>
      <c r="D25" s="270">
        <v>134.66999999999999</v>
      </c>
      <c r="E25" s="270">
        <v>151.52000000000001</v>
      </c>
      <c r="F25" s="270">
        <v>180.18</v>
      </c>
      <c r="G25" s="270">
        <v>200.83</v>
      </c>
      <c r="H25" s="270">
        <v>207.41</v>
      </c>
      <c r="I25" s="122">
        <f t="shared" si="0"/>
        <v>3.2764029278494089E-2</v>
      </c>
      <c r="J25" s="270">
        <f t="shared" si="1"/>
        <v>6.5799999999999841</v>
      </c>
      <c r="K25" s="271">
        <v>207.04</v>
      </c>
      <c r="L25" s="271">
        <v>130.44</v>
      </c>
      <c r="M25" s="271">
        <v>184.83</v>
      </c>
      <c r="N25" s="271">
        <v>167.62</v>
      </c>
      <c r="O25" s="271">
        <v>214.86</v>
      </c>
      <c r="P25" s="122">
        <f t="shared" si="2"/>
        <v>0.28182794415940826</v>
      </c>
      <c r="Q25" s="270">
        <f t="shared" si="3"/>
        <v>47.240000000000009</v>
      </c>
    </row>
    <row r="26" spans="2:17" x14ac:dyDescent="0.25">
      <c r="B26" s="123" t="s">
        <v>63</v>
      </c>
      <c r="C26" s="272">
        <v>159.44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207.04</v>
      </c>
      <c r="L26" s="273">
        <v>0</v>
      </c>
      <c r="M26" s="273">
        <v>184.83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64</v>
      </c>
      <c r="C27" s="272">
        <v>38.79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50</v>
      </c>
      <c r="C28" s="274">
        <v>53.05</v>
      </c>
      <c r="D28" s="274">
        <v>53.52</v>
      </c>
      <c r="E28" s="274">
        <v>51.25</v>
      </c>
      <c r="F28" s="274">
        <v>59.12</v>
      </c>
      <c r="G28" s="274">
        <v>65.87</v>
      </c>
      <c r="H28" s="274">
        <v>74.569999999999993</v>
      </c>
      <c r="I28" s="126">
        <f t="shared" si="0"/>
        <v>0.13207833611659314</v>
      </c>
      <c r="J28" s="274">
        <f t="shared" si="1"/>
        <v>8.6999999999999886</v>
      </c>
      <c r="K28" s="275">
        <v>55.04</v>
      </c>
      <c r="L28" s="275">
        <v>59.93</v>
      </c>
      <c r="M28" s="275">
        <v>63.77</v>
      </c>
      <c r="N28" s="275">
        <v>73.88</v>
      </c>
      <c r="O28" s="275">
        <v>78.510000000000005</v>
      </c>
      <c r="P28" s="126">
        <f t="shared" si="2"/>
        <v>6.2669193286410518E-2</v>
      </c>
      <c r="Q28" s="274">
        <f t="shared" si="3"/>
        <v>4.6300000000000097</v>
      </c>
    </row>
    <row r="29" spans="2:17" x14ac:dyDescent="0.25">
      <c r="B29" s="120" t="s">
        <v>62</v>
      </c>
      <c r="C29" s="270">
        <v>55.71</v>
      </c>
      <c r="D29" s="270">
        <v>56.97</v>
      </c>
      <c r="E29" s="270">
        <v>54.03</v>
      </c>
      <c r="F29" s="270">
        <v>62.9</v>
      </c>
      <c r="G29" s="270">
        <v>69.91</v>
      </c>
      <c r="H29" s="270">
        <v>78.73</v>
      </c>
      <c r="I29" s="122">
        <f t="shared" si="0"/>
        <v>0.12616220855385496</v>
      </c>
      <c r="J29" s="270">
        <f t="shared" si="1"/>
        <v>8.8200000000000074</v>
      </c>
      <c r="K29" s="271">
        <v>57.32</v>
      </c>
      <c r="L29" s="271">
        <v>64.47</v>
      </c>
      <c r="M29" s="271">
        <v>67.08</v>
      </c>
      <c r="N29" s="271">
        <v>78.81</v>
      </c>
      <c r="O29" s="271">
        <v>84.46</v>
      </c>
      <c r="P29" s="122">
        <f t="shared" si="2"/>
        <v>7.1691409719578658E-2</v>
      </c>
      <c r="Q29" s="270">
        <f t="shared" si="3"/>
        <v>5.6499999999999915</v>
      </c>
    </row>
    <row r="30" spans="2:17" x14ac:dyDescent="0.25">
      <c r="B30" s="123" t="s">
        <v>63</v>
      </c>
      <c r="C30" s="272">
        <v>59.21</v>
      </c>
      <c r="D30" s="272">
        <v>59.93</v>
      </c>
      <c r="E30" s="272">
        <v>57.07</v>
      </c>
      <c r="F30" s="272">
        <v>65.52</v>
      </c>
      <c r="G30" s="272">
        <v>72.760000000000005</v>
      </c>
      <c r="H30" s="272">
        <v>81.77</v>
      </c>
      <c r="I30" s="124">
        <f t="shared" si="0"/>
        <v>0.1238317757009344</v>
      </c>
      <c r="J30" s="272">
        <f t="shared" si="1"/>
        <v>9.0099999999999909</v>
      </c>
      <c r="K30" s="273">
        <v>60.5</v>
      </c>
      <c r="L30" s="273">
        <v>67.55</v>
      </c>
      <c r="M30" s="273">
        <v>69.77</v>
      </c>
      <c r="N30" s="273">
        <v>82.21</v>
      </c>
      <c r="O30" s="273">
        <v>89.2</v>
      </c>
      <c r="P30" s="124">
        <f t="shared" si="2"/>
        <v>8.5026152536187949E-2</v>
      </c>
      <c r="Q30" s="272">
        <f t="shared" si="3"/>
        <v>6.9900000000000091</v>
      </c>
    </row>
    <row r="31" spans="2:17" x14ac:dyDescent="0.25">
      <c r="B31" s="123" t="s">
        <v>64</v>
      </c>
      <c r="C31" s="272">
        <v>40.03</v>
      </c>
      <c r="D31" s="272">
        <v>42.61</v>
      </c>
      <c r="E31" s="272">
        <v>41.43</v>
      </c>
      <c r="F31" s="272">
        <v>46.25</v>
      </c>
      <c r="G31" s="272">
        <v>50.96</v>
      </c>
      <c r="H31" s="272">
        <v>58.4</v>
      </c>
      <c r="I31" s="124">
        <f t="shared" si="0"/>
        <v>0.14599686028257453</v>
      </c>
      <c r="J31" s="272">
        <f t="shared" si="1"/>
        <v>7.4399999999999977</v>
      </c>
      <c r="K31" s="273">
        <v>42.09</v>
      </c>
      <c r="L31" s="273">
        <v>41.55</v>
      </c>
      <c r="M31" s="273">
        <v>47.63</v>
      </c>
      <c r="N31" s="273">
        <v>54.76</v>
      </c>
      <c r="O31" s="273">
        <v>52.81</v>
      </c>
      <c r="P31" s="124">
        <f t="shared" si="2"/>
        <v>-3.5609934258582832E-2</v>
      </c>
      <c r="Q31" s="272">
        <f t="shared" si="3"/>
        <v>-1.9499999999999957</v>
      </c>
    </row>
    <row r="32" spans="2:17" x14ac:dyDescent="0.25">
      <c r="B32" s="120" t="s">
        <v>65</v>
      </c>
      <c r="C32" s="270">
        <v>43</v>
      </c>
      <c r="D32" s="270">
        <v>43.27</v>
      </c>
      <c r="E32" s="270">
        <v>41.41</v>
      </c>
      <c r="F32" s="270">
        <v>43.49</v>
      </c>
      <c r="G32" s="270">
        <v>48.39</v>
      </c>
      <c r="H32" s="270">
        <v>55.8</v>
      </c>
      <c r="I32" s="122">
        <f t="shared" si="0"/>
        <v>0.15313081215127089</v>
      </c>
      <c r="J32" s="270">
        <f t="shared" si="1"/>
        <v>7.4099999999999966</v>
      </c>
      <c r="K32" s="271">
        <v>44</v>
      </c>
      <c r="L32" s="271">
        <v>40.64</v>
      </c>
      <c r="M32" s="271">
        <v>47.96</v>
      </c>
      <c r="N32" s="271">
        <v>50.9</v>
      </c>
      <c r="O32" s="271">
        <v>53.18</v>
      </c>
      <c r="P32" s="122">
        <f t="shared" si="2"/>
        <v>4.4793713163064908E-2</v>
      </c>
      <c r="Q32" s="270">
        <f t="shared" si="3"/>
        <v>2.2800000000000011</v>
      </c>
    </row>
    <row r="33" spans="2:17" x14ac:dyDescent="0.25">
      <c r="B33" s="117" t="s">
        <v>51</v>
      </c>
      <c r="C33" s="274">
        <v>81.38</v>
      </c>
      <c r="D33" s="274">
        <v>86.79</v>
      </c>
      <c r="E33" s="274">
        <v>84.44</v>
      </c>
      <c r="F33" s="274">
        <v>89.45</v>
      </c>
      <c r="G33" s="274">
        <v>98.5</v>
      </c>
      <c r="H33" s="274">
        <v>108.5</v>
      </c>
      <c r="I33" s="126">
        <f t="shared" si="0"/>
        <v>0.10152284263959399</v>
      </c>
      <c r="J33" s="274">
        <f t="shared" si="1"/>
        <v>10</v>
      </c>
      <c r="K33" s="275">
        <v>90.53</v>
      </c>
      <c r="L33" s="275">
        <v>96.39</v>
      </c>
      <c r="M33" s="275">
        <v>100.96</v>
      </c>
      <c r="N33" s="275">
        <v>101.59</v>
      </c>
      <c r="O33" s="275">
        <v>111.47</v>
      </c>
      <c r="P33" s="126">
        <f t="shared" si="2"/>
        <v>9.7253666699478325E-2</v>
      </c>
      <c r="Q33" s="274">
        <f t="shared" si="3"/>
        <v>9.8799999999999955</v>
      </c>
    </row>
    <row r="34" spans="2:17" x14ac:dyDescent="0.25">
      <c r="B34" s="120" t="s">
        <v>62</v>
      </c>
      <c r="C34" s="270">
        <v>81.38</v>
      </c>
      <c r="D34" s="270">
        <v>86.79</v>
      </c>
      <c r="E34" s="270">
        <v>84.44</v>
      </c>
      <c r="F34" s="270">
        <v>89.45</v>
      </c>
      <c r="G34" s="270">
        <v>98.5</v>
      </c>
      <c r="H34" s="270">
        <v>108.5</v>
      </c>
      <c r="I34" s="122">
        <f t="shared" si="0"/>
        <v>0.10152284263959399</v>
      </c>
      <c r="J34" s="270">
        <f t="shared" si="1"/>
        <v>10</v>
      </c>
      <c r="K34" s="271">
        <v>90.53</v>
      </c>
      <c r="L34" s="271">
        <v>96.39</v>
      </c>
      <c r="M34" s="271">
        <v>100.96</v>
      </c>
      <c r="N34" s="271">
        <v>101.59</v>
      </c>
      <c r="O34" s="271">
        <v>111.47</v>
      </c>
      <c r="P34" s="122">
        <f t="shared" si="2"/>
        <v>9.7253666699478325E-2</v>
      </c>
      <c r="Q34" s="270">
        <f t="shared" si="3"/>
        <v>9.8799999999999955</v>
      </c>
    </row>
    <row r="35" spans="2:17" x14ac:dyDescent="0.25">
      <c r="B35" s="117" t="s">
        <v>52</v>
      </c>
      <c r="C35" s="274">
        <v>85.19</v>
      </c>
      <c r="D35" s="274">
        <v>106.13</v>
      </c>
      <c r="E35" s="274">
        <v>125.31</v>
      </c>
      <c r="F35" s="274">
        <v>128.06</v>
      </c>
      <c r="G35" s="274">
        <v>149.08000000000001</v>
      </c>
      <c r="H35" s="274">
        <v>167.62</v>
      </c>
      <c r="I35" s="126">
        <f t="shared" si="0"/>
        <v>0.12436275825060372</v>
      </c>
      <c r="J35" s="274">
        <f t="shared" si="1"/>
        <v>18.539999999999992</v>
      </c>
      <c r="K35" s="275">
        <v>124.48</v>
      </c>
      <c r="L35" s="275">
        <v>143.53</v>
      </c>
      <c r="M35" s="275">
        <v>187.62</v>
      </c>
      <c r="N35" s="275">
        <v>173.54</v>
      </c>
      <c r="O35" s="275">
        <v>186.02</v>
      </c>
      <c r="P35" s="126">
        <f t="shared" si="2"/>
        <v>7.1914256079290251E-2</v>
      </c>
      <c r="Q35" s="274">
        <f t="shared" si="3"/>
        <v>12.480000000000018</v>
      </c>
    </row>
    <row r="36" spans="2:17" x14ac:dyDescent="0.25">
      <c r="B36" s="120" t="s">
        <v>62</v>
      </c>
      <c r="C36" s="270">
        <v>112.85</v>
      </c>
      <c r="D36" s="270">
        <v>133.72</v>
      </c>
      <c r="E36" s="270">
        <v>131.41999999999999</v>
      </c>
      <c r="F36" s="270">
        <v>137.6</v>
      </c>
      <c r="G36" s="270">
        <v>157.49</v>
      </c>
      <c r="H36" s="270">
        <v>177.79</v>
      </c>
      <c r="I36" s="122">
        <f t="shared" si="0"/>
        <v>0.12889707283002094</v>
      </c>
      <c r="J36" s="270">
        <f t="shared" si="1"/>
        <v>20.299999999999983</v>
      </c>
      <c r="K36" s="271">
        <v>131.44</v>
      </c>
      <c r="L36" s="271">
        <v>153.44</v>
      </c>
      <c r="M36" s="271">
        <v>205.18</v>
      </c>
      <c r="N36" s="271">
        <v>185.32</v>
      </c>
      <c r="O36" s="271">
        <v>199.38</v>
      </c>
      <c r="P36" s="122">
        <f t="shared" si="2"/>
        <v>7.5868767537232928E-2</v>
      </c>
      <c r="Q36" s="270">
        <f t="shared" si="3"/>
        <v>14.060000000000002</v>
      </c>
    </row>
    <row r="37" spans="2:17" x14ac:dyDescent="0.25">
      <c r="B37" s="120" t="s">
        <v>65</v>
      </c>
      <c r="C37" s="270">
        <v>55.99</v>
      </c>
      <c r="D37" s="270">
        <v>41.89</v>
      </c>
      <c r="E37" s="270">
        <v>74.180000000000007</v>
      </c>
      <c r="F37" s="270">
        <v>78.69</v>
      </c>
      <c r="G37" s="270">
        <v>104.15</v>
      </c>
      <c r="H37" s="270">
        <v>109.88</v>
      </c>
      <c r="I37" s="122">
        <f t="shared" si="0"/>
        <v>5.5016802688430122E-2</v>
      </c>
      <c r="J37" s="270">
        <f t="shared" si="1"/>
        <v>5.7299999999999898</v>
      </c>
      <c r="K37" s="271">
        <v>81.41</v>
      </c>
      <c r="L37" s="271">
        <v>91.89</v>
      </c>
      <c r="M37" s="271">
        <v>91.17</v>
      </c>
      <c r="N37" s="271">
        <v>106.48</v>
      </c>
      <c r="O37" s="271">
        <v>117.48</v>
      </c>
      <c r="P37" s="122">
        <f t="shared" si="2"/>
        <v>0.10330578512396693</v>
      </c>
      <c r="Q37" s="270">
        <f t="shared" si="3"/>
        <v>11</v>
      </c>
    </row>
    <row r="38" spans="2:17" x14ac:dyDescent="0.25">
      <c r="B38" s="117" t="s">
        <v>53</v>
      </c>
      <c r="C38" s="274">
        <v>63.43</v>
      </c>
      <c r="D38" s="274">
        <v>64.19</v>
      </c>
      <c r="E38" s="274">
        <v>68.989999999999995</v>
      </c>
      <c r="F38" s="274">
        <v>76.34</v>
      </c>
      <c r="G38" s="274">
        <v>86.65</v>
      </c>
      <c r="H38" s="274">
        <v>96.86</v>
      </c>
      <c r="I38" s="126">
        <f t="shared" si="0"/>
        <v>0.1178303519907673</v>
      </c>
      <c r="J38" s="274">
        <f t="shared" si="1"/>
        <v>10.209999999999994</v>
      </c>
      <c r="K38" s="275">
        <v>71.91</v>
      </c>
      <c r="L38" s="275">
        <v>73.739999999999995</v>
      </c>
      <c r="M38" s="275">
        <v>86.81</v>
      </c>
      <c r="N38" s="275">
        <v>94.49</v>
      </c>
      <c r="O38" s="275">
        <v>102.48</v>
      </c>
      <c r="P38" s="126">
        <f t="shared" si="2"/>
        <v>8.4559212615091583E-2</v>
      </c>
      <c r="Q38" s="274">
        <f t="shared" si="3"/>
        <v>7.9900000000000091</v>
      </c>
    </row>
    <row r="39" spans="2:17" x14ac:dyDescent="0.25">
      <c r="B39" s="120" t="s">
        <v>62</v>
      </c>
      <c r="C39" s="270">
        <v>63.43</v>
      </c>
      <c r="D39" s="270">
        <v>64.19</v>
      </c>
      <c r="E39" s="270">
        <v>68.989999999999995</v>
      </c>
      <c r="F39" s="270">
        <v>76.34</v>
      </c>
      <c r="G39" s="270">
        <v>86.65</v>
      </c>
      <c r="H39" s="270">
        <v>96.86</v>
      </c>
      <c r="I39" s="122">
        <f t="shared" si="0"/>
        <v>0.1178303519907673</v>
      </c>
      <c r="J39" s="270">
        <f t="shared" si="1"/>
        <v>10.209999999999994</v>
      </c>
      <c r="K39" s="271">
        <v>71.91</v>
      </c>
      <c r="L39" s="271">
        <v>73.739999999999995</v>
      </c>
      <c r="M39" s="271">
        <v>86.81</v>
      </c>
      <c r="N39" s="271">
        <v>94.49</v>
      </c>
      <c r="O39" s="271">
        <v>102.48</v>
      </c>
      <c r="P39" s="122">
        <f t="shared" si="2"/>
        <v>8.4559212615091583E-2</v>
      </c>
      <c r="Q39" s="270">
        <f t="shared" si="3"/>
        <v>7.9900000000000091</v>
      </c>
    </row>
    <row r="40" spans="2:17" x14ac:dyDescent="0.25">
      <c r="B40" s="123" t="s">
        <v>63</v>
      </c>
      <c r="C40" s="272">
        <v>80.7</v>
      </c>
      <c r="D40" s="272">
        <v>76.319999999999993</v>
      </c>
      <c r="E40" s="272">
        <v>76.47</v>
      </c>
      <c r="F40" s="272">
        <v>90.03</v>
      </c>
      <c r="G40" s="272">
        <v>101.46</v>
      </c>
      <c r="H40" s="272">
        <v>115.08</v>
      </c>
      <c r="I40" s="124">
        <f t="shared" si="0"/>
        <v>0.13424009461856889</v>
      </c>
      <c r="J40" s="272">
        <f t="shared" si="1"/>
        <v>13.620000000000005</v>
      </c>
      <c r="K40" s="273">
        <v>80.25</v>
      </c>
      <c r="L40" s="273">
        <v>89.84</v>
      </c>
      <c r="M40" s="273">
        <v>102.34</v>
      </c>
      <c r="N40" s="273">
        <v>108.8</v>
      </c>
      <c r="O40" s="273">
        <v>116.5</v>
      </c>
      <c r="P40" s="124">
        <f t="shared" si="2"/>
        <v>7.0772058823529438E-2</v>
      </c>
      <c r="Q40" s="272">
        <f t="shared" si="3"/>
        <v>7.7000000000000028</v>
      </c>
    </row>
    <row r="41" spans="2:17" x14ac:dyDescent="0.25">
      <c r="B41" s="123" t="s">
        <v>64</v>
      </c>
      <c r="C41" s="272">
        <v>47.71</v>
      </c>
      <c r="D41" s="272">
        <v>52.19</v>
      </c>
      <c r="E41" s="272">
        <v>57.98</v>
      </c>
      <c r="F41" s="272">
        <v>57.94</v>
      </c>
      <c r="G41" s="272">
        <v>67.42</v>
      </c>
      <c r="H41" s="272">
        <v>70.06</v>
      </c>
      <c r="I41" s="124">
        <f t="shared" si="0"/>
        <v>3.915752002373174E-2</v>
      </c>
      <c r="J41" s="272">
        <f t="shared" si="1"/>
        <v>2.6400000000000006</v>
      </c>
      <c r="K41" s="273">
        <v>58.47</v>
      </c>
      <c r="L41" s="273">
        <v>54.99</v>
      </c>
      <c r="M41" s="273">
        <v>67.8</v>
      </c>
      <c r="N41" s="273">
        <v>67.08</v>
      </c>
      <c r="O41" s="273">
        <v>76.73</v>
      </c>
      <c r="P41" s="124">
        <f t="shared" si="2"/>
        <v>0.14385807990459165</v>
      </c>
      <c r="Q41" s="272">
        <f t="shared" si="3"/>
        <v>9.6500000000000057</v>
      </c>
    </row>
    <row r="42" spans="2:17" x14ac:dyDescent="0.25">
      <c r="B42" s="117" t="s">
        <v>54</v>
      </c>
      <c r="C42" s="274">
        <v>92.8</v>
      </c>
      <c r="D42" s="274">
        <v>102.24</v>
      </c>
      <c r="E42" s="274">
        <v>98.71</v>
      </c>
      <c r="F42" s="274">
        <v>114.5</v>
      </c>
      <c r="G42" s="274">
        <v>129.04</v>
      </c>
      <c r="H42" s="274">
        <v>138.44999999999999</v>
      </c>
      <c r="I42" s="126">
        <f t="shared" si="0"/>
        <v>7.292312461252326E-2</v>
      </c>
      <c r="J42" s="274">
        <f t="shared" si="1"/>
        <v>9.4099999999999966</v>
      </c>
      <c r="K42" s="275">
        <v>103.01</v>
      </c>
      <c r="L42" s="275">
        <v>109.34</v>
      </c>
      <c r="M42" s="275">
        <v>129.44999999999999</v>
      </c>
      <c r="N42" s="275">
        <v>135.47</v>
      </c>
      <c r="O42" s="275">
        <v>117.52</v>
      </c>
      <c r="P42" s="126">
        <f t="shared" si="2"/>
        <v>-0.13250166088432869</v>
      </c>
      <c r="Q42" s="274">
        <f t="shared" si="3"/>
        <v>-17.950000000000003</v>
      </c>
    </row>
    <row r="43" spans="2:17" x14ac:dyDescent="0.25">
      <c r="B43" s="120" t="s">
        <v>62</v>
      </c>
      <c r="C43" s="270">
        <v>97.8</v>
      </c>
      <c r="D43" s="270">
        <v>108.14</v>
      </c>
      <c r="E43" s="270">
        <v>104.52</v>
      </c>
      <c r="F43" s="270">
        <v>121.1</v>
      </c>
      <c r="G43" s="270">
        <v>137.22999999999999</v>
      </c>
      <c r="H43" s="270">
        <v>145.38999999999999</v>
      </c>
      <c r="I43" s="122">
        <f t="shared" si="0"/>
        <v>5.9462216716461347E-2</v>
      </c>
      <c r="J43" s="270">
        <f t="shared" si="1"/>
        <v>8.1599999999999966</v>
      </c>
      <c r="K43" s="271">
        <v>108.62</v>
      </c>
      <c r="L43" s="271">
        <v>116.01</v>
      </c>
      <c r="M43" s="271">
        <v>137.91999999999999</v>
      </c>
      <c r="N43" s="271">
        <v>144.33000000000001</v>
      </c>
      <c r="O43" s="271">
        <v>122.62</v>
      </c>
      <c r="P43" s="122">
        <f t="shared" si="2"/>
        <v>-0.15041917827201556</v>
      </c>
      <c r="Q43" s="270">
        <f t="shared" si="3"/>
        <v>-21.710000000000008</v>
      </c>
    </row>
    <row r="44" spans="2:17" x14ac:dyDescent="0.25">
      <c r="B44" s="123" t="s">
        <v>63</v>
      </c>
      <c r="C44" s="272">
        <v>101.92</v>
      </c>
      <c r="D44" s="272">
        <v>0</v>
      </c>
      <c r="E44" s="272">
        <v>111.35</v>
      </c>
      <c r="F44" s="272">
        <v>128.75</v>
      </c>
      <c r="G44" s="272">
        <v>146.41</v>
      </c>
      <c r="H44" s="272">
        <v>153.15</v>
      </c>
      <c r="I44" s="124">
        <f t="shared" si="0"/>
        <v>4.6035106891605837E-2</v>
      </c>
      <c r="J44" s="272">
        <f t="shared" si="1"/>
        <v>6.7400000000000091</v>
      </c>
      <c r="K44" s="273">
        <v>114.63</v>
      </c>
      <c r="L44" s="273">
        <v>124.89</v>
      </c>
      <c r="M44" s="273">
        <v>145.19</v>
      </c>
      <c r="N44" s="273">
        <v>150.58000000000001</v>
      </c>
      <c r="O44" s="273">
        <v>125.22</v>
      </c>
      <c r="P44" s="124">
        <f t="shared" si="2"/>
        <v>-0.16841546022048093</v>
      </c>
      <c r="Q44" s="272">
        <f t="shared" si="3"/>
        <v>-25.360000000000014</v>
      </c>
    </row>
    <row r="45" spans="2:17" x14ac:dyDescent="0.25">
      <c r="B45" s="123" t="s">
        <v>64</v>
      </c>
      <c r="C45" s="272">
        <v>81.52</v>
      </c>
      <c r="D45" s="272">
        <v>0</v>
      </c>
      <c r="E45" s="272">
        <v>79.67</v>
      </c>
      <c r="F45" s="272">
        <v>92.67</v>
      </c>
      <c r="G45" s="272">
        <v>100.97</v>
      </c>
      <c r="H45" s="272">
        <v>114.46</v>
      </c>
      <c r="I45" s="124">
        <f t="shared" si="0"/>
        <v>0.13360404080419919</v>
      </c>
      <c r="J45" s="272">
        <f t="shared" si="1"/>
        <v>13.489999999999995</v>
      </c>
      <c r="K45" s="273">
        <v>83.9</v>
      </c>
      <c r="L45" s="273">
        <v>79.3</v>
      </c>
      <c r="M45" s="273">
        <v>106.88</v>
      </c>
      <c r="N45" s="273">
        <v>117.15</v>
      </c>
      <c r="O45" s="273">
        <v>112.36</v>
      </c>
      <c r="P45" s="124">
        <f t="shared" si="2"/>
        <v>-4.088775074690576E-2</v>
      </c>
      <c r="Q45" s="272">
        <f t="shared" si="3"/>
        <v>-4.7900000000000063</v>
      </c>
    </row>
    <row r="46" spans="2:17" x14ac:dyDescent="0.25">
      <c r="B46" s="120" t="s">
        <v>65</v>
      </c>
      <c r="C46" s="270">
        <v>74.09</v>
      </c>
      <c r="D46" s="270">
        <v>76.39</v>
      </c>
      <c r="E46" s="270">
        <v>66.930000000000007</v>
      </c>
      <c r="F46" s="270">
        <v>72.900000000000006</v>
      </c>
      <c r="G46" s="270">
        <v>77.459999999999994</v>
      </c>
      <c r="H46" s="270">
        <v>94.86</v>
      </c>
      <c r="I46" s="122">
        <f t="shared" si="0"/>
        <v>0.22463206816421377</v>
      </c>
      <c r="J46" s="270">
        <f t="shared" si="1"/>
        <v>17.400000000000006</v>
      </c>
      <c r="K46" s="271">
        <v>65.06</v>
      </c>
      <c r="L46" s="271">
        <v>65.34</v>
      </c>
      <c r="M46" s="271">
        <v>74.95</v>
      </c>
      <c r="N46" s="271">
        <v>79.400000000000006</v>
      </c>
      <c r="O46" s="271">
        <v>88.25</v>
      </c>
      <c r="P46" s="122">
        <f t="shared" si="2"/>
        <v>0.11146095717884119</v>
      </c>
      <c r="Q46" s="270">
        <f t="shared" si="3"/>
        <v>8.8499999999999943</v>
      </c>
    </row>
    <row r="47" spans="2:17" x14ac:dyDescent="0.25">
      <c r="B47" s="117" t="s">
        <v>55</v>
      </c>
      <c r="C47" s="274">
        <v>55.1</v>
      </c>
      <c r="D47" s="274">
        <v>58.1</v>
      </c>
      <c r="E47" s="274">
        <v>74.28</v>
      </c>
      <c r="F47" s="274">
        <v>64.23</v>
      </c>
      <c r="G47" s="274">
        <v>69.86</v>
      </c>
      <c r="H47" s="274">
        <v>72.739999999999995</v>
      </c>
      <c r="I47" s="126">
        <f t="shared" si="0"/>
        <v>4.1225307758373742E-2</v>
      </c>
      <c r="J47" s="274">
        <f t="shared" si="1"/>
        <v>2.8799999999999955</v>
      </c>
      <c r="K47" s="275">
        <v>75.3</v>
      </c>
      <c r="L47" s="275">
        <v>63.81</v>
      </c>
      <c r="M47" s="275">
        <v>71.709999999999994</v>
      </c>
      <c r="N47" s="275">
        <v>69.08</v>
      </c>
      <c r="O47" s="275">
        <v>70.22</v>
      </c>
      <c r="P47" s="126">
        <f t="shared" si="2"/>
        <v>1.6502605674580284E-2</v>
      </c>
      <c r="Q47" s="274">
        <f t="shared" si="3"/>
        <v>1.1400000000000006</v>
      </c>
    </row>
    <row r="48" spans="2:17" x14ac:dyDescent="0.25">
      <c r="B48" s="120" t="s">
        <v>62</v>
      </c>
      <c r="C48" s="270">
        <v>55.02</v>
      </c>
      <c r="D48" s="270">
        <v>57.83</v>
      </c>
      <c r="E48" s="270">
        <v>74.63</v>
      </c>
      <c r="F48" s="270">
        <v>64.650000000000006</v>
      </c>
      <c r="G48" s="270">
        <v>69.94</v>
      </c>
      <c r="H48" s="270">
        <v>73.959999999999994</v>
      </c>
      <c r="I48" s="122">
        <f t="shared" si="0"/>
        <v>5.7477838146983151E-2</v>
      </c>
      <c r="J48" s="270">
        <f t="shared" si="1"/>
        <v>4.019999999999996</v>
      </c>
      <c r="K48" s="271">
        <v>75.709999999999994</v>
      </c>
      <c r="L48" s="271">
        <v>64.650000000000006</v>
      </c>
      <c r="M48" s="271">
        <v>72.959999999999994</v>
      </c>
      <c r="N48" s="271">
        <v>70</v>
      </c>
      <c r="O48" s="271">
        <v>72.349999999999994</v>
      </c>
      <c r="P48" s="122">
        <f t="shared" si="2"/>
        <v>3.3571428571428585E-2</v>
      </c>
      <c r="Q48" s="270">
        <f t="shared" si="3"/>
        <v>2.3499999999999943</v>
      </c>
    </row>
    <row r="49" spans="2:17" x14ac:dyDescent="0.25">
      <c r="B49" s="123" t="s">
        <v>63</v>
      </c>
      <c r="C49" s="272">
        <v>58.12</v>
      </c>
      <c r="D49" s="272">
        <v>59.72</v>
      </c>
      <c r="E49" s="272">
        <v>75.540000000000006</v>
      </c>
      <c r="F49" s="272">
        <v>69.69</v>
      </c>
      <c r="G49" s="272">
        <v>76.47</v>
      </c>
      <c r="H49" s="272">
        <v>79.3</v>
      </c>
      <c r="I49" s="124">
        <f t="shared" si="0"/>
        <v>3.7007976984438251E-2</v>
      </c>
      <c r="J49" s="272">
        <f t="shared" si="1"/>
        <v>2.8299999999999983</v>
      </c>
      <c r="K49" s="273">
        <v>77.48</v>
      </c>
      <c r="L49" s="273">
        <v>71.8</v>
      </c>
      <c r="M49" s="273">
        <v>76.650000000000006</v>
      </c>
      <c r="N49" s="273">
        <v>73.790000000000006</v>
      </c>
      <c r="O49" s="273">
        <v>71.41</v>
      </c>
      <c r="P49" s="124">
        <f t="shared" si="2"/>
        <v>-3.2253692912318832E-2</v>
      </c>
      <c r="Q49" s="272">
        <f t="shared" si="3"/>
        <v>-2.3800000000000097</v>
      </c>
    </row>
    <row r="50" spans="2:17" x14ac:dyDescent="0.25">
      <c r="B50" s="123" t="s">
        <v>64</v>
      </c>
      <c r="C50" s="272">
        <v>43.08</v>
      </c>
      <c r="D50" s="272">
        <v>52.07</v>
      </c>
      <c r="E50" s="272">
        <v>70.77</v>
      </c>
      <c r="F50" s="272">
        <v>51.36</v>
      </c>
      <c r="G50" s="272">
        <v>51.21</v>
      </c>
      <c r="H50" s="272">
        <v>60.22</v>
      </c>
      <c r="I50" s="124">
        <f t="shared" si="0"/>
        <v>0.17594219878929884</v>
      </c>
      <c r="J50" s="272">
        <f t="shared" si="1"/>
        <v>9.009999999999998</v>
      </c>
      <c r="K50" s="273">
        <v>65.38</v>
      </c>
      <c r="L50" s="273">
        <v>48.29</v>
      </c>
      <c r="M50" s="273">
        <v>60.13</v>
      </c>
      <c r="N50" s="273">
        <v>59.69</v>
      </c>
      <c r="O50" s="273">
        <v>76.03</v>
      </c>
      <c r="P50" s="124">
        <f t="shared" si="2"/>
        <v>0.27374769643156305</v>
      </c>
      <c r="Q50" s="272">
        <f t="shared" si="3"/>
        <v>16.340000000000003</v>
      </c>
    </row>
    <row r="51" spans="2:17" x14ac:dyDescent="0.25">
      <c r="B51" s="120" t="s">
        <v>65</v>
      </c>
      <c r="C51" s="270">
        <v>56.8</v>
      </c>
      <c r="D51" s="270">
        <v>83.93</v>
      </c>
      <c r="E51" s="270">
        <v>154.72</v>
      </c>
      <c r="F51" s="270">
        <v>191.76</v>
      </c>
      <c r="G51" s="270">
        <v>163.5</v>
      </c>
      <c r="H51" s="270">
        <v>87.87</v>
      </c>
      <c r="I51" s="122">
        <f t="shared" si="0"/>
        <v>-0.46256880733944949</v>
      </c>
      <c r="J51" s="270">
        <f t="shared" si="1"/>
        <v>-75.63</v>
      </c>
      <c r="K51" s="271">
        <v>64.89</v>
      </c>
      <c r="L51" s="271">
        <v>211.45</v>
      </c>
      <c r="M51" s="271">
        <v>171.8</v>
      </c>
      <c r="N51" s="271">
        <v>100.32</v>
      </c>
      <c r="O51" s="271">
        <v>95.42</v>
      </c>
      <c r="P51" s="122">
        <f t="shared" si="2"/>
        <v>-4.8843700159489578E-2</v>
      </c>
      <c r="Q51" s="270">
        <f t="shared" si="3"/>
        <v>-4.8999999999999915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57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C6C7-DCC6-4627-8179-DA3CBD6073E5}">
  <sheetPr>
    <tabColor theme="2" tint="-9.9978637043366805E-2"/>
  </sheetPr>
  <dimension ref="B1:Q53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CONCATENATE("Ingresos medios por habitación (RevPar) Tenerife y municipios")</f>
        <v>Ingresos medios por habitación (RevPar)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2019</v>
      </c>
      <c r="D5" s="15">
        <v>2020</v>
      </c>
      <c r="E5" s="15">
        <v>2021</v>
      </c>
      <c r="F5" s="15">
        <v>2022</v>
      </c>
      <c r="G5" s="15">
        <v>2023</v>
      </c>
      <c r="H5" s="15">
        <v>2024</v>
      </c>
      <c r="I5" s="115" t="str">
        <f>CONCATENATE("var. ",RIGHT(H5,2),"/",RIGHT(G5,2))</f>
        <v>var. 24/23</v>
      </c>
      <c r="J5" s="115" t="str">
        <f>CONCATENATE("dif. ",RIGHT(H5,2),"/",RIGHT(G5,2))</f>
        <v>dif. 24/23</v>
      </c>
      <c r="K5" s="116" t="s">
        <v>228</v>
      </c>
      <c r="L5" s="116" t="s">
        <v>229</v>
      </c>
      <c r="M5" s="116" t="s">
        <v>230</v>
      </c>
      <c r="N5" s="116" t="s">
        <v>231</v>
      </c>
      <c r="O5" s="116" t="s">
        <v>232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45</v>
      </c>
      <c r="C6" s="268">
        <v>70.459999999999994</v>
      </c>
      <c r="D6" s="268">
        <v>48.13</v>
      </c>
      <c r="E6" s="268">
        <v>53</v>
      </c>
      <c r="F6" s="268">
        <v>80.58</v>
      </c>
      <c r="G6" s="268">
        <v>93.24</v>
      </c>
      <c r="H6" s="268">
        <v>104.71</v>
      </c>
      <c r="I6" s="119">
        <f t="shared" ref="I6:I51" si="0">IFERROR(H6/G6-1,"-")</f>
        <v>0.12301587301587302</v>
      </c>
      <c r="J6" s="268">
        <f t="shared" ref="J6:J51" si="1">IFERROR(H6-G6,"-")</f>
        <v>11.469999999999999</v>
      </c>
      <c r="K6" s="269">
        <v>76.52</v>
      </c>
      <c r="L6" s="269">
        <v>83.26</v>
      </c>
      <c r="M6" s="269">
        <v>94.83</v>
      </c>
      <c r="N6" s="269">
        <v>104.38</v>
      </c>
      <c r="O6" s="269">
        <v>109.23</v>
      </c>
      <c r="P6" s="119">
        <f t="shared" ref="P6:P51" si="2">IFERROR(O6/N6-1,"-")</f>
        <v>4.6464840007664376E-2</v>
      </c>
      <c r="Q6" s="268">
        <f t="shared" ref="Q6:Q51" si="3">IFERROR(O6-N6,"-")</f>
        <v>4.8500000000000085</v>
      </c>
    </row>
    <row r="7" spans="2:17" x14ac:dyDescent="0.25">
      <c r="B7" s="120" t="s">
        <v>62</v>
      </c>
      <c r="C7" s="270">
        <v>77.33</v>
      </c>
      <c r="D7" s="270">
        <v>53.19</v>
      </c>
      <c r="E7" s="270">
        <v>60.01</v>
      </c>
      <c r="F7" s="270">
        <v>88.2</v>
      </c>
      <c r="G7" s="270">
        <v>102.89</v>
      </c>
      <c r="H7" s="270">
        <v>114.62</v>
      </c>
      <c r="I7" s="122">
        <f t="shared" si="0"/>
        <v>0.11400524832345238</v>
      </c>
      <c r="J7" s="270">
        <f t="shared" si="1"/>
        <v>11.730000000000004</v>
      </c>
      <c r="K7" s="271">
        <v>85.66</v>
      </c>
      <c r="L7" s="271">
        <v>92.41</v>
      </c>
      <c r="M7" s="271">
        <v>105.42</v>
      </c>
      <c r="N7" s="271">
        <v>114.72</v>
      </c>
      <c r="O7" s="271">
        <v>119.67</v>
      </c>
      <c r="P7" s="122">
        <f t="shared" si="2"/>
        <v>4.3148535564853541E-2</v>
      </c>
      <c r="Q7" s="270">
        <f t="shared" si="3"/>
        <v>4.9500000000000028</v>
      </c>
    </row>
    <row r="8" spans="2:17" x14ac:dyDescent="0.25">
      <c r="B8" s="123" t="s">
        <v>63</v>
      </c>
      <c r="C8" s="272">
        <v>85.32</v>
      </c>
      <c r="D8" s="272">
        <v>58.8</v>
      </c>
      <c r="E8" s="272">
        <v>66.349999999999994</v>
      </c>
      <c r="F8" s="272">
        <v>96.91</v>
      </c>
      <c r="G8" s="272">
        <v>111.61</v>
      </c>
      <c r="H8" s="272">
        <v>124.26</v>
      </c>
      <c r="I8" s="124">
        <f t="shared" si="0"/>
        <v>0.11334109846787932</v>
      </c>
      <c r="J8" s="272">
        <f t="shared" si="1"/>
        <v>12.650000000000006</v>
      </c>
      <c r="K8" s="273">
        <v>95.59</v>
      </c>
      <c r="L8" s="273">
        <v>102.47</v>
      </c>
      <c r="M8" s="273">
        <v>114.7</v>
      </c>
      <c r="N8" s="273">
        <v>124.86</v>
      </c>
      <c r="O8" s="273">
        <v>129.43</v>
      </c>
      <c r="P8" s="124">
        <f t="shared" si="2"/>
        <v>3.6600993112285929E-2</v>
      </c>
      <c r="Q8" s="272">
        <f t="shared" si="3"/>
        <v>4.5700000000000074</v>
      </c>
    </row>
    <row r="9" spans="2:17" x14ac:dyDescent="0.25">
      <c r="B9" s="123" t="s">
        <v>64</v>
      </c>
      <c r="C9" s="272">
        <v>46.17</v>
      </c>
      <c r="D9" s="272">
        <v>29.69</v>
      </c>
      <c r="E9" s="272">
        <v>31.06</v>
      </c>
      <c r="F9" s="272">
        <v>47.58</v>
      </c>
      <c r="G9" s="272">
        <v>59.03</v>
      </c>
      <c r="H9" s="272">
        <v>65.099999999999994</v>
      </c>
      <c r="I9" s="124">
        <f t="shared" si="0"/>
        <v>0.10282906996442476</v>
      </c>
      <c r="J9" s="272">
        <f t="shared" si="1"/>
        <v>6.0699999999999932</v>
      </c>
      <c r="K9" s="273">
        <v>40.68</v>
      </c>
      <c r="L9" s="273">
        <v>46.34</v>
      </c>
      <c r="M9" s="273">
        <v>57.46</v>
      </c>
      <c r="N9" s="273">
        <v>61.48</v>
      </c>
      <c r="O9" s="273">
        <v>67.23</v>
      </c>
      <c r="P9" s="124">
        <f t="shared" si="2"/>
        <v>9.3526350032530958E-2</v>
      </c>
      <c r="Q9" s="272">
        <f t="shared" si="3"/>
        <v>5.7500000000000071</v>
      </c>
    </row>
    <row r="10" spans="2:17" x14ac:dyDescent="0.25">
      <c r="B10" s="120" t="s">
        <v>65</v>
      </c>
      <c r="C10" s="270">
        <v>51.25</v>
      </c>
      <c r="D10" s="270">
        <v>33.86</v>
      </c>
      <c r="E10" s="270">
        <v>30.93</v>
      </c>
      <c r="F10" s="270">
        <v>53.23</v>
      </c>
      <c r="G10" s="270">
        <v>60.79</v>
      </c>
      <c r="H10" s="270">
        <v>70.290000000000006</v>
      </c>
      <c r="I10" s="122">
        <f t="shared" si="0"/>
        <v>0.15627570324066475</v>
      </c>
      <c r="J10" s="270">
        <f t="shared" si="1"/>
        <v>9.5000000000000071</v>
      </c>
      <c r="K10" s="271">
        <v>40.880000000000003</v>
      </c>
      <c r="L10" s="271">
        <v>51.29</v>
      </c>
      <c r="M10" s="271">
        <v>59.19</v>
      </c>
      <c r="N10" s="271">
        <v>68.28</v>
      </c>
      <c r="O10" s="271">
        <v>73.88</v>
      </c>
      <c r="P10" s="122">
        <f t="shared" si="2"/>
        <v>8.2015231400117017E-2</v>
      </c>
      <c r="Q10" s="270">
        <f t="shared" si="3"/>
        <v>5.5999999999999943</v>
      </c>
    </row>
    <row r="11" spans="2:17" x14ac:dyDescent="0.25">
      <c r="B11" s="117" t="s">
        <v>46</v>
      </c>
      <c r="C11" s="274">
        <v>89.94</v>
      </c>
      <c r="D11" s="274">
        <v>61.17</v>
      </c>
      <c r="E11" s="274">
        <v>72.88</v>
      </c>
      <c r="F11" s="274">
        <v>107.72</v>
      </c>
      <c r="G11" s="274">
        <v>119.35</v>
      </c>
      <c r="H11" s="274">
        <v>131.18</v>
      </c>
      <c r="I11" s="126">
        <f t="shared" si="0"/>
        <v>9.9120234604105573E-2</v>
      </c>
      <c r="J11" s="274">
        <f t="shared" si="1"/>
        <v>11.830000000000013</v>
      </c>
      <c r="K11" s="275">
        <v>106</v>
      </c>
      <c r="L11" s="275">
        <v>112.13</v>
      </c>
      <c r="M11" s="275">
        <v>121.45</v>
      </c>
      <c r="N11" s="275">
        <v>131.94</v>
      </c>
      <c r="O11" s="275">
        <v>134.38</v>
      </c>
      <c r="P11" s="126">
        <f t="shared" si="2"/>
        <v>1.8493254509625467E-2</v>
      </c>
      <c r="Q11" s="274">
        <f t="shared" si="3"/>
        <v>2.4399999999999977</v>
      </c>
    </row>
    <row r="12" spans="2:17" x14ac:dyDescent="0.25">
      <c r="B12" s="120" t="s">
        <v>62</v>
      </c>
      <c r="C12" s="270">
        <v>98.21</v>
      </c>
      <c r="D12" s="270">
        <v>66.36</v>
      </c>
      <c r="E12" s="270">
        <v>79.650000000000006</v>
      </c>
      <c r="F12" s="270">
        <v>116.54</v>
      </c>
      <c r="G12" s="270">
        <v>130.88999999999999</v>
      </c>
      <c r="H12" s="270">
        <v>144.94</v>
      </c>
      <c r="I12" s="122">
        <f t="shared" si="0"/>
        <v>0.10734204293681726</v>
      </c>
      <c r="J12" s="270">
        <f t="shared" si="1"/>
        <v>14.050000000000011</v>
      </c>
      <c r="K12" s="271">
        <v>114.2</v>
      </c>
      <c r="L12" s="271">
        <v>122.01</v>
      </c>
      <c r="M12" s="271">
        <v>133.91</v>
      </c>
      <c r="N12" s="271">
        <v>146.09</v>
      </c>
      <c r="O12" s="271">
        <v>149.97</v>
      </c>
      <c r="P12" s="122">
        <f t="shared" si="2"/>
        <v>2.6558970497638335E-2</v>
      </c>
      <c r="Q12" s="270">
        <f t="shared" si="3"/>
        <v>3.8799999999999955</v>
      </c>
    </row>
    <row r="13" spans="2:17" x14ac:dyDescent="0.25">
      <c r="B13" s="123" t="s">
        <v>63</v>
      </c>
      <c r="C13" s="272">
        <v>106.38</v>
      </c>
      <c r="D13" s="272">
        <v>71.150000000000006</v>
      </c>
      <c r="E13" s="272">
        <v>85.14</v>
      </c>
      <c r="F13" s="272">
        <v>125.38</v>
      </c>
      <c r="G13" s="272">
        <v>140.15</v>
      </c>
      <c r="H13" s="272">
        <v>154.63999999999999</v>
      </c>
      <c r="I13" s="124">
        <f t="shared" si="0"/>
        <v>0.10338922582946819</v>
      </c>
      <c r="J13" s="272">
        <f t="shared" si="1"/>
        <v>14.489999999999981</v>
      </c>
      <c r="K13" s="273">
        <v>124.25</v>
      </c>
      <c r="L13" s="273">
        <v>132.05000000000001</v>
      </c>
      <c r="M13" s="273">
        <v>143.75</v>
      </c>
      <c r="N13" s="273">
        <v>156.46</v>
      </c>
      <c r="O13" s="273">
        <v>160.06</v>
      </c>
      <c r="P13" s="124">
        <f t="shared" si="2"/>
        <v>2.300907580212197E-2</v>
      </c>
      <c r="Q13" s="272">
        <f t="shared" si="3"/>
        <v>3.5999999999999943</v>
      </c>
    </row>
    <row r="14" spans="2:17" x14ac:dyDescent="0.25">
      <c r="B14" s="123" t="s">
        <v>64</v>
      </c>
      <c r="C14" s="272">
        <v>53.15</v>
      </c>
      <c r="D14" s="272">
        <v>31.55</v>
      </c>
      <c r="E14" s="272">
        <v>34.18</v>
      </c>
      <c r="F14" s="272">
        <v>49.88</v>
      </c>
      <c r="G14" s="272">
        <v>54.45</v>
      </c>
      <c r="H14" s="272">
        <v>55.23</v>
      </c>
      <c r="I14" s="124">
        <f t="shared" si="0"/>
        <v>1.4325068870523205E-2</v>
      </c>
      <c r="J14" s="272">
        <f t="shared" si="1"/>
        <v>0.77999999999999403</v>
      </c>
      <c r="K14" s="273">
        <v>45.41</v>
      </c>
      <c r="L14" s="273">
        <v>47.29</v>
      </c>
      <c r="M14" s="273">
        <v>49.34</v>
      </c>
      <c r="N14" s="273">
        <v>47.86</v>
      </c>
      <c r="O14" s="273">
        <v>59.1</v>
      </c>
      <c r="P14" s="124">
        <f t="shared" si="2"/>
        <v>0.23485165064772251</v>
      </c>
      <c r="Q14" s="272">
        <f t="shared" si="3"/>
        <v>11.240000000000002</v>
      </c>
    </row>
    <row r="15" spans="2:17" x14ac:dyDescent="0.25">
      <c r="B15" s="120" t="s">
        <v>65</v>
      </c>
      <c r="C15" s="270">
        <v>58.49</v>
      </c>
      <c r="D15" s="270">
        <v>40.36</v>
      </c>
      <c r="E15" s="270">
        <v>37.26</v>
      </c>
      <c r="F15" s="270">
        <v>61.52</v>
      </c>
      <c r="G15" s="270">
        <v>67.89</v>
      </c>
      <c r="H15" s="270">
        <v>72.16</v>
      </c>
      <c r="I15" s="122">
        <f t="shared" si="0"/>
        <v>6.2895860951539095E-2</v>
      </c>
      <c r="J15" s="270">
        <f t="shared" si="1"/>
        <v>4.269999999999996</v>
      </c>
      <c r="K15" s="271">
        <v>51.04</v>
      </c>
      <c r="L15" s="271">
        <v>63.09</v>
      </c>
      <c r="M15" s="271">
        <v>64.38</v>
      </c>
      <c r="N15" s="271">
        <v>72.44</v>
      </c>
      <c r="O15" s="271">
        <v>71.209999999999994</v>
      </c>
      <c r="P15" s="122">
        <f t="shared" si="2"/>
        <v>-1.6979569298730013E-2</v>
      </c>
      <c r="Q15" s="270">
        <f t="shared" si="3"/>
        <v>-1.230000000000004</v>
      </c>
    </row>
    <row r="16" spans="2:17" x14ac:dyDescent="0.25">
      <c r="B16" s="117" t="s">
        <v>47</v>
      </c>
      <c r="C16" s="274">
        <v>68.489999999999995</v>
      </c>
      <c r="D16" s="274">
        <v>44.55</v>
      </c>
      <c r="E16" s="274">
        <v>43.14</v>
      </c>
      <c r="F16" s="274">
        <v>71.23</v>
      </c>
      <c r="G16" s="274">
        <v>83.79</v>
      </c>
      <c r="H16" s="274">
        <v>97.12</v>
      </c>
      <c r="I16" s="126">
        <f t="shared" si="0"/>
        <v>0.15908819668218155</v>
      </c>
      <c r="J16" s="274">
        <f t="shared" si="1"/>
        <v>13.329999999999998</v>
      </c>
      <c r="K16" s="275">
        <v>61.72</v>
      </c>
      <c r="L16" s="275">
        <v>76.150000000000006</v>
      </c>
      <c r="M16" s="275">
        <v>85.81</v>
      </c>
      <c r="N16" s="275">
        <v>96.94</v>
      </c>
      <c r="O16" s="275">
        <v>104.95</v>
      </c>
      <c r="P16" s="126">
        <f t="shared" si="2"/>
        <v>8.2628429956674188E-2</v>
      </c>
      <c r="Q16" s="274">
        <f t="shared" si="3"/>
        <v>8.0100000000000051</v>
      </c>
    </row>
    <row r="17" spans="2:17" x14ac:dyDescent="0.25">
      <c r="B17" s="120" t="s">
        <v>62</v>
      </c>
      <c r="C17" s="270">
        <v>79.64</v>
      </c>
      <c r="D17" s="270">
        <v>52.7</v>
      </c>
      <c r="E17" s="270">
        <v>55.02</v>
      </c>
      <c r="F17" s="270">
        <v>81.069999999999993</v>
      </c>
      <c r="G17" s="270">
        <v>97.87</v>
      </c>
      <c r="H17" s="270">
        <v>109.06</v>
      </c>
      <c r="I17" s="122">
        <f t="shared" si="0"/>
        <v>0.11433534280167557</v>
      </c>
      <c r="J17" s="270">
        <f t="shared" si="1"/>
        <v>11.189999999999998</v>
      </c>
      <c r="K17" s="271">
        <v>76.400000000000006</v>
      </c>
      <c r="L17" s="271">
        <v>91.63</v>
      </c>
      <c r="M17" s="271">
        <v>100.82</v>
      </c>
      <c r="N17" s="271">
        <v>109.82</v>
      </c>
      <c r="O17" s="271">
        <v>116.44</v>
      </c>
      <c r="P17" s="122">
        <f t="shared" si="2"/>
        <v>6.0280458932799208E-2</v>
      </c>
      <c r="Q17" s="270">
        <f t="shared" si="3"/>
        <v>6.6200000000000045</v>
      </c>
    </row>
    <row r="18" spans="2:17" x14ac:dyDescent="0.25">
      <c r="B18" s="123" t="s">
        <v>63</v>
      </c>
      <c r="C18" s="272">
        <v>86.59</v>
      </c>
      <c r="D18" s="272">
        <v>60.22</v>
      </c>
      <c r="E18" s="272">
        <v>64.260000000000005</v>
      </c>
      <c r="F18" s="272">
        <v>90.5</v>
      </c>
      <c r="G18" s="272">
        <v>104.93</v>
      </c>
      <c r="H18" s="272">
        <v>119.27</v>
      </c>
      <c r="I18" s="124">
        <f t="shared" si="0"/>
        <v>0.13666253692938146</v>
      </c>
      <c r="J18" s="272">
        <f t="shared" si="1"/>
        <v>14.339999999999989</v>
      </c>
      <c r="K18" s="273">
        <v>88.05</v>
      </c>
      <c r="L18" s="273">
        <v>102.55</v>
      </c>
      <c r="M18" s="273">
        <v>108.77</v>
      </c>
      <c r="N18" s="273">
        <v>119.71</v>
      </c>
      <c r="O18" s="273">
        <v>123.84</v>
      </c>
      <c r="P18" s="124">
        <f t="shared" si="2"/>
        <v>3.4500041767605127E-2</v>
      </c>
      <c r="Q18" s="272">
        <f t="shared" si="3"/>
        <v>4.1300000000000097</v>
      </c>
    </row>
    <row r="19" spans="2:17" x14ac:dyDescent="0.25">
      <c r="B19" s="123" t="s">
        <v>64</v>
      </c>
      <c r="C19" s="272">
        <v>58.83</v>
      </c>
      <c r="D19" s="272">
        <v>32.700000000000003</v>
      </c>
      <c r="E19" s="272">
        <v>28.09</v>
      </c>
      <c r="F19" s="272">
        <v>51.65</v>
      </c>
      <c r="G19" s="272">
        <v>73.63</v>
      </c>
      <c r="H19" s="272">
        <v>75.63</v>
      </c>
      <c r="I19" s="124">
        <f t="shared" si="0"/>
        <v>2.7162841233193014E-2</v>
      </c>
      <c r="J19" s="272">
        <f t="shared" si="1"/>
        <v>2</v>
      </c>
      <c r="K19" s="273">
        <v>39.6</v>
      </c>
      <c r="L19" s="273">
        <v>57.92</v>
      </c>
      <c r="M19" s="273">
        <v>71.97</v>
      </c>
      <c r="N19" s="273">
        <v>76.23</v>
      </c>
      <c r="O19" s="273">
        <v>86.12</v>
      </c>
      <c r="P19" s="124">
        <f t="shared" si="2"/>
        <v>0.12973894792076601</v>
      </c>
      <c r="Q19" s="272">
        <f t="shared" si="3"/>
        <v>9.89</v>
      </c>
    </row>
    <row r="20" spans="2:17" x14ac:dyDescent="0.25">
      <c r="B20" s="120" t="s">
        <v>65</v>
      </c>
      <c r="C20" s="270">
        <v>53.54</v>
      </c>
      <c r="D20" s="270">
        <v>34.54</v>
      </c>
      <c r="E20" s="270">
        <v>30.84</v>
      </c>
      <c r="F20" s="270">
        <v>55.47</v>
      </c>
      <c r="G20" s="270">
        <v>62.32</v>
      </c>
      <c r="H20" s="270">
        <v>77.14</v>
      </c>
      <c r="I20" s="122">
        <f t="shared" si="0"/>
        <v>0.23780487804878048</v>
      </c>
      <c r="J20" s="270">
        <f t="shared" si="1"/>
        <v>14.82</v>
      </c>
      <c r="K20" s="271">
        <v>39.75</v>
      </c>
      <c r="L20" s="271">
        <v>51.05</v>
      </c>
      <c r="M20" s="271">
        <v>63.19</v>
      </c>
      <c r="N20" s="271">
        <v>74.400000000000006</v>
      </c>
      <c r="O20" s="271">
        <v>85.69</v>
      </c>
      <c r="P20" s="122">
        <f t="shared" si="2"/>
        <v>0.15174731182795687</v>
      </c>
      <c r="Q20" s="270">
        <f t="shared" si="3"/>
        <v>11.289999999999992</v>
      </c>
    </row>
    <row r="21" spans="2:17" x14ac:dyDescent="0.25">
      <c r="B21" s="117" t="s">
        <v>48</v>
      </c>
      <c r="C21" s="274">
        <v>47.78</v>
      </c>
      <c r="D21" s="274">
        <v>38.090000000000003</v>
      </c>
      <c r="E21" s="274">
        <v>36.92</v>
      </c>
      <c r="F21" s="274">
        <v>53.92</v>
      </c>
      <c r="G21" s="274">
        <v>54.7</v>
      </c>
      <c r="H21" s="274">
        <v>64.64</v>
      </c>
      <c r="I21" s="126">
        <f t="shared" si="0"/>
        <v>0.18171846435100547</v>
      </c>
      <c r="J21" s="274">
        <f t="shared" si="1"/>
        <v>9.9399999999999977</v>
      </c>
      <c r="K21" s="275">
        <v>49.31</v>
      </c>
      <c r="L21" s="275">
        <v>55.54</v>
      </c>
      <c r="M21" s="275">
        <v>63.89</v>
      </c>
      <c r="N21" s="275">
        <v>58.95</v>
      </c>
      <c r="O21" s="275">
        <v>63.06</v>
      </c>
      <c r="P21" s="126">
        <f t="shared" si="2"/>
        <v>6.9720101781170385E-2</v>
      </c>
      <c r="Q21" s="274">
        <f t="shared" si="3"/>
        <v>4.1099999999999994</v>
      </c>
    </row>
    <row r="22" spans="2:17" x14ac:dyDescent="0.25">
      <c r="B22" s="120" t="s">
        <v>62</v>
      </c>
      <c r="C22" s="270">
        <v>47.3</v>
      </c>
      <c r="D22" s="270">
        <v>35.92</v>
      </c>
      <c r="E22" s="270">
        <v>36.92</v>
      </c>
      <c r="F22" s="270">
        <v>53.99</v>
      </c>
      <c r="G22" s="270">
        <v>54.87</v>
      </c>
      <c r="H22" s="270">
        <v>64.8</v>
      </c>
      <c r="I22" s="122">
        <f t="shared" si="0"/>
        <v>0.18097320940404593</v>
      </c>
      <c r="J22" s="270">
        <f t="shared" si="1"/>
        <v>9.93</v>
      </c>
      <c r="K22" s="271">
        <v>49.31</v>
      </c>
      <c r="L22" s="271">
        <v>55.54</v>
      </c>
      <c r="M22" s="271">
        <v>64.290000000000006</v>
      </c>
      <c r="N22" s="271">
        <v>58.89</v>
      </c>
      <c r="O22" s="271">
        <v>63.6</v>
      </c>
      <c r="P22" s="122">
        <f t="shared" si="2"/>
        <v>7.9979623025980606E-2</v>
      </c>
      <c r="Q22" s="270">
        <f t="shared" si="3"/>
        <v>4.7100000000000009</v>
      </c>
    </row>
    <row r="23" spans="2:17" x14ac:dyDescent="0.25">
      <c r="B23" s="120" t="s">
        <v>65</v>
      </c>
      <c r="C23" s="270">
        <v>51.12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49</v>
      </c>
      <c r="C24" s="274">
        <v>107</v>
      </c>
      <c r="D24" s="274">
        <v>52.22</v>
      </c>
      <c r="E24" s="274">
        <v>46.13</v>
      </c>
      <c r="F24" s="274">
        <v>94.79</v>
      </c>
      <c r="G24" s="274">
        <v>114.31</v>
      </c>
      <c r="H24" s="274">
        <v>127.83</v>
      </c>
      <c r="I24" s="126">
        <f t="shared" si="0"/>
        <v>0.11827486659084951</v>
      </c>
      <c r="J24" s="274">
        <f t="shared" si="1"/>
        <v>13.519999999999996</v>
      </c>
      <c r="K24" s="275">
        <v>131.63999999999999</v>
      </c>
      <c r="L24" s="275">
        <v>68.33</v>
      </c>
      <c r="M24" s="275">
        <v>107.98</v>
      </c>
      <c r="N24" s="275">
        <v>111.7</v>
      </c>
      <c r="O24" s="275">
        <v>160.54</v>
      </c>
      <c r="P24" s="126">
        <f t="shared" si="2"/>
        <v>0.43724261414503118</v>
      </c>
      <c r="Q24" s="274">
        <f t="shared" si="3"/>
        <v>48.839999999999989</v>
      </c>
    </row>
    <row r="25" spans="2:17" x14ac:dyDescent="0.25">
      <c r="B25" s="120" t="s">
        <v>62</v>
      </c>
      <c r="C25" s="270">
        <v>107.84</v>
      </c>
      <c r="D25" s="270">
        <v>55.84</v>
      </c>
      <c r="E25" s="270">
        <v>48.11</v>
      </c>
      <c r="F25" s="270">
        <v>95.49</v>
      </c>
      <c r="G25" s="270">
        <v>114.77</v>
      </c>
      <c r="H25" s="270">
        <v>128.08000000000001</v>
      </c>
      <c r="I25" s="122">
        <f t="shared" si="0"/>
        <v>0.11597107257994255</v>
      </c>
      <c r="J25" s="270">
        <f t="shared" si="1"/>
        <v>13.310000000000016</v>
      </c>
      <c r="K25" s="271">
        <v>131.63999999999999</v>
      </c>
      <c r="L25" s="271">
        <v>64.38</v>
      </c>
      <c r="M25" s="271">
        <v>106.17</v>
      </c>
      <c r="N25" s="271">
        <v>110.9</v>
      </c>
      <c r="O25" s="271">
        <v>165.83</v>
      </c>
      <c r="P25" s="122">
        <f t="shared" si="2"/>
        <v>0.49531109107303872</v>
      </c>
      <c r="Q25" s="270">
        <f t="shared" si="3"/>
        <v>54.930000000000007</v>
      </c>
    </row>
    <row r="26" spans="2:17" x14ac:dyDescent="0.25">
      <c r="B26" s="123" t="s">
        <v>63</v>
      </c>
      <c r="C26" s="272">
        <v>117.01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131.63999999999999</v>
      </c>
      <c r="L26" s="273">
        <v>0</v>
      </c>
      <c r="M26" s="273">
        <v>106.17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64</v>
      </c>
      <c r="C27" s="272">
        <v>30.06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50</v>
      </c>
      <c r="C28" s="274">
        <v>41.28</v>
      </c>
      <c r="D28" s="274">
        <v>28.76</v>
      </c>
      <c r="E28" s="274">
        <v>28.24</v>
      </c>
      <c r="F28" s="274">
        <v>42.01</v>
      </c>
      <c r="G28" s="274">
        <v>51.99</v>
      </c>
      <c r="H28" s="274">
        <v>61.31</v>
      </c>
      <c r="I28" s="126">
        <f t="shared" si="0"/>
        <v>0.17926524331602223</v>
      </c>
      <c r="J28" s="274">
        <f t="shared" si="1"/>
        <v>9.32</v>
      </c>
      <c r="K28" s="275">
        <v>36.119999999999997</v>
      </c>
      <c r="L28" s="275">
        <v>43.45</v>
      </c>
      <c r="M28" s="275">
        <v>48.08</v>
      </c>
      <c r="N28" s="275">
        <v>60.91</v>
      </c>
      <c r="O28" s="275">
        <v>63.5</v>
      </c>
      <c r="P28" s="126">
        <f t="shared" si="2"/>
        <v>4.252175340666553E-2</v>
      </c>
      <c r="Q28" s="274">
        <f t="shared" si="3"/>
        <v>2.5900000000000034</v>
      </c>
    </row>
    <row r="29" spans="2:17" x14ac:dyDescent="0.25">
      <c r="B29" s="120" t="s">
        <v>62</v>
      </c>
      <c r="C29" s="270">
        <v>43.36</v>
      </c>
      <c r="D29" s="270">
        <v>30.7</v>
      </c>
      <c r="E29" s="270">
        <v>30.01</v>
      </c>
      <c r="F29" s="270">
        <v>44.97</v>
      </c>
      <c r="G29" s="270">
        <v>55.89</v>
      </c>
      <c r="H29" s="270">
        <v>65.510000000000005</v>
      </c>
      <c r="I29" s="122">
        <f t="shared" si="0"/>
        <v>0.1721238146358921</v>
      </c>
      <c r="J29" s="270">
        <f t="shared" si="1"/>
        <v>9.6200000000000045</v>
      </c>
      <c r="K29" s="271">
        <v>37.979999999999997</v>
      </c>
      <c r="L29" s="271">
        <v>47.96</v>
      </c>
      <c r="M29" s="271">
        <v>52.01</v>
      </c>
      <c r="N29" s="271">
        <v>66.08</v>
      </c>
      <c r="O29" s="271">
        <v>68.47</v>
      </c>
      <c r="P29" s="122">
        <f t="shared" si="2"/>
        <v>3.6168280871670788E-2</v>
      </c>
      <c r="Q29" s="270">
        <f t="shared" si="3"/>
        <v>2.3900000000000006</v>
      </c>
    </row>
    <row r="30" spans="2:17" x14ac:dyDescent="0.25">
      <c r="B30" s="123" t="s">
        <v>63</v>
      </c>
      <c r="C30" s="272">
        <v>46.92</v>
      </c>
      <c r="D30" s="272">
        <v>32.35</v>
      </c>
      <c r="E30" s="272">
        <v>31.51</v>
      </c>
      <c r="F30" s="272">
        <v>47.15</v>
      </c>
      <c r="G30" s="272">
        <v>58.46</v>
      </c>
      <c r="H30" s="272">
        <v>68.099999999999994</v>
      </c>
      <c r="I30" s="124">
        <f t="shared" si="0"/>
        <v>0.16489907629148126</v>
      </c>
      <c r="J30" s="272">
        <f t="shared" si="1"/>
        <v>9.6399999999999935</v>
      </c>
      <c r="K30" s="273">
        <v>40.64</v>
      </c>
      <c r="L30" s="273">
        <v>51.2</v>
      </c>
      <c r="M30" s="273">
        <v>54.94</v>
      </c>
      <c r="N30" s="273">
        <v>69.42</v>
      </c>
      <c r="O30" s="273">
        <v>72.67</v>
      </c>
      <c r="P30" s="124">
        <f t="shared" si="2"/>
        <v>4.6816479400749067E-2</v>
      </c>
      <c r="Q30" s="272">
        <f t="shared" si="3"/>
        <v>3.25</v>
      </c>
    </row>
    <row r="31" spans="2:17" x14ac:dyDescent="0.25">
      <c r="B31" s="123" t="s">
        <v>64</v>
      </c>
      <c r="C31" s="272">
        <v>28.87</v>
      </c>
      <c r="D31" s="272">
        <v>22.76</v>
      </c>
      <c r="E31" s="272">
        <v>23.58</v>
      </c>
      <c r="F31" s="272">
        <v>31.76</v>
      </c>
      <c r="G31" s="272">
        <v>39.42</v>
      </c>
      <c r="H31" s="272">
        <v>48.3</v>
      </c>
      <c r="I31" s="124">
        <f t="shared" si="0"/>
        <v>0.22526636225266339</v>
      </c>
      <c r="J31" s="272">
        <f t="shared" si="1"/>
        <v>8.8799999999999955</v>
      </c>
      <c r="K31" s="273">
        <v>26.15</v>
      </c>
      <c r="L31" s="273">
        <v>27.16</v>
      </c>
      <c r="M31" s="273">
        <v>33.26</v>
      </c>
      <c r="N31" s="273">
        <v>43.77</v>
      </c>
      <c r="O31" s="273">
        <v>41.48</v>
      </c>
      <c r="P31" s="124">
        <f t="shared" si="2"/>
        <v>-5.2318939913182705E-2</v>
      </c>
      <c r="Q31" s="272">
        <f t="shared" si="3"/>
        <v>-2.2900000000000063</v>
      </c>
    </row>
    <row r="32" spans="2:17" x14ac:dyDescent="0.25">
      <c r="B32" s="120" t="s">
        <v>65</v>
      </c>
      <c r="C32" s="270">
        <v>33.409999999999997</v>
      </c>
      <c r="D32" s="270">
        <v>23.06</v>
      </c>
      <c r="E32" s="270">
        <v>22.18</v>
      </c>
      <c r="F32" s="270">
        <v>30.16</v>
      </c>
      <c r="G32" s="270">
        <v>36.21</v>
      </c>
      <c r="H32" s="270">
        <v>43.56</v>
      </c>
      <c r="I32" s="122">
        <f t="shared" si="0"/>
        <v>0.20298260149130076</v>
      </c>
      <c r="J32" s="270">
        <f t="shared" si="1"/>
        <v>7.3500000000000014</v>
      </c>
      <c r="K32" s="271">
        <v>27.62</v>
      </c>
      <c r="L32" s="271">
        <v>26.58</v>
      </c>
      <c r="M32" s="271">
        <v>31.95</v>
      </c>
      <c r="N32" s="271">
        <v>38.92</v>
      </c>
      <c r="O32" s="271">
        <v>42.57</v>
      </c>
      <c r="P32" s="122">
        <f t="shared" si="2"/>
        <v>9.3782117163412115E-2</v>
      </c>
      <c r="Q32" s="270">
        <f t="shared" si="3"/>
        <v>3.6499999999999986</v>
      </c>
    </row>
    <row r="33" spans="2:17" x14ac:dyDescent="0.25">
      <c r="B33" s="117" t="s">
        <v>51</v>
      </c>
      <c r="C33" s="274">
        <v>51.62</v>
      </c>
      <c r="D33" s="274">
        <v>49.1</v>
      </c>
      <c r="E33" s="274">
        <v>45.63</v>
      </c>
      <c r="F33" s="274">
        <v>64.64</v>
      </c>
      <c r="G33" s="274">
        <v>73.62</v>
      </c>
      <c r="H33" s="274">
        <v>81.849999999999994</v>
      </c>
      <c r="I33" s="126">
        <f t="shared" si="0"/>
        <v>0.11179027438196121</v>
      </c>
      <c r="J33" s="274">
        <f t="shared" si="1"/>
        <v>8.2299999999999898</v>
      </c>
      <c r="K33" s="275">
        <v>60.96</v>
      </c>
      <c r="L33" s="275">
        <v>68.819999999999993</v>
      </c>
      <c r="M33" s="275">
        <v>73.47</v>
      </c>
      <c r="N33" s="275">
        <v>78.17</v>
      </c>
      <c r="O33" s="275">
        <v>91.54</v>
      </c>
      <c r="P33" s="126">
        <f t="shared" si="2"/>
        <v>0.17103748241013172</v>
      </c>
      <c r="Q33" s="274">
        <f t="shared" si="3"/>
        <v>13.370000000000005</v>
      </c>
    </row>
    <row r="34" spans="2:17" x14ac:dyDescent="0.25">
      <c r="B34" s="120" t="s">
        <v>62</v>
      </c>
      <c r="C34" s="270">
        <v>51.62</v>
      </c>
      <c r="D34" s="270">
        <v>49.1</v>
      </c>
      <c r="E34" s="270">
        <v>45.63</v>
      </c>
      <c r="F34" s="270">
        <v>64.64</v>
      </c>
      <c r="G34" s="270">
        <v>73.62</v>
      </c>
      <c r="H34" s="270">
        <v>81.849999999999994</v>
      </c>
      <c r="I34" s="122">
        <f t="shared" si="0"/>
        <v>0.11179027438196121</v>
      </c>
      <c r="J34" s="270">
        <f t="shared" si="1"/>
        <v>8.2299999999999898</v>
      </c>
      <c r="K34" s="271">
        <v>60.96</v>
      </c>
      <c r="L34" s="271">
        <v>68.819999999999993</v>
      </c>
      <c r="M34" s="271">
        <v>73.47</v>
      </c>
      <c r="N34" s="271">
        <v>78.17</v>
      </c>
      <c r="O34" s="271">
        <v>91.54</v>
      </c>
      <c r="P34" s="122">
        <f t="shared" si="2"/>
        <v>0.17103748241013172</v>
      </c>
      <c r="Q34" s="270">
        <f t="shared" si="3"/>
        <v>13.370000000000005</v>
      </c>
    </row>
    <row r="35" spans="2:17" x14ac:dyDescent="0.25">
      <c r="B35" s="117" t="s">
        <v>52</v>
      </c>
      <c r="C35" s="274">
        <v>67.78</v>
      </c>
      <c r="D35" s="274">
        <v>64.31</v>
      </c>
      <c r="E35" s="274">
        <v>82.55</v>
      </c>
      <c r="F35" s="274">
        <v>96.71</v>
      </c>
      <c r="G35" s="274">
        <v>122.12</v>
      </c>
      <c r="H35" s="274">
        <v>143.97</v>
      </c>
      <c r="I35" s="126">
        <f t="shared" si="0"/>
        <v>0.17892237143792977</v>
      </c>
      <c r="J35" s="274">
        <f t="shared" si="1"/>
        <v>21.849999999999994</v>
      </c>
      <c r="K35" s="275">
        <v>94.07</v>
      </c>
      <c r="L35" s="275">
        <v>106.99</v>
      </c>
      <c r="M35" s="275">
        <v>151.55000000000001</v>
      </c>
      <c r="N35" s="275">
        <v>147.13</v>
      </c>
      <c r="O35" s="275">
        <v>160.01</v>
      </c>
      <c r="P35" s="126">
        <f t="shared" si="2"/>
        <v>8.7541629851151992E-2</v>
      </c>
      <c r="Q35" s="274">
        <f t="shared" si="3"/>
        <v>12.879999999999995</v>
      </c>
    </row>
    <row r="36" spans="2:17" x14ac:dyDescent="0.25">
      <c r="B36" s="120" t="s">
        <v>62</v>
      </c>
      <c r="C36" s="270">
        <v>88.08</v>
      </c>
      <c r="D36" s="270">
        <v>75.77</v>
      </c>
      <c r="E36" s="270">
        <v>86.58</v>
      </c>
      <c r="F36" s="270">
        <v>103.27</v>
      </c>
      <c r="G36" s="270">
        <v>127.65</v>
      </c>
      <c r="H36" s="270">
        <v>152.83000000000001</v>
      </c>
      <c r="I36" s="122">
        <f t="shared" si="0"/>
        <v>0.1972581276929104</v>
      </c>
      <c r="J36" s="270">
        <f t="shared" si="1"/>
        <v>25.180000000000007</v>
      </c>
      <c r="K36" s="271">
        <v>102.48</v>
      </c>
      <c r="L36" s="271">
        <v>112.76</v>
      </c>
      <c r="M36" s="271">
        <v>163.47</v>
      </c>
      <c r="N36" s="271">
        <v>157.30000000000001</v>
      </c>
      <c r="O36" s="271">
        <v>170.57</v>
      </c>
      <c r="P36" s="122">
        <f t="shared" si="2"/>
        <v>8.4361093452002489E-2</v>
      </c>
      <c r="Q36" s="270">
        <f t="shared" si="3"/>
        <v>13.269999999999982</v>
      </c>
    </row>
    <row r="37" spans="2:17" x14ac:dyDescent="0.25">
      <c r="B37" s="120" t="s">
        <v>65</v>
      </c>
      <c r="C37" s="270">
        <v>45.47</v>
      </c>
      <c r="D37" s="270">
        <v>30.29</v>
      </c>
      <c r="E37" s="270">
        <v>48.86</v>
      </c>
      <c r="F37" s="270">
        <v>61.39</v>
      </c>
      <c r="G37" s="270">
        <v>90.45</v>
      </c>
      <c r="H37" s="270">
        <v>93.94</v>
      </c>
      <c r="I37" s="122">
        <f t="shared" si="0"/>
        <v>3.8584853510226669E-2</v>
      </c>
      <c r="J37" s="270">
        <f t="shared" si="1"/>
        <v>3.4899999999999949</v>
      </c>
      <c r="K37" s="271">
        <v>51.69</v>
      </c>
      <c r="L37" s="271">
        <v>74.02</v>
      </c>
      <c r="M37" s="271">
        <v>79.7</v>
      </c>
      <c r="N37" s="271">
        <v>89.65</v>
      </c>
      <c r="O37" s="271">
        <v>103.99</v>
      </c>
      <c r="P37" s="122">
        <f t="shared" si="2"/>
        <v>0.15995538204127158</v>
      </c>
      <c r="Q37" s="270">
        <f t="shared" si="3"/>
        <v>14.339999999999989</v>
      </c>
    </row>
    <row r="38" spans="2:17" x14ac:dyDescent="0.25">
      <c r="B38" s="117" t="s">
        <v>53</v>
      </c>
      <c r="C38" s="274">
        <v>43.26</v>
      </c>
      <c r="D38" s="274">
        <v>33.54</v>
      </c>
      <c r="E38" s="274">
        <v>37.840000000000003</v>
      </c>
      <c r="F38" s="274">
        <v>53.16</v>
      </c>
      <c r="G38" s="274">
        <v>62.05</v>
      </c>
      <c r="H38" s="274">
        <v>69.75</v>
      </c>
      <c r="I38" s="126">
        <f t="shared" si="0"/>
        <v>0.12409347300564066</v>
      </c>
      <c r="J38" s="274">
        <f t="shared" si="1"/>
        <v>7.7000000000000028</v>
      </c>
      <c r="K38" s="275">
        <v>48.57</v>
      </c>
      <c r="L38" s="275">
        <v>50.3</v>
      </c>
      <c r="M38" s="275">
        <v>65.09</v>
      </c>
      <c r="N38" s="275">
        <v>67.97</v>
      </c>
      <c r="O38" s="275">
        <v>82.61</v>
      </c>
      <c r="P38" s="126">
        <f t="shared" si="2"/>
        <v>0.21538914226864803</v>
      </c>
      <c r="Q38" s="274">
        <f t="shared" si="3"/>
        <v>14.64</v>
      </c>
    </row>
    <row r="39" spans="2:17" x14ac:dyDescent="0.25">
      <c r="B39" s="120" t="s">
        <v>62</v>
      </c>
      <c r="C39" s="270">
        <v>43.26</v>
      </c>
      <c r="D39" s="270">
        <v>33.54</v>
      </c>
      <c r="E39" s="270">
        <v>37.840000000000003</v>
      </c>
      <c r="F39" s="270">
        <v>53.16</v>
      </c>
      <c r="G39" s="270">
        <v>62.05</v>
      </c>
      <c r="H39" s="270">
        <v>69.75</v>
      </c>
      <c r="I39" s="122">
        <f t="shared" si="0"/>
        <v>0.12409347300564066</v>
      </c>
      <c r="J39" s="270">
        <f t="shared" si="1"/>
        <v>7.7000000000000028</v>
      </c>
      <c r="K39" s="271">
        <v>48.57</v>
      </c>
      <c r="L39" s="271">
        <v>50.3</v>
      </c>
      <c r="M39" s="271">
        <v>65.09</v>
      </c>
      <c r="N39" s="271">
        <v>67.97</v>
      </c>
      <c r="O39" s="271">
        <v>82.61</v>
      </c>
      <c r="P39" s="122">
        <f t="shared" si="2"/>
        <v>0.21538914226864803</v>
      </c>
      <c r="Q39" s="270">
        <f t="shared" si="3"/>
        <v>14.64</v>
      </c>
    </row>
    <row r="40" spans="2:17" x14ac:dyDescent="0.25">
      <c r="B40" s="123" t="s">
        <v>63</v>
      </c>
      <c r="C40" s="272">
        <v>56.68</v>
      </c>
      <c r="D40" s="272">
        <v>39.090000000000003</v>
      </c>
      <c r="E40" s="272">
        <v>40.1</v>
      </c>
      <c r="F40" s="272">
        <v>62.85</v>
      </c>
      <c r="G40" s="272">
        <v>73.61</v>
      </c>
      <c r="H40" s="272">
        <v>84.16</v>
      </c>
      <c r="I40" s="124">
        <f t="shared" si="0"/>
        <v>0.14332291808178232</v>
      </c>
      <c r="J40" s="272">
        <f t="shared" si="1"/>
        <v>10.549999999999997</v>
      </c>
      <c r="K40" s="273">
        <v>53.6</v>
      </c>
      <c r="L40" s="273">
        <v>60.86</v>
      </c>
      <c r="M40" s="273">
        <v>74.989999999999995</v>
      </c>
      <c r="N40" s="273">
        <v>79.349999999999994</v>
      </c>
      <c r="O40" s="273">
        <v>94.05</v>
      </c>
      <c r="P40" s="124">
        <f t="shared" si="2"/>
        <v>0.18525519848771266</v>
      </c>
      <c r="Q40" s="272">
        <f t="shared" si="3"/>
        <v>14.700000000000003</v>
      </c>
    </row>
    <row r="41" spans="2:17" x14ac:dyDescent="0.25">
      <c r="B41" s="123" t="s">
        <v>64</v>
      </c>
      <c r="C41" s="272">
        <v>31.7</v>
      </c>
      <c r="D41" s="272">
        <v>27.82</v>
      </c>
      <c r="E41" s="272">
        <v>34.1</v>
      </c>
      <c r="F41" s="272">
        <v>40.229999999999997</v>
      </c>
      <c r="G41" s="272">
        <v>47.48</v>
      </c>
      <c r="H41" s="272">
        <v>49.35</v>
      </c>
      <c r="I41" s="124">
        <f t="shared" si="0"/>
        <v>3.9385004212300068E-2</v>
      </c>
      <c r="J41" s="272">
        <f t="shared" si="1"/>
        <v>1.8700000000000045</v>
      </c>
      <c r="K41" s="273">
        <v>40.24</v>
      </c>
      <c r="L41" s="273">
        <v>37.82</v>
      </c>
      <c r="M41" s="273">
        <v>52.33</v>
      </c>
      <c r="N41" s="273">
        <v>47.04</v>
      </c>
      <c r="O41" s="273">
        <v>61.7</v>
      </c>
      <c r="P41" s="124">
        <f t="shared" si="2"/>
        <v>0.31164965986394577</v>
      </c>
      <c r="Q41" s="272">
        <f t="shared" si="3"/>
        <v>14.660000000000004</v>
      </c>
    </row>
    <row r="42" spans="2:17" x14ac:dyDescent="0.25">
      <c r="B42" s="117" t="s">
        <v>54</v>
      </c>
      <c r="C42" s="274">
        <v>71.48</v>
      </c>
      <c r="D42" s="274">
        <v>50.94</v>
      </c>
      <c r="E42" s="274">
        <v>53.72</v>
      </c>
      <c r="F42" s="274">
        <v>88.72</v>
      </c>
      <c r="G42" s="274">
        <v>108.87</v>
      </c>
      <c r="H42" s="274">
        <v>119.53</v>
      </c>
      <c r="I42" s="126">
        <f t="shared" si="0"/>
        <v>9.791494442913562E-2</v>
      </c>
      <c r="J42" s="274">
        <f t="shared" si="1"/>
        <v>10.659999999999997</v>
      </c>
      <c r="K42" s="275">
        <v>75.25</v>
      </c>
      <c r="L42" s="275">
        <v>88.28</v>
      </c>
      <c r="M42" s="275">
        <v>112.03</v>
      </c>
      <c r="N42" s="275">
        <v>119.51</v>
      </c>
      <c r="O42" s="275">
        <v>103.75</v>
      </c>
      <c r="P42" s="126">
        <f t="shared" si="2"/>
        <v>-0.13187180989038583</v>
      </c>
      <c r="Q42" s="274">
        <f t="shared" si="3"/>
        <v>-15.760000000000005</v>
      </c>
    </row>
    <row r="43" spans="2:17" x14ac:dyDescent="0.25">
      <c r="B43" s="120" t="s">
        <v>62</v>
      </c>
      <c r="C43" s="270">
        <v>77.83</v>
      </c>
      <c r="D43" s="270">
        <v>56.41</v>
      </c>
      <c r="E43" s="270">
        <v>62.75</v>
      </c>
      <c r="F43" s="270">
        <v>96.52</v>
      </c>
      <c r="G43" s="270">
        <v>119.31</v>
      </c>
      <c r="H43" s="270">
        <v>129.19999999999999</v>
      </c>
      <c r="I43" s="122">
        <f t="shared" si="0"/>
        <v>8.2893303159835563E-2</v>
      </c>
      <c r="J43" s="270">
        <f t="shared" si="1"/>
        <v>9.8899999999999864</v>
      </c>
      <c r="K43" s="271">
        <v>82.4</v>
      </c>
      <c r="L43" s="271">
        <v>96.93</v>
      </c>
      <c r="M43" s="271">
        <v>123.12</v>
      </c>
      <c r="N43" s="271">
        <v>131.04</v>
      </c>
      <c r="O43" s="271">
        <v>110.62</v>
      </c>
      <c r="P43" s="122">
        <f t="shared" si="2"/>
        <v>-0.15583028083028072</v>
      </c>
      <c r="Q43" s="270">
        <f t="shared" si="3"/>
        <v>-20.419999999999987</v>
      </c>
    </row>
    <row r="44" spans="2:17" x14ac:dyDescent="0.25">
      <c r="B44" s="123" t="s">
        <v>63</v>
      </c>
      <c r="C44" s="272">
        <v>81.78</v>
      </c>
      <c r="D44" s="272">
        <v>0</v>
      </c>
      <c r="E44" s="272">
        <v>65.540000000000006</v>
      </c>
      <c r="F44" s="272">
        <v>100.75</v>
      </c>
      <c r="G44" s="272">
        <v>126.98</v>
      </c>
      <c r="H44" s="272">
        <v>135.56</v>
      </c>
      <c r="I44" s="124">
        <f t="shared" si="0"/>
        <v>6.7569696015120417E-2</v>
      </c>
      <c r="J44" s="272">
        <f t="shared" si="1"/>
        <v>8.5799999999999983</v>
      </c>
      <c r="K44" s="273">
        <v>87.16</v>
      </c>
      <c r="L44" s="273">
        <v>104.71</v>
      </c>
      <c r="M44" s="273">
        <v>130.84</v>
      </c>
      <c r="N44" s="273">
        <v>138.51</v>
      </c>
      <c r="O44" s="273">
        <v>112.29</v>
      </c>
      <c r="P44" s="124">
        <f t="shared" si="2"/>
        <v>-0.18930041152263366</v>
      </c>
      <c r="Q44" s="272">
        <f t="shared" si="3"/>
        <v>-26.219999999999985</v>
      </c>
    </row>
    <row r="45" spans="2:17" x14ac:dyDescent="0.25">
      <c r="B45" s="123" t="s">
        <v>64</v>
      </c>
      <c r="C45" s="272">
        <v>62.86</v>
      </c>
      <c r="D45" s="272">
        <v>0</v>
      </c>
      <c r="E45" s="272">
        <v>51.57</v>
      </c>
      <c r="F45" s="272">
        <v>79.3</v>
      </c>
      <c r="G45" s="272">
        <v>88.65</v>
      </c>
      <c r="H45" s="272">
        <v>103.35</v>
      </c>
      <c r="I45" s="124">
        <f t="shared" si="0"/>
        <v>0.16582064297800314</v>
      </c>
      <c r="J45" s="272">
        <f t="shared" si="1"/>
        <v>14.699999999999989</v>
      </c>
      <c r="K45" s="273">
        <v>63.05</v>
      </c>
      <c r="L45" s="273">
        <v>65.34</v>
      </c>
      <c r="M45" s="273">
        <v>91.74</v>
      </c>
      <c r="N45" s="273">
        <v>100.66</v>
      </c>
      <c r="O45" s="273">
        <v>103.85</v>
      </c>
      <c r="P45" s="124">
        <f t="shared" si="2"/>
        <v>3.1690840453010072E-2</v>
      </c>
      <c r="Q45" s="272">
        <f t="shared" si="3"/>
        <v>3.1899999999999977</v>
      </c>
    </row>
    <row r="46" spans="2:17" x14ac:dyDescent="0.25">
      <c r="B46" s="120" t="s">
        <v>65</v>
      </c>
      <c r="C46" s="270">
        <v>50.93</v>
      </c>
      <c r="D46" s="270">
        <v>31.82</v>
      </c>
      <c r="E46" s="270">
        <v>24.11</v>
      </c>
      <c r="F46" s="270">
        <v>48.07</v>
      </c>
      <c r="G46" s="270">
        <v>55.12</v>
      </c>
      <c r="H46" s="270">
        <v>69.489999999999995</v>
      </c>
      <c r="I46" s="122">
        <f t="shared" si="0"/>
        <v>0.26070391872278664</v>
      </c>
      <c r="J46" s="270">
        <f t="shared" si="1"/>
        <v>14.369999999999997</v>
      </c>
      <c r="K46" s="271">
        <v>37.97</v>
      </c>
      <c r="L46" s="271">
        <v>43.15</v>
      </c>
      <c r="M46" s="271">
        <v>54.19</v>
      </c>
      <c r="N46" s="271">
        <v>59.43</v>
      </c>
      <c r="O46" s="271">
        <v>69.37</v>
      </c>
      <c r="P46" s="122">
        <f t="shared" si="2"/>
        <v>0.16725559481743235</v>
      </c>
      <c r="Q46" s="270">
        <f t="shared" si="3"/>
        <v>9.9400000000000048</v>
      </c>
    </row>
    <row r="47" spans="2:17" x14ac:dyDescent="0.25">
      <c r="B47" s="117" t="s">
        <v>55</v>
      </c>
      <c r="C47" s="274">
        <v>39.85</v>
      </c>
      <c r="D47" s="274">
        <v>22.7</v>
      </c>
      <c r="E47" s="274">
        <v>29.35</v>
      </c>
      <c r="F47" s="274">
        <v>43.18</v>
      </c>
      <c r="G47" s="274">
        <v>54</v>
      </c>
      <c r="H47" s="274">
        <v>56.57</v>
      </c>
      <c r="I47" s="126">
        <f t="shared" si="0"/>
        <v>4.7592592592592631E-2</v>
      </c>
      <c r="J47" s="274">
        <f t="shared" si="1"/>
        <v>2.5700000000000003</v>
      </c>
      <c r="K47" s="275">
        <v>38.57</v>
      </c>
      <c r="L47" s="275">
        <v>39.69</v>
      </c>
      <c r="M47" s="275">
        <v>49.04</v>
      </c>
      <c r="N47" s="275">
        <v>50.64</v>
      </c>
      <c r="O47" s="275">
        <v>49.19</v>
      </c>
      <c r="P47" s="126">
        <f t="shared" si="2"/>
        <v>-2.8633491311216508E-2</v>
      </c>
      <c r="Q47" s="274">
        <f t="shared" si="3"/>
        <v>-1.4500000000000028</v>
      </c>
    </row>
    <row r="48" spans="2:17" x14ac:dyDescent="0.25">
      <c r="B48" s="120" t="s">
        <v>62</v>
      </c>
      <c r="C48" s="270">
        <v>40.090000000000003</v>
      </c>
      <c r="D48" s="270">
        <v>22.26</v>
      </c>
      <c r="E48" s="270">
        <v>29.29</v>
      </c>
      <c r="F48" s="270">
        <v>43.74</v>
      </c>
      <c r="G48" s="270">
        <v>54.6</v>
      </c>
      <c r="H48" s="270">
        <v>58.13</v>
      </c>
      <c r="I48" s="122">
        <f t="shared" si="0"/>
        <v>6.4652014652014644E-2</v>
      </c>
      <c r="J48" s="270">
        <f t="shared" si="1"/>
        <v>3.5300000000000011</v>
      </c>
      <c r="K48" s="271">
        <v>38.65</v>
      </c>
      <c r="L48" s="271">
        <v>40.21</v>
      </c>
      <c r="M48" s="271">
        <v>50.22</v>
      </c>
      <c r="N48" s="271">
        <v>51.84</v>
      </c>
      <c r="O48" s="271">
        <v>50.73</v>
      </c>
      <c r="P48" s="122">
        <f t="shared" si="2"/>
        <v>-2.1412037037037202E-2</v>
      </c>
      <c r="Q48" s="270">
        <f t="shared" si="3"/>
        <v>-1.1100000000000065</v>
      </c>
    </row>
    <row r="49" spans="2:17" x14ac:dyDescent="0.25">
      <c r="B49" s="123" t="s">
        <v>63</v>
      </c>
      <c r="C49" s="272">
        <v>43.4</v>
      </c>
      <c r="D49" s="272">
        <v>22.57</v>
      </c>
      <c r="E49" s="272">
        <v>31.13</v>
      </c>
      <c r="F49" s="272">
        <v>47.77</v>
      </c>
      <c r="G49" s="272">
        <v>59.8</v>
      </c>
      <c r="H49" s="272">
        <v>61.8</v>
      </c>
      <c r="I49" s="124">
        <f t="shared" si="0"/>
        <v>3.3444816053511683E-2</v>
      </c>
      <c r="J49" s="272">
        <f t="shared" si="1"/>
        <v>2</v>
      </c>
      <c r="K49" s="273">
        <v>44.93</v>
      </c>
      <c r="L49" s="273">
        <v>44.61</v>
      </c>
      <c r="M49" s="273">
        <v>56</v>
      </c>
      <c r="N49" s="273">
        <v>55.39</v>
      </c>
      <c r="O49" s="273">
        <v>55.22</v>
      </c>
      <c r="P49" s="124">
        <f t="shared" si="2"/>
        <v>-3.0691460552446648E-3</v>
      </c>
      <c r="Q49" s="272">
        <f t="shared" si="3"/>
        <v>-0.17000000000000171</v>
      </c>
    </row>
    <row r="50" spans="2:17" x14ac:dyDescent="0.25">
      <c r="B50" s="123" t="s">
        <v>64</v>
      </c>
      <c r="C50" s="272">
        <v>28.7</v>
      </c>
      <c r="D50" s="272">
        <v>21.23</v>
      </c>
      <c r="E50" s="272">
        <v>23.12</v>
      </c>
      <c r="F50" s="272">
        <v>33.61</v>
      </c>
      <c r="G50" s="272">
        <v>39.770000000000003</v>
      </c>
      <c r="H50" s="272">
        <v>48.41</v>
      </c>
      <c r="I50" s="124">
        <f t="shared" si="0"/>
        <v>0.21724918280110628</v>
      </c>
      <c r="J50" s="272">
        <f t="shared" si="1"/>
        <v>8.6399999999999935</v>
      </c>
      <c r="K50" s="273">
        <v>19.600000000000001</v>
      </c>
      <c r="L50" s="273">
        <v>30.13</v>
      </c>
      <c r="M50" s="273">
        <v>34.450000000000003</v>
      </c>
      <c r="N50" s="273">
        <v>42.62</v>
      </c>
      <c r="O50" s="273">
        <v>39.090000000000003</v>
      </c>
      <c r="P50" s="124">
        <f t="shared" si="2"/>
        <v>-8.2824964805255585E-2</v>
      </c>
      <c r="Q50" s="272">
        <f t="shared" si="3"/>
        <v>-3.529999999999994</v>
      </c>
    </row>
    <row r="51" spans="2:17" x14ac:dyDescent="0.25">
      <c r="B51" s="120" t="s">
        <v>65</v>
      </c>
      <c r="C51" s="270">
        <v>35.76</v>
      </c>
      <c r="D51" s="270">
        <v>16.5</v>
      </c>
      <c r="E51" s="270">
        <v>23.32</v>
      </c>
      <c r="F51" s="270">
        <v>71.760000000000005</v>
      </c>
      <c r="G51" s="270">
        <v>82.76</v>
      </c>
      <c r="H51" s="270">
        <v>68.41</v>
      </c>
      <c r="I51" s="122">
        <f t="shared" si="0"/>
        <v>-0.17339294345094258</v>
      </c>
      <c r="J51" s="270">
        <f t="shared" si="1"/>
        <v>-14.350000000000009</v>
      </c>
      <c r="K51" s="271">
        <v>36.299999999999997</v>
      </c>
      <c r="L51" s="271">
        <v>87.62</v>
      </c>
      <c r="M51" s="271">
        <v>83.17</v>
      </c>
      <c r="N51" s="271">
        <v>81.709999999999994</v>
      </c>
      <c r="O51" s="271">
        <v>72.83</v>
      </c>
      <c r="P51" s="122">
        <f t="shared" si="2"/>
        <v>-0.10867702851548156</v>
      </c>
      <c r="Q51" s="270">
        <f t="shared" si="3"/>
        <v>-8.8799999999999955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57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9E0A4-545F-47AA-997F-9D962F0015CC}">
  <sheetPr>
    <tabColor theme="4"/>
  </sheetPr>
  <dimension ref="B4:B25"/>
  <sheetViews>
    <sheetView showGridLines="0" workbookViewId="0">
      <selection activeCell="D5" sqref="D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D716A-7CE4-4F56-90E6-B4D8B2DC56BC}">
  <sheetPr>
    <tabColor theme="4" tint="0.39997558519241921"/>
  </sheetPr>
  <dimension ref="A1:AE131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313</v>
      </c>
      <c r="C1" s="1"/>
      <c r="D1" s="1"/>
      <c r="F1" s="276"/>
      <c r="G1" s="276"/>
      <c r="H1" s="276"/>
      <c r="J1" s="276"/>
    </row>
    <row r="3" spans="1:31" s="4" customFormat="1" ht="25.5" customHeight="1" thickBot="1" x14ac:dyDescent="0.3">
      <c r="B3" s="85" t="s">
        <v>314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05" t="s">
        <v>265</v>
      </c>
      <c r="D5" s="205" t="s">
        <v>266</v>
      </c>
      <c r="E5" s="205" t="s">
        <v>267</v>
      </c>
      <c r="F5" s="205" t="s">
        <v>268</v>
      </c>
      <c r="G5" s="206" t="str">
        <f>CONCATENATE("var. ",RIGHT(F5,2),"/",RIGHT(E5,2))</f>
        <v>var. 23/22</v>
      </c>
      <c r="H5" s="206" t="str">
        <f>CONCATENATE("dif. ",RIGHT(F5,2),"/",RIGHT(E5,2))</f>
        <v>dif. 23/22</v>
      </c>
      <c r="I5" s="206" t="str">
        <f>CONCATENATE("%/s total España ",RIGHT(F5,4))</f>
        <v>%/s total España 2023</v>
      </c>
      <c r="J5" s="205" t="s">
        <v>269</v>
      </c>
      <c r="K5" s="206" t="str">
        <f>CONCATENATE("var. ",RIGHT(J5,2),"/",RIGHT(F5,2))</f>
        <v>var. 24/23</v>
      </c>
      <c r="L5" s="206" t="str">
        <f>CONCATENATE("dif. ",RIGHT(J5,2),"/",RIGHT(F5,2))</f>
        <v>dif. 24/23</v>
      </c>
      <c r="M5" s="206" t="str">
        <f>CONCATENATE("%/s total España ",RIGHT(J5,4))</f>
        <v>%/s total España 2024</v>
      </c>
      <c r="N5" s="205" t="s">
        <v>270</v>
      </c>
      <c r="O5" s="206" t="str">
        <f>CONCATENATE("var. ",RIGHT(N5,2),"/",RIGHT(J5,2))</f>
        <v>var. 25/24</v>
      </c>
      <c r="P5" s="206" t="str">
        <f>CONCATENATE("dif. ",RIGHT(N5,2),"/",RIGHT(J5,2))</f>
        <v>dif. 25/24</v>
      </c>
      <c r="Q5" s="206" t="str">
        <f>CONCATENATE("var. ",RIGHT(N5,2),"/",RIGHT(C5,2))</f>
        <v>var. 25/20</v>
      </c>
      <c r="R5" s="206" t="str">
        <f>CONCATENATE("dif. ",RIGHT(N5,2),"/",RIGHT(C5,2))</f>
        <v>dif. 25/20</v>
      </c>
      <c r="S5" s="206" t="str">
        <f>CONCATENATE("%/s total España ",RIGHT(N5,4))</f>
        <v>%/s total España 2025</v>
      </c>
      <c r="T5" s="206" t="str">
        <f>CONCATENATE("%/s total Turistas ",RIGHT(N5,4))</f>
        <v>%/s total Turistas 2025</v>
      </c>
      <c r="AE5" s="1"/>
    </row>
    <row r="6" spans="1:31" s="4" customFormat="1" ht="18.75" x14ac:dyDescent="0.3">
      <c r="B6" s="277" t="s">
        <v>177</v>
      </c>
      <c r="C6" s="278">
        <v>319934</v>
      </c>
      <c r="D6" s="278">
        <v>324977</v>
      </c>
      <c r="E6" s="278">
        <v>1027252</v>
      </c>
      <c r="F6" s="278">
        <v>1094360</v>
      </c>
      <c r="G6" s="279">
        <f t="shared" ref="G6:G11" si="0">F6/E6-1</f>
        <v>6.5327689797634925E-2</v>
      </c>
      <c r="H6" s="278">
        <f t="shared" ref="H6:H11" si="1">F6-E6</f>
        <v>67108</v>
      </c>
      <c r="I6" s="279"/>
      <c r="J6" s="278">
        <v>1158457</v>
      </c>
      <c r="K6" s="279">
        <f t="shared" ref="K6:K11" si="2">J6/F6-1</f>
        <v>5.8570305932234445E-2</v>
      </c>
      <c r="L6" s="278">
        <f t="shared" ref="L6:L11" si="3">J6-F6</f>
        <v>64097</v>
      </c>
      <c r="M6" s="279"/>
      <c r="N6" s="278">
        <v>1192132</v>
      </c>
      <c r="O6" s="279">
        <f t="shared" ref="O6:O11" si="4">N6/J6-1</f>
        <v>2.906883898150725E-2</v>
      </c>
      <c r="P6" s="278">
        <f t="shared" ref="P6:P11" si="5">N6-J6</f>
        <v>33675</v>
      </c>
      <c r="Q6" s="279">
        <f>N6/C6-1</f>
        <v>2.7261810248363725</v>
      </c>
      <c r="R6" s="278">
        <f>N6-C6</f>
        <v>872198</v>
      </c>
      <c r="S6" s="279"/>
      <c r="T6" s="279"/>
      <c r="V6" s="37"/>
      <c r="AE6" s="1"/>
    </row>
    <row r="7" spans="1:31" ht="18.75" x14ac:dyDescent="0.3">
      <c r="A7" s="4"/>
      <c r="B7" s="277" t="s">
        <v>178</v>
      </c>
      <c r="C7" s="278">
        <v>41966</v>
      </c>
      <c r="D7" s="278">
        <v>69889</v>
      </c>
      <c r="E7" s="278">
        <v>110023</v>
      </c>
      <c r="F7" s="278">
        <v>104488</v>
      </c>
      <c r="G7" s="279">
        <f t="shared" si="0"/>
        <v>-5.0307662943202769E-2</v>
      </c>
      <c r="H7" s="278">
        <f t="shared" si="1"/>
        <v>-5535</v>
      </c>
      <c r="I7" s="279">
        <f>F7/$F$7</f>
        <v>1</v>
      </c>
      <c r="J7" s="278">
        <v>100942</v>
      </c>
      <c r="K7" s="279">
        <f t="shared" si="2"/>
        <v>-3.3936911415664905E-2</v>
      </c>
      <c r="L7" s="278">
        <f t="shared" si="3"/>
        <v>-3546</v>
      </c>
      <c r="M7" s="279">
        <f>J7/$J$7</f>
        <v>1</v>
      </c>
      <c r="N7" s="278">
        <v>103829</v>
      </c>
      <c r="O7" s="279">
        <f t="shared" si="4"/>
        <v>2.8600582512730011E-2</v>
      </c>
      <c r="P7" s="278">
        <f t="shared" si="5"/>
        <v>2887</v>
      </c>
      <c r="Q7" s="279">
        <f t="shared" ref="Q7:Q11" si="6">N7/C7-1</f>
        <v>1.4741219082114094</v>
      </c>
      <c r="R7" s="278">
        <f t="shared" ref="R7:R11" si="7">N7-C7</f>
        <v>61863</v>
      </c>
      <c r="S7" s="279">
        <f>N7/$N$7</f>
        <v>1</v>
      </c>
      <c r="T7" s="279">
        <f>N7/$N$6</f>
        <v>8.7095220999016884E-2</v>
      </c>
      <c r="V7" s="37"/>
      <c r="W7" s="103"/>
      <c r="AE7" s="1" t="s">
        <v>179</v>
      </c>
    </row>
    <row r="8" spans="1:31" ht="15.75" x14ac:dyDescent="0.25">
      <c r="A8" s="4"/>
      <c r="B8" s="280" t="s">
        <v>102</v>
      </c>
      <c r="C8" s="281">
        <v>21414</v>
      </c>
      <c r="D8" s="281">
        <v>31177</v>
      </c>
      <c r="E8" s="281">
        <v>65553</v>
      </c>
      <c r="F8" s="281">
        <v>58131</v>
      </c>
      <c r="G8" s="282">
        <f t="shared" si="0"/>
        <v>-0.11322136286668805</v>
      </c>
      <c r="H8" s="281">
        <f t="shared" si="1"/>
        <v>-7422</v>
      </c>
      <c r="I8" s="282">
        <f>F8/$F$7</f>
        <v>0.55634139805527905</v>
      </c>
      <c r="J8" s="281">
        <v>55491</v>
      </c>
      <c r="K8" s="282">
        <f t="shared" si="2"/>
        <v>-4.5414666873096921E-2</v>
      </c>
      <c r="L8" s="281">
        <f t="shared" si="3"/>
        <v>-2640</v>
      </c>
      <c r="M8" s="282">
        <f>J8/$J$7</f>
        <v>0.54973152899684963</v>
      </c>
      <c r="N8" s="281">
        <v>57774</v>
      </c>
      <c r="O8" s="282">
        <f t="shared" si="4"/>
        <v>4.1141806779477763E-2</v>
      </c>
      <c r="P8" s="281">
        <f t="shared" si="5"/>
        <v>2283</v>
      </c>
      <c r="Q8" s="282">
        <f t="shared" si="6"/>
        <v>1.6979546091342113</v>
      </c>
      <c r="R8" s="281">
        <f t="shared" si="7"/>
        <v>36360</v>
      </c>
      <c r="S8" s="282">
        <f>N8/$N$7</f>
        <v>0.55643413689816912</v>
      </c>
      <c r="T8" s="282">
        <f>N8/$N$6</f>
        <v>4.8462754124543254E-2</v>
      </c>
      <c r="V8" s="37"/>
      <c r="W8" s="103"/>
      <c r="AE8" s="1" t="s">
        <v>180</v>
      </c>
    </row>
    <row r="9" spans="1:31" s="4" customFormat="1" x14ac:dyDescent="0.25">
      <c r="B9" s="283" t="s">
        <v>105</v>
      </c>
      <c r="C9" s="284">
        <v>20552</v>
      </c>
      <c r="D9" s="284">
        <v>38712</v>
      </c>
      <c r="E9" s="284">
        <v>44470</v>
      </c>
      <c r="F9" s="284">
        <v>46357</v>
      </c>
      <c r="G9" s="285">
        <f t="shared" si="0"/>
        <v>4.2433100966944082E-2</v>
      </c>
      <c r="H9" s="286">
        <f t="shared" si="1"/>
        <v>1887</v>
      </c>
      <c r="I9" s="287">
        <f>F9/$F$7</f>
        <v>0.4436586019447209</v>
      </c>
      <c r="J9" s="284">
        <v>45451</v>
      </c>
      <c r="K9" s="285">
        <f t="shared" si="2"/>
        <v>-1.9543973941368087E-2</v>
      </c>
      <c r="L9" s="286">
        <f t="shared" si="3"/>
        <v>-906</v>
      </c>
      <c r="M9" s="287">
        <f>J9/$J$7</f>
        <v>0.45026847100315032</v>
      </c>
      <c r="N9" s="284">
        <v>46055</v>
      </c>
      <c r="O9" s="285">
        <f t="shared" si="4"/>
        <v>1.3289036544850585E-2</v>
      </c>
      <c r="P9" s="286">
        <f t="shared" si="5"/>
        <v>604</v>
      </c>
      <c r="Q9" s="285">
        <f t="shared" si="6"/>
        <v>1.240901128843908</v>
      </c>
      <c r="R9" s="286">
        <f t="shared" si="7"/>
        <v>25503</v>
      </c>
      <c r="S9" s="287">
        <f>N9/$N$7</f>
        <v>0.44356586310183088</v>
      </c>
      <c r="T9" s="287">
        <f>N9/$N$6</f>
        <v>3.863246687447363E-2</v>
      </c>
      <c r="V9" s="37"/>
      <c r="W9" s="103"/>
      <c r="AE9" s="1" t="s">
        <v>181</v>
      </c>
    </row>
    <row r="10" spans="1:31" s="4" customFormat="1" x14ac:dyDescent="0.25">
      <c r="B10" s="288" t="s">
        <v>182</v>
      </c>
      <c r="C10" s="37">
        <v>17456</v>
      </c>
      <c r="D10" s="37">
        <v>33993</v>
      </c>
      <c r="E10" s="37">
        <v>35576</v>
      </c>
      <c r="F10" s="37">
        <v>35523</v>
      </c>
      <c r="G10" s="27">
        <f t="shared" si="0"/>
        <v>-1.4897683831797126E-3</v>
      </c>
      <c r="H10" s="25">
        <f t="shared" si="1"/>
        <v>-53</v>
      </c>
      <c r="I10" s="39">
        <f>F10/$F$7</f>
        <v>0.33997205420718168</v>
      </c>
      <c r="J10" s="37">
        <v>31739</v>
      </c>
      <c r="K10" s="27">
        <f t="shared" si="2"/>
        <v>-0.10652253469583084</v>
      </c>
      <c r="L10" s="25">
        <f t="shared" si="3"/>
        <v>-3784</v>
      </c>
      <c r="M10" s="39">
        <f>J10/$J$7</f>
        <v>0.31442808741653622</v>
      </c>
      <c r="N10" s="37">
        <v>28777</v>
      </c>
      <c r="O10" s="27">
        <f t="shared" si="4"/>
        <v>-9.3323671193169311E-2</v>
      </c>
      <c r="P10" s="25">
        <f t="shared" si="5"/>
        <v>-2962</v>
      </c>
      <c r="Q10" s="27">
        <f t="shared" si="6"/>
        <v>0.64854491292392291</v>
      </c>
      <c r="R10" s="25">
        <f t="shared" si="7"/>
        <v>11321</v>
      </c>
      <c r="S10" s="39">
        <f>N10/$N$7</f>
        <v>0.27715763418698053</v>
      </c>
      <c r="T10" s="39">
        <f>N10/$N$6</f>
        <v>2.4139105401079747E-2</v>
      </c>
      <c r="V10" s="37"/>
      <c r="W10" s="103"/>
      <c r="AE10" s="1" t="s">
        <v>183</v>
      </c>
    </row>
    <row r="11" spans="1:31" s="4" customFormat="1" x14ac:dyDescent="0.25">
      <c r="B11" s="288" t="s">
        <v>184</v>
      </c>
      <c r="C11" s="37">
        <f>C9-C10</f>
        <v>3096</v>
      </c>
      <c r="D11" s="37">
        <f>D9-D10</f>
        <v>4719</v>
      </c>
      <c r="E11" s="37">
        <f>E9-E10</f>
        <v>8894</v>
      </c>
      <c r="F11" s="37">
        <f>F9-F10</f>
        <v>10834</v>
      </c>
      <c r="G11" s="27">
        <f t="shared" si="0"/>
        <v>0.21812457836743882</v>
      </c>
      <c r="H11" s="25">
        <f t="shared" si="1"/>
        <v>1940</v>
      </c>
      <c r="I11" s="39">
        <f>F11/$F$7</f>
        <v>0.10368654773753924</v>
      </c>
      <c r="J11" s="37">
        <f>J9-J10</f>
        <v>13712</v>
      </c>
      <c r="K11" s="27">
        <f t="shared" si="2"/>
        <v>0.26564519106516515</v>
      </c>
      <c r="L11" s="25">
        <f t="shared" si="3"/>
        <v>2878</v>
      </c>
      <c r="M11" s="39">
        <f>J11/$J$7</f>
        <v>0.1358403835866141</v>
      </c>
      <c r="N11" s="37">
        <f>N9-N10</f>
        <v>17278</v>
      </c>
      <c r="O11" s="27">
        <f t="shared" si="4"/>
        <v>0.26006417736289378</v>
      </c>
      <c r="P11" s="25">
        <f t="shared" si="5"/>
        <v>3566</v>
      </c>
      <c r="Q11" s="27">
        <f t="shared" si="6"/>
        <v>4.5807493540051683</v>
      </c>
      <c r="R11" s="25">
        <f t="shared" si="7"/>
        <v>14182</v>
      </c>
      <c r="S11" s="39">
        <f>N11/$N$7</f>
        <v>0.16640822891485038</v>
      </c>
      <c r="T11" s="39">
        <f>N11/$N$6</f>
        <v>1.4493361473393886E-2</v>
      </c>
      <c r="V11" s="37"/>
      <c r="W11" s="103"/>
      <c r="AE11" s="1" t="s">
        <v>185</v>
      </c>
    </row>
    <row r="12" spans="1:31" s="4" customFormat="1" ht="7.5" customHeight="1" x14ac:dyDescent="0.25"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AE12" s="1" t="s">
        <v>186</v>
      </c>
    </row>
    <row r="13" spans="1:31" s="4" customFormat="1" x14ac:dyDescent="0.25">
      <c r="B13" s="202" t="s">
        <v>187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AE13" s="1" t="s">
        <v>188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12" t="s">
        <v>189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07"/>
      <c r="T37" s="107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112"/>
      <c r="F39" s="112"/>
      <c r="G39" s="112"/>
      <c r="H39" s="112"/>
      <c r="I39" s="112"/>
      <c r="J39" s="15">
        <v>2020</v>
      </c>
      <c r="K39" s="15"/>
      <c r="L39" s="15"/>
      <c r="M39" s="15" t="s">
        <v>190</v>
      </c>
      <c r="N39" s="15">
        <v>2021</v>
      </c>
      <c r="O39" s="15" t="s">
        <v>190</v>
      </c>
      <c r="P39" s="15" t="s">
        <v>191</v>
      </c>
      <c r="Q39" s="15" t="s">
        <v>192</v>
      </c>
      <c r="R39" s="15" t="s">
        <v>193</v>
      </c>
      <c r="S39" s="112"/>
      <c r="T39" s="112"/>
      <c r="AE39" s="1"/>
    </row>
    <row r="40" spans="2:31" s="4" customFormat="1" ht="18.75" hidden="1" x14ac:dyDescent="0.3">
      <c r="B40" s="277" t="s">
        <v>177</v>
      </c>
      <c r="C40" s="277"/>
      <c r="D40" s="277"/>
      <c r="E40" s="278"/>
      <c r="F40" s="278"/>
      <c r="G40" s="278"/>
      <c r="H40" s="278"/>
      <c r="I40" s="278"/>
      <c r="J40" s="278">
        <v>1824653</v>
      </c>
      <c r="K40" s="278"/>
      <c r="L40" s="278"/>
      <c r="M40" s="279"/>
      <c r="N40" s="278">
        <v>2354005</v>
      </c>
      <c r="O40" s="279"/>
      <c r="P40" s="279">
        <v>1</v>
      </c>
      <c r="Q40" s="279">
        <v>0.2901110512519367</v>
      </c>
      <c r="R40" s="278">
        <v>529352</v>
      </c>
      <c r="S40" s="290"/>
      <c r="T40" s="290"/>
      <c r="AE40" s="1"/>
    </row>
    <row r="41" spans="2:31" ht="18.75" hidden="1" x14ac:dyDescent="0.3">
      <c r="B41" s="277" t="s">
        <v>178</v>
      </c>
      <c r="C41" s="277"/>
      <c r="D41" s="277"/>
      <c r="E41" s="278"/>
      <c r="F41" s="278"/>
      <c r="G41" s="278"/>
      <c r="H41" s="278"/>
      <c r="I41" s="278"/>
      <c r="J41" s="278">
        <v>603938</v>
      </c>
      <c r="K41" s="278"/>
      <c r="L41" s="278"/>
      <c r="M41" s="279">
        <v>1</v>
      </c>
      <c r="N41" s="278">
        <v>936181</v>
      </c>
      <c r="O41" s="279">
        <v>1</v>
      </c>
      <c r="P41" s="279">
        <v>0.39769711619134201</v>
      </c>
      <c r="Q41" s="279">
        <v>0.55012766211101138</v>
      </c>
      <c r="R41" s="278">
        <v>332243</v>
      </c>
      <c r="S41" s="290"/>
      <c r="T41" s="290"/>
      <c r="AE41" s="1" t="s">
        <v>179</v>
      </c>
    </row>
    <row r="42" spans="2:31" ht="15.75" hidden="1" x14ac:dyDescent="0.25">
      <c r="B42" s="280" t="s">
        <v>102</v>
      </c>
      <c r="C42" s="280"/>
      <c r="D42" s="280"/>
      <c r="E42" s="281"/>
      <c r="F42" s="281"/>
      <c r="G42" s="281"/>
      <c r="H42" s="281"/>
      <c r="I42" s="281"/>
      <c r="J42" s="281">
        <v>276550.36166633503</v>
      </c>
      <c r="K42" s="281"/>
      <c r="L42" s="281"/>
      <c r="M42" s="282">
        <v>0.45791184139155844</v>
      </c>
      <c r="N42" s="281">
        <v>430252.45635520399</v>
      </c>
      <c r="O42" s="282">
        <v>0.4595825554622493</v>
      </c>
      <c r="P42" s="282">
        <v>0.18277465695918402</v>
      </c>
      <c r="Q42" s="282">
        <v>0.55578337978930015</v>
      </c>
      <c r="R42" s="281">
        <v>153702.09468886897</v>
      </c>
      <c r="S42" s="291"/>
      <c r="T42" s="291"/>
      <c r="AE42" s="1" t="s">
        <v>180</v>
      </c>
    </row>
    <row r="43" spans="2:31" s="4" customFormat="1" hidden="1" x14ac:dyDescent="0.25">
      <c r="B43" s="283" t="s">
        <v>105</v>
      </c>
      <c r="C43" s="292"/>
      <c r="D43" s="292"/>
      <c r="E43" s="284"/>
      <c r="F43" s="284"/>
      <c r="G43" s="284"/>
      <c r="H43" s="284"/>
      <c r="I43" s="284"/>
      <c r="J43" s="284">
        <v>327387.63833385095</v>
      </c>
      <c r="K43" s="284"/>
      <c r="L43" s="284"/>
      <c r="M43" s="287">
        <v>0.54208815860874948</v>
      </c>
      <c r="N43" s="284">
        <v>505927.5436448183</v>
      </c>
      <c r="O43" s="287">
        <v>0.54041637636826456</v>
      </c>
      <c r="P43" s="287">
        <v>0.21492203442423372</v>
      </c>
      <c r="Q43" s="285">
        <v>0.54534711884540576</v>
      </c>
      <c r="R43" s="286">
        <v>178539.90531096736</v>
      </c>
      <c r="S43" s="293"/>
      <c r="T43" s="293"/>
      <c r="AE43" s="1" t="s">
        <v>181</v>
      </c>
    </row>
    <row r="44" spans="2:31" s="4" customFormat="1" hidden="1" x14ac:dyDescent="0.25">
      <c r="B44" s="288" t="s">
        <v>182</v>
      </c>
      <c r="C44" s="288"/>
      <c r="D44" s="288"/>
      <c r="E44" s="37"/>
      <c r="F44" s="37"/>
      <c r="G44" s="37"/>
      <c r="H44" s="37"/>
      <c r="I44" s="37"/>
      <c r="J44" s="37">
        <v>242109.12821622068</v>
      </c>
      <c r="K44" s="37"/>
      <c r="L44" s="37"/>
      <c r="M44" s="39">
        <v>0.4008840778626625</v>
      </c>
      <c r="N44" s="37">
        <v>391384.01224089495</v>
      </c>
      <c r="O44" s="39">
        <v>0.41806446855992052</v>
      </c>
      <c r="P44" s="39">
        <v>0.16626303352834634</v>
      </c>
      <c r="Q44" s="27">
        <v>0.61656033014732592</v>
      </c>
      <c r="R44" s="25">
        <v>149274.88402467428</v>
      </c>
      <c r="S44" s="25"/>
      <c r="T44" s="25"/>
      <c r="AE44" s="1" t="s">
        <v>183</v>
      </c>
    </row>
    <row r="45" spans="2:31" s="4" customFormat="1" hidden="1" x14ac:dyDescent="0.25">
      <c r="B45" s="288" t="s">
        <v>184</v>
      </c>
      <c r="C45" s="288"/>
      <c r="D45" s="288"/>
      <c r="E45" s="37"/>
      <c r="F45" s="37"/>
      <c r="G45" s="37"/>
      <c r="H45" s="37"/>
      <c r="I45" s="37"/>
      <c r="J45" s="37">
        <v>85278.510117630256</v>
      </c>
      <c r="K45" s="37"/>
      <c r="L45" s="37"/>
      <c r="M45" s="39">
        <v>0.14120408074608695</v>
      </c>
      <c r="N45" s="37">
        <v>114543.53140392336</v>
      </c>
      <c r="O45" s="39">
        <v>0.12235190780834407</v>
      </c>
      <c r="P45" s="39">
        <v>4.8659000895887379E-2</v>
      </c>
      <c r="Q45" s="27">
        <v>0.34316994100771625</v>
      </c>
      <c r="R45" s="25">
        <v>29265.021286293108</v>
      </c>
      <c r="S45" s="25"/>
      <c r="T45" s="25"/>
      <c r="AE45" s="1" t="s">
        <v>185</v>
      </c>
    </row>
    <row r="46" spans="2:31" s="4" customFormat="1" ht="7.5" hidden="1" customHeight="1" x14ac:dyDescent="0.25">
      <c r="B46" s="289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AE46" s="1" t="s">
        <v>186</v>
      </c>
    </row>
    <row r="47" spans="2:31" s="4" customFormat="1" hidden="1" x14ac:dyDescent="0.25">
      <c r="B47" s="66" t="s">
        <v>187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294"/>
      <c r="T47" s="294"/>
      <c r="AE47" s="1" t="s">
        <v>188</v>
      </c>
    </row>
    <row r="48" spans="2:31" s="4" customFormat="1" hidden="1" x14ac:dyDescent="0.25">
      <c r="AE48" s="1"/>
    </row>
    <row r="49" spans="5:12" hidden="1" x14ac:dyDescent="0.25">
      <c r="E49" s="153"/>
      <c r="F49" s="153"/>
      <c r="G49" s="153"/>
      <c r="H49" s="153"/>
      <c r="I49" s="153"/>
      <c r="J49" s="153">
        <v>0.54208815860874948</v>
      </c>
      <c r="K49" s="153"/>
      <c r="L49" s="153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85" t="s">
        <v>314</v>
      </c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218">
        <v>2020</v>
      </c>
      <c r="D123" s="218">
        <v>2021</v>
      </c>
      <c r="E123" s="218">
        <v>2022</v>
      </c>
      <c r="F123" s="218">
        <v>2023</v>
      </c>
      <c r="G123" s="206" t="str">
        <f>CONCATENATE("var. ",RIGHT(F123,2),"/",RIGHT(E123,2))</f>
        <v>var. 23/22</v>
      </c>
      <c r="H123" s="206" t="str">
        <f>CONCATENATE("dif. ",RIGHT(F123,2),"/",RIGHT(E123,2))</f>
        <v>dif. 23/22</v>
      </c>
      <c r="I123" s="206" t="str">
        <f>CONCATENATE("%/s total España ",RIGHT(F123,4))</f>
        <v>%/s total España 2023</v>
      </c>
      <c r="J123" s="218">
        <v>2024</v>
      </c>
      <c r="K123" s="206" t="str">
        <f>CONCATENATE("%/s total España ",RIGHT(J123,4))</f>
        <v>%/s total España 2024</v>
      </c>
      <c r="L123" s="206" t="str">
        <f>CONCATENATE("var. ",RIGHT(J123,2),"/",RIGHT(F123,2))</f>
        <v>var. 24/23</v>
      </c>
      <c r="M123" s="206" t="str">
        <f>CONCATENATE("dif. ",RIGHT(J123,2),"/",RIGHT(F123,2))</f>
        <v>dif. 24/23</v>
      </c>
      <c r="N123" s="206" t="str">
        <f>CONCATENATE("var. ",RIGHT(J123,2),"/",RIGHT(D123,2))</f>
        <v>var. 24/21</v>
      </c>
      <c r="O123" s="206" t="str">
        <f>CONCATENATE("dif. ",RIGHT(J123,2),"/",RIGHT(D123,2))</f>
        <v>dif. 24/21</v>
      </c>
      <c r="Z123" s="1"/>
      <c r="AE123"/>
    </row>
    <row r="124" spans="2:31" ht="18.75" x14ac:dyDescent="0.3">
      <c r="B124" s="277" t="s">
        <v>177</v>
      </c>
      <c r="C124" s="278">
        <v>375345</v>
      </c>
      <c r="D124" s="278">
        <v>492258</v>
      </c>
      <c r="E124" s="278">
        <v>1243535</v>
      </c>
      <c r="F124" s="278">
        <v>1319978</v>
      </c>
      <c r="G124" s="279">
        <f t="shared" ref="G124:G129" si="8">F124/E124-1</f>
        <v>6.1472334916186533E-2</v>
      </c>
      <c r="H124" s="278">
        <f t="shared" ref="H124:H129" si="9">F124-E124</f>
        <v>76443</v>
      </c>
      <c r="I124" s="279"/>
      <c r="J124" s="278">
        <v>1387823</v>
      </c>
      <c r="K124" s="279"/>
      <c r="L124" s="279">
        <f t="shared" ref="L124:L129" si="10">J124/F124-1</f>
        <v>5.139858391579244E-2</v>
      </c>
      <c r="M124" s="278">
        <f t="shared" ref="M124:M129" si="11">J124-F124</f>
        <v>67845</v>
      </c>
      <c r="N124" s="279">
        <f t="shared" ref="N124:N129" si="12">J124/D124-1</f>
        <v>1.8193000418479741</v>
      </c>
      <c r="O124" s="278">
        <f t="shared" ref="O124:O129" si="13">J124-D124</f>
        <v>895565</v>
      </c>
      <c r="Z124" s="1"/>
      <c r="AE124"/>
    </row>
    <row r="125" spans="2:31" ht="18.75" x14ac:dyDescent="0.3">
      <c r="B125" s="277" t="s">
        <v>178</v>
      </c>
      <c r="C125" s="278">
        <v>51760</v>
      </c>
      <c r="D125" s="278">
        <v>83468</v>
      </c>
      <c r="E125" s="278">
        <v>123951</v>
      </c>
      <c r="F125" s="278">
        <v>118966</v>
      </c>
      <c r="G125" s="279">
        <f t="shared" si="8"/>
        <v>-4.0217505304515511E-2</v>
      </c>
      <c r="H125" s="278">
        <f t="shared" si="9"/>
        <v>-4985</v>
      </c>
      <c r="I125" s="279">
        <f>F125/$F$7</f>
        <v>1.1385613658984763</v>
      </c>
      <c r="J125" s="278">
        <v>114660</v>
      </c>
      <c r="K125" s="279">
        <f>J125/$J$125</f>
        <v>1</v>
      </c>
      <c r="L125" s="279">
        <f t="shared" si="10"/>
        <v>-3.6195215439705497E-2</v>
      </c>
      <c r="M125" s="278">
        <f t="shared" si="11"/>
        <v>-4306</v>
      </c>
      <c r="N125" s="279">
        <f t="shared" si="12"/>
        <v>0.37370010063736991</v>
      </c>
      <c r="O125" s="278">
        <f t="shared" si="13"/>
        <v>31192</v>
      </c>
      <c r="Z125" s="1"/>
      <c r="AE125"/>
    </row>
    <row r="126" spans="2:31" ht="15.75" x14ac:dyDescent="0.25">
      <c r="B126" s="280" t="s">
        <v>102</v>
      </c>
      <c r="C126" s="281">
        <v>26848</v>
      </c>
      <c r="D126" s="281">
        <v>39986</v>
      </c>
      <c r="E126" s="281">
        <v>75857</v>
      </c>
      <c r="F126" s="281">
        <v>67064</v>
      </c>
      <c r="G126" s="282">
        <f t="shared" si="8"/>
        <v>-0.1159154725338466</v>
      </c>
      <c r="H126" s="281">
        <f t="shared" si="9"/>
        <v>-8793</v>
      </c>
      <c r="I126" s="282">
        <f>F126/$F$7</f>
        <v>0.64183446902993646</v>
      </c>
      <c r="J126" s="281">
        <v>64415</v>
      </c>
      <c r="K126" s="282">
        <f>J126/$J$125</f>
        <v>0.5617913832199547</v>
      </c>
      <c r="L126" s="282">
        <f t="shared" si="10"/>
        <v>-3.9499582488369267E-2</v>
      </c>
      <c r="M126" s="281">
        <f t="shared" si="11"/>
        <v>-2649</v>
      </c>
      <c r="N126" s="282">
        <f t="shared" si="12"/>
        <v>0.61093882859000659</v>
      </c>
      <c r="O126" s="281">
        <f t="shared" si="13"/>
        <v>24429</v>
      </c>
      <c r="Z126" s="1"/>
      <c r="AE126"/>
    </row>
    <row r="127" spans="2:31" x14ac:dyDescent="0.25">
      <c r="B127" s="283" t="s">
        <v>105</v>
      </c>
      <c r="C127" s="284">
        <v>24912</v>
      </c>
      <c r="D127" s="284">
        <v>43482</v>
      </c>
      <c r="E127" s="284">
        <v>48094</v>
      </c>
      <c r="F127" s="284">
        <v>51902</v>
      </c>
      <c r="G127" s="285">
        <f t="shared" si="8"/>
        <v>7.9178275876408799E-2</v>
      </c>
      <c r="H127" s="286">
        <f t="shared" si="9"/>
        <v>3808</v>
      </c>
      <c r="I127" s="287">
        <f>F127/$F$7</f>
        <v>0.49672689686853994</v>
      </c>
      <c r="J127" s="284">
        <v>50245</v>
      </c>
      <c r="K127" s="287">
        <f>J127/$J$125</f>
        <v>0.43820861678004536</v>
      </c>
      <c r="L127" s="285">
        <f t="shared" si="10"/>
        <v>-3.1925552001849655E-2</v>
      </c>
      <c r="M127" s="286">
        <f t="shared" si="11"/>
        <v>-1657</v>
      </c>
      <c r="N127" s="285">
        <f t="shared" si="12"/>
        <v>0.15553562393634146</v>
      </c>
      <c r="O127" s="286">
        <f t="shared" si="13"/>
        <v>6763</v>
      </c>
      <c r="Z127" s="1"/>
      <c r="AE127"/>
    </row>
    <row r="128" spans="2:31" x14ac:dyDescent="0.25">
      <c r="B128" s="288" t="s">
        <v>182</v>
      </c>
      <c r="C128" s="37">
        <v>21584</v>
      </c>
      <c r="D128" s="37">
        <v>38551</v>
      </c>
      <c r="E128" s="37">
        <v>38088</v>
      </c>
      <c r="F128" s="37">
        <v>39043</v>
      </c>
      <c r="G128" s="27">
        <f t="shared" si="8"/>
        <v>2.5073513967653893E-2</v>
      </c>
      <c r="H128" s="25">
        <f t="shared" si="9"/>
        <v>955</v>
      </c>
      <c r="I128" s="39">
        <f>F128/$F$7</f>
        <v>0.37366013322103975</v>
      </c>
      <c r="J128" s="37">
        <v>34737</v>
      </c>
      <c r="K128" s="39">
        <f>J128/$J$125</f>
        <v>0.30295656724228154</v>
      </c>
      <c r="L128" s="27">
        <f t="shared" si="10"/>
        <v>-0.11028865609712368</v>
      </c>
      <c r="M128" s="25">
        <f t="shared" si="11"/>
        <v>-4306</v>
      </c>
      <c r="N128" s="27">
        <f t="shared" si="12"/>
        <v>-9.8933879795595425E-2</v>
      </c>
      <c r="O128" s="25">
        <f t="shared" si="13"/>
        <v>-3814</v>
      </c>
      <c r="Z128" s="1"/>
      <c r="AE128"/>
    </row>
    <row r="129" spans="2:31" x14ac:dyDescent="0.25">
      <c r="B129" s="288" t="s">
        <v>184</v>
      </c>
      <c r="C129" s="37">
        <f>C127-C128</f>
        <v>3328</v>
      </c>
      <c r="D129" s="37">
        <f>D127-D128</f>
        <v>4931</v>
      </c>
      <c r="E129" s="37">
        <f>E127-E128</f>
        <v>10006</v>
      </c>
      <c r="F129" s="37">
        <f>F127-F128</f>
        <v>12859</v>
      </c>
      <c r="G129" s="27">
        <f t="shared" si="8"/>
        <v>0.28512892264641221</v>
      </c>
      <c r="H129" s="25">
        <f t="shared" si="9"/>
        <v>2853</v>
      </c>
      <c r="I129" s="39">
        <f>F129/$F$7</f>
        <v>0.12306676364750019</v>
      </c>
      <c r="J129" s="37">
        <f>J127-J128</f>
        <v>15508</v>
      </c>
      <c r="K129" s="39">
        <f>J129/$J$125</f>
        <v>0.13525204953776382</v>
      </c>
      <c r="L129" s="27">
        <f t="shared" si="10"/>
        <v>0.20600357726106222</v>
      </c>
      <c r="M129" s="25">
        <f t="shared" si="11"/>
        <v>2649</v>
      </c>
      <c r="N129" s="27">
        <f t="shared" si="12"/>
        <v>2.1450010139931051</v>
      </c>
      <c r="O129" s="25">
        <f t="shared" si="13"/>
        <v>10577</v>
      </c>
      <c r="Z129" s="1"/>
      <c r="AE129"/>
    </row>
    <row r="130" spans="2:31" x14ac:dyDescent="0.25">
      <c r="B130" s="289"/>
      <c r="C130" s="289"/>
      <c r="D130" s="289"/>
      <c r="E130" s="289"/>
      <c r="F130" s="289"/>
      <c r="G130" s="289"/>
      <c r="H130" s="289"/>
      <c r="I130" s="289"/>
      <c r="J130" s="289"/>
      <c r="K130" s="289"/>
      <c r="L130" s="289"/>
      <c r="M130" s="289"/>
      <c r="N130" s="289"/>
      <c r="O130" s="289"/>
      <c r="Z130" s="1"/>
      <c r="AE130"/>
    </row>
    <row r="131" spans="2:31" x14ac:dyDescent="0.25">
      <c r="B131" s="202" t="s">
        <v>187</v>
      </c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1052F-B2EA-4434-8395-8A0C8B71A3B4}">
  <sheetPr>
    <tabColor rgb="FF336600"/>
  </sheetPr>
  <dimension ref="A3:A23"/>
  <sheetViews>
    <sheetView showGridLines="0" workbookViewId="0">
      <selection activeCell="D5" sqref="D5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AC0F2-5DA8-4D56-8914-FDB4359F24C7}">
  <sheetPr>
    <tabColor theme="4" tint="0.39997558519241921"/>
  </sheetPr>
  <dimension ref="A1:AE142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195</v>
      </c>
      <c r="C6" s="297">
        <v>41966</v>
      </c>
      <c r="D6" s="297">
        <v>69889</v>
      </c>
      <c r="E6" s="297">
        <v>110023</v>
      </c>
      <c r="F6" s="298">
        <f>E6/$E$6</f>
        <v>1</v>
      </c>
      <c r="G6" s="297">
        <v>104488</v>
      </c>
      <c r="H6" s="298">
        <f>G6/E6-1</f>
        <v>-5.0307662943202769E-2</v>
      </c>
      <c r="I6" s="297">
        <f>G6-E6</f>
        <v>-5535</v>
      </c>
      <c r="J6" s="298">
        <f>G6/$G$6</f>
        <v>1</v>
      </c>
      <c r="K6" s="297">
        <v>100942</v>
      </c>
      <c r="L6" s="298">
        <f t="shared" ref="L6:L12" si="0">K6/G6-1</f>
        <v>-3.3936911415664905E-2</v>
      </c>
      <c r="M6" s="297">
        <f t="shared" ref="M6:M12" si="1">K6-G6</f>
        <v>-3546</v>
      </c>
      <c r="N6" s="298">
        <f>K6/$K$6</f>
        <v>1</v>
      </c>
      <c r="O6" s="297">
        <v>103829</v>
      </c>
      <c r="P6" s="298">
        <f t="shared" ref="P6:P11" si="2">O6/K6-1</f>
        <v>2.8600582512730011E-2</v>
      </c>
      <c r="Q6" s="297">
        <f t="shared" ref="Q6:Q12" si="3">O6-K6</f>
        <v>2887</v>
      </c>
      <c r="R6" s="298">
        <f>O6/C6-1</f>
        <v>1.4741219082114094</v>
      </c>
      <c r="S6" s="297">
        <f>O6-C6</f>
        <v>61863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20245</v>
      </c>
      <c r="D7" s="300">
        <v>30068</v>
      </c>
      <c r="E7" s="300">
        <v>72608</v>
      </c>
      <c r="F7" s="301">
        <f t="shared" ref="F7:F12" si="4">E7/$E$6</f>
        <v>0.65993474091780813</v>
      </c>
      <c r="G7" s="300">
        <v>70476</v>
      </c>
      <c r="H7" s="302">
        <f>G7/E7-1</f>
        <v>-2.936315557514324E-2</v>
      </c>
      <c r="I7" s="303">
        <f>G7-E7</f>
        <v>-2132</v>
      </c>
      <c r="J7" s="301">
        <f>G7/$G$6</f>
        <v>0.67448893652859654</v>
      </c>
      <c r="K7" s="300">
        <v>71063</v>
      </c>
      <c r="L7" s="304">
        <f t="shared" si="0"/>
        <v>8.329076565071869E-3</v>
      </c>
      <c r="M7" s="305">
        <f t="shared" si="1"/>
        <v>587</v>
      </c>
      <c r="N7" s="301">
        <f>K7/$K$6</f>
        <v>0.70399833567791403</v>
      </c>
      <c r="O7" s="300">
        <v>69827</v>
      </c>
      <c r="P7" s="302">
        <f t="shared" si="2"/>
        <v>-1.7393017463377514E-2</v>
      </c>
      <c r="Q7" s="303">
        <f t="shared" si="3"/>
        <v>-1236</v>
      </c>
      <c r="R7" s="302">
        <f t="shared" ref="R7:R10" si="5">O7/C7-1</f>
        <v>2.4490985428500864</v>
      </c>
      <c r="S7" s="303">
        <f t="shared" ref="S7:S10" si="6">O7-C7</f>
        <v>49582</v>
      </c>
      <c r="T7" s="301">
        <f>O7/$O$6</f>
        <v>0.6725192383630777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4675</v>
      </c>
      <c r="D8" s="306">
        <v>4121</v>
      </c>
      <c r="E8" s="306">
        <v>19690</v>
      </c>
      <c r="F8" s="307">
        <f t="shared" si="4"/>
        <v>0.17896258055133926</v>
      </c>
      <c r="G8" s="306">
        <v>24974</v>
      </c>
      <c r="H8" s="308">
        <f>IFERROR(G8/E8-1,"-")</f>
        <v>0.26835957338750638</v>
      </c>
      <c r="I8" s="309">
        <f t="shared" ref="I8:I12" si="7">G8-E8</f>
        <v>5284</v>
      </c>
      <c r="J8" s="307">
        <f t="shared" ref="J8:J12" si="8">G8/$G$6</f>
        <v>0.23901309241252583</v>
      </c>
      <c r="K8" s="306">
        <v>28224</v>
      </c>
      <c r="L8" s="310">
        <f>IFERROR(K8/G8-1,"-")</f>
        <v>0.1301353407543846</v>
      </c>
      <c r="M8" s="311">
        <f>IF(G8=0,"nd",K8-G8)</f>
        <v>3250</v>
      </c>
      <c r="N8" s="312">
        <f t="shared" ref="N8:N12" si="9">K8/$K$6</f>
        <v>0.27960611043965844</v>
      </c>
      <c r="O8" s="306">
        <v>19271</v>
      </c>
      <c r="P8" s="310">
        <f>IFERROR(O8/K8-1,"-")</f>
        <v>-0.31721230158730163</v>
      </c>
      <c r="Q8" s="313">
        <f t="shared" si="3"/>
        <v>-8953</v>
      </c>
      <c r="R8" s="310">
        <f>IFERROR(O8/C8-1,"-")</f>
        <v>3.122139037433155</v>
      </c>
      <c r="S8" s="313">
        <f t="shared" si="6"/>
        <v>14596</v>
      </c>
      <c r="T8" s="312">
        <f t="shared" ref="T8:T12" si="10">O8/$O$6</f>
        <v>0.1856032515000626</v>
      </c>
      <c r="V8" s="37"/>
      <c r="W8" s="103"/>
      <c r="AE8" s="1"/>
    </row>
    <row r="9" spans="1:31" s="4" customFormat="1" x14ac:dyDescent="0.25">
      <c r="B9" s="123" t="s">
        <v>63</v>
      </c>
      <c r="C9" s="306">
        <v>15570</v>
      </c>
      <c r="D9" s="306">
        <v>25947</v>
      </c>
      <c r="E9" s="306">
        <v>52918</v>
      </c>
      <c r="F9" s="312">
        <f t="shared" si="4"/>
        <v>0.48097216036646884</v>
      </c>
      <c r="G9" s="306">
        <v>45502</v>
      </c>
      <c r="H9" s="308">
        <f>IFERROR(G9/E9-1,"-")</f>
        <v>-0.14014135076911449</v>
      </c>
      <c r="I9" s="313">
        <f t="shared" si="7"/>
        <v>-7416</v>
      </c>
      <c r="J9" s="312">
        <f t="shared" si="8"/>
        <v>0.43547584411607076</v>
      </c>
      <c r="K9" s="306">
        <v>42839</v>
      </c>
      <c r="L9" s="310">
        <f>IFERROR(K9/G9-1,"-")</f>
        <v>-5.8524900004395364E-2</v>
      </c>
      <c r="M9" s="311">
        <f>IF(G9=0,"nd",K9-G9)</f>
        <v>-2663</v>
      </c>
      <c r="N9" s="312">
        <f t="shared" si="9"/>
        <v>0.42439222523825565</v>
      </c>
      <c r="O9" s="306">
        <v>50556</v>
      </c>
      <c r="P9" s="310">
        <f t="shared" si="2"/>
        <v>0.18013959242746092</v>
      </c>
      <c r="Q9" s="313">
        <f t="shared" si="3"/>
        <v>7717</v>
      </c>
      <c r="R9" s="314">
        <f t="shared" si="5"/>
        <v>2.2470134874759151</v>
      </c>
      <c r="S9" s="313">
        <f t="shared" si="6"/>
        <v>34986</v>
      </c>
      <c r="T9" s="312">
        <f t="shared" si="10"/>
        <v>0.48691598686301513</v>
      </c>
      <c r="V9" s="37"/>
      <c r="W9" s="103"/>
      <c r="AE9" s="1"/>
    </row>
    <row r="10" spans="1:31" s="4" customFormat="1" x14ac:dyDescent="0.25">
      <c r="B10" s="299" t="s">
        <v>197</v>
      </c>
      <c r="C10" s="315">
        <v>21721</v>
      </c>
      <c r="D10" s="315">
        <v>39821</v>
      </c>
      <c r="E10" s="315">
        <v>37415</v>
      </c>
      <c r="F10" s="316">
        <f>IFERROR(E10/$E$6,"-")</f>
        <v>0.34006525908219193</v>
      </c>
      <c r="G10" s="315">
        <v>34012</v>
      </c>
      <c r="H10" s="304">
        <f>IFERROR(G10/E10-1,"-")</f>
        <v>-9.095282640652147E-2</v>
      </c>
      <c r="I10" s="305">
        <f>IFERROR(G10-E10,"-")</f>
        <v>-3403</v>
      </c>
      <c r="J10" s="316">
        <f>IFERROR(G10/$G$6,"-")</f>
        <v>0.32551106347140341</v>
      </c>
      <c r="K10" s="315">
        <v>29879</v>
      </c>
      <c r="L10" s="304">
        <f>IFERROR(K10/G10-1,"-")</f>
        <v>-0.12151593555215812</v>
      </c>
      <c r="M10" s="305">
        <f>IFERROR(K10-G10,"-")</f>
        <v>-4133</v>
      </c>
      <c r="N10" s="316">
        <f>IFERROR(K10/$K$6,"-")</f>
        <v>0.29600166432208597</v>
      </c>
      <c r="O10" s="315">
        <v>34002</v>
      </c>
      <c r="P10" s="304">
        <f>IFERROR(O10/K10-1,"-")</f>
        <v>0.13798989256668559</v>
      </c>
      <c r="Q10" s="305">
        <f>IFERROR(O10-K10,"-")</f>
        <v>4123</v>
      </c>
      <c r="R10" s="304">
        <f t="shared" si="5"/>
        <v>0.56539754154965238</v>
      </c>
      <c r="S10" s="305">
        <f t="shared" si="6"/>
        <v>12281</v>
      </c>
      <c r="T10" s="316">
        <f>IFERROR(O10/$O$6,"-")</f>
        <v>0.32748076163692225</v>
      </c>
      <c r="V10" s="37"/>
      <c r="W10" s="103"/>
      <c r="AE10" s="1"/>
    </row>
    <row r="11" spans="1:31" s="4" customFormat="1" hidden="1" x14ac:dyDescent="0.25">
      <c r="B11" s="123" t="s">
        <v>64</v>
      </c>
      <c r="C11" s="306">
        <v>4094</v>
      </c>
      <c r="D11" s="306">
        <v>5854</v>
      </c>
      <c r="E11" s="306">
        <v>9028</v>
      </c>
      <c r="F11" s="312">
        <f t="shared" si="4"/>
        <v>8.20555701989584E-2</v>
      </c>
      <c r="G11" s="306">
        <v>12751</v>
      </c>
      <c r="H11" s="314">
        <f t="shared" ref="H11:H12" si="11">G11/E11-1</f>
        <v>0.41238369517058038</v>
      </c>
      <c r="I11" s="313">
        <f t="shared" si="7"/>
        <v>3723</v>
      </c>
      <c r="J11" s="312">
        <f t="shared" si="8"/>
        <v>0.12203315213230227</v>
      </c>
      <c r="K11" s="306">
        <v>12331</v>
      </c>
      <c r="L11" s="310">
        <f>K11/G11-1</f>
        <v>-3.2938593051525356E-2</v>
      </c>
      <c r="M11" s="313">
        <f t="shared" si="1"/>
        <v>-420</v>
      </c>
      <c r="N11" s="312">
        <f t="shared" si="9"/>
        <v>0.12215925977293891</v>
      </c>
      <c r="O11" s="306">
        <v>11970</v>
      </c>
      <c r="P11" s="314">
        <f t="shared" si="2"/>
        <v>-2.9275808936825909E-2</v>
      </c>
      <c r="Q11" s="313">
        <f t="shared" si="3"/>
        <v>-361</v>
      </c>
      <c r="R11" s="314">
        <f t="shared" ref="R11:R12" si="12">O11/D11-1</f>
        <v>1.0447557225828494</v>
      </c>
      <c r="S11" s="313">
        <f t="shared" ref="S11:S12" si="13">O11-D11</f>
        <v>6116</v>
      </c>
      <c r="T11" s="312">
        <f t="shared" si="10"/>
        <v>0.11528571015804832</v>
      </c>
      <c r="V11" s="37"/>
      <c r="W11" s="103"/>
      <c r="AE11" s="1"/>
    </row>
    <row r="12" spans="1:31" s="4" customFormat="1" hidden="1" x14ac:dyDescent="0.25">
      <c r="B12" s="123" t="s">
        <v>63</v>
      </c>
      <c r="C12" s="306">
        <v>533</v>
      </c>
      <c r="D12" s="306">
        <v>724</v>
      </c>
      <c r="E12" s="306">
        <v>727</v>
      </c>
      <c r="F12" s="312">
        <f t="shared" si="4"/>
        <v>6.6077092971469605E-3</v>
      </c>
      <c r="G12" s="306">
        <v>474</v>
      </c>
      <c r="H12" s="314">
        <f t="shared" si="11"/>
        <v>-0.34800550206327374</v>
      </c>
      <c r="I12" s="313">
        <f t="shared" si="7"/>
        <v>-253</v>
      </c>
      <c r="J12" s="312">
        <f t="shared" si="8"/>
        <v>4.5364060944797484E-3</v>
      </c>
      <c r="K12" s="306">
        <v>615</v>
      </c>
      <c r="L12" s="310">
        <f t="shared" si="0"/>
        <v>0.29746835443037978</v>
      </c>
      <c r="M12" s="313">
        <f t="shared" si="1"/>
        <v>141</v>
      </c>
      <c r="N12" s="312">
        <f t="shared" si="9"/>
        <v>6.092607636068237E-3</v>
      </c>
      <c r="O12" s="306">
        <v>2624</v>
      </c>
      <c r="P12" s="314">
        <f>O12/K12-1</f>
        <v>3.2666666666666666</v>
      </c>
      <c r="Q12" s="313">
        <f t="shared" si="3"/>
        <v>2009</v>
      </c>
      <c r="R12" s="314">
        <f t="shared" si="12"/>
        <v>2.6243093922651934</v>
      </c>
      <c r="S12" s="313">
        <f t="shared" si="13"/>
        <v>1900</v>
      </c>
      <c r="T12" s="312">
        <f t="shared" si="10"/>
        <v>2.5272322761463559E-2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8" spans="1:27" x14ac:dyDescent="0.25">
      <c r="A18" t="s">
        <v>198</v>
      </c>
    </row>
    <row r="19" spans="1:27" x14ac:dyDescent="0.25">
      <c r="AA19" t="str">
        <f>CONCATENATE("Hoteles: 
",FIXED(O7,0)," viajeros 
cuota: ",FIXED(T7*100,1),"%")</f>
        <v>Hoteles: 
69.827 viajeros 
cuota: 67,3%</v>
      </c>
    </row>
    <row r="20" spans="1:27" x14ac:dyDescent="0.25">
      <c r="AA20" t="str">
        <f>CONCATENATE("Apartamentos: 
",FIXED(O10,0)," viajeros
cuota: ",FIXED(T10*100,1),"%")</f>
        <v>Apartamentos: 
34.002 viajeros
cuota: 32,7%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199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195</v>
      </c>
      <c r="C134" s="297">
        <v>41966</v>
      </c>
      <c r="D134" s="281">
        <v>39986</v>
      </c>
      <c r="E134" s="281">
        <v>75857</v>
      </c>
      <c r="F134" s="281">
        <v>67064</v>
      </c>
      <c r="G134" s="282">
        <f>F134/E134-1</f>
        <v>-0.1159154725338466</v>
      </c>
      <c r="H134" s="281">
        <f>F134-E134</f>
        <v>-8793</v>
      </c>
      <c r="I134" s="282">
        <f>F134/F$134</f>
        <v>1</v>
      </c>
      <c r="J134" s="281">
        <v>64415</v>
      </c>
      <c r="K134" s="282">
        <f>J134/J$134</f>
        <v>1</v>
      </c>
      <c r="L134" s="282">
        <f>J134/F134-1</f>
        <v>-3.9499582488369267E-2</v>
      </c>
      <c r="M134" s="281">
        <f>J134-F134</f>
        <v>-2649</v>
      </c>
      <c r="N134" s="282">
        <f>J134/D134-1</f>
        <v>0.61093882859000659</v>
      </c>
      <c r="O134" s="281">
        <f>J134-D134</f>
        <v>24429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20245</v>
      </c>
      <c r="D135" s="300">
        <v>30757</v>
      </c>
      <c r="E135" s="300">
        <v>64410</v>
      </c>
      <c r="F135" s="300">
        <v>52216</v>
      </c>
      <c r="G135" s="304">
        <f>IFERROR(F135/E135-1,"-")</f>
        <v>-0.18931842881540129</v>
      </c>
      <c r="H135" s="300">
        <f t="shared" ref="H135:H138" si="14">F135-E135</f>
        <v>-12194</v>
      </c>
      <c r="I135" s="302">
        <f>F135/F$134</f>
        <v>0.7785995467016581</v>
      </c>
      <c r="J135" s="300">
        <v>49406</v>
      </c>
      <c r="K135" s="301">
        <f t="shared" ref="K135:K138" si="15">J135/J$134</f>
        <v>0.76699526507800975</v>
      </c>
      <c r="L135" s="302">
        <f t="shared" ref="L135:L138" si="16">J135/F135-1</f>
        <v>-5.3814922629079165E-2</v>
      </c>
      <c r="M135" s="303">
        <f t="shared" ref="M135:M138" si="17">J135-F135</f>
        <v>-2810</v>
      </c>
      <c r="N135" s="301">
        <f t="shared" ref="N135:N138" si="18">J135/D135-1</f>
        <v>0.60633351757323539</v>
      </c>
      <c r="O135" s="300">
        <f t="shared" ref="O135:O138" si="19">J135-D135</f>
        <v>18649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4675</v>
      </c>
      <c r="D136" s="306">
        <v>1711</v>
      </c>
      <c r="E136" s="306">
        <v>12871</v>
      </c>
      <c r="F136" s="306">
        <v>12769</v>
      </c>
      <c r="G136" s="310">
        <f t="shared" ref="G136:G138" si="20">IFERROR(F136/E136-1,"-")</f>
        <v>-7.9247921684406641E-3</v>
      </c>
      <c r="H136" s="306">
        <f t="shared" si="14"/>
        <v>-102</v>
      </c>
      <c r="I136" s="314">
        <f t="shared" ref="I136:I138" si="21">F136/F$134</f>
        <v>0.19040021472026722</v>
      </c>
      <c r="J136" s="306">
        <v>10236</v>
      </c>
      <c r="K136" s="312">
        <f t="shared" si="15"/>
        <v>0.15890708685865093</v>
      </c>
      <c r="L136" s="314">
        <f t="shared" si="16"/>
        <v>-0.19837105489858253</v>
      </c>
      <c r="M136" s="313">
        <f t="shared" si="17"/>
        <v>-2533</v>
      </c>
      <c r="N136" s="312">
        <f t="shared" si="18"/>
        <v>4.9824663939216833</v>
      </c>
      <c r="O136" s="306">
        <f t="shared" si="19"/>
        <v>8525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17480</v>
      </c>
      <c r="D137" s="306">
        <v>29046</v>
      </c>
      <c r="E137" s="306">
        <v>51539</v>
      </c>
      <c r="F137" s="306">
        <v>39447</v>
      </c>
      <c r="G137" s="308">
        <f t="shared" si="20"/>
        <v>-0.23461844428491041</v>
      </c>
      <c r="H137" s="306">
        <f t="shared" si="14"/>
        <v>-12092</v>
      </c>
      <c r="I137" s="318">
        <f t="shared" si="21"/>
        <v>0.58819933198139096</v>
      </c>
      <c r="J137" s="306">
        <v>39170</v>
      </c>
      <c r="K137" s="312">
        <f t="shared" si="15"/>
        <v>0.6080881782193589</v>
      </c>
      <c r="L137" s="314">
        <f t="shared" si="16"/>
        <v>-7.0220802595888365E-3</v>
      </c>
      <c r="M137" s="313">
        <f t="shared" si="17"/>
        <v>-277</v>
      </c>
      <c r="N137" s="312">
        <f t="shared" si="18"/>
        <v>0.34855057495007924</v>
      </c>
      <c r="O137" s="306">
        <f t="shared" si="19"/>
        <v>10124</v>
      </c>
      <c r="Q137" s="37"/>
      <c r="R137" s="103"/>
      <c r="Z137" s="1"/>
    </row>
    <row r="138" spans="1:31" s="4" customFormat="1" x14ac:dyDescent="0.25">
      <c r="B138" s="299" t="s">
        <v>197</v>
      </c>
      <c r="C138" s="300">
        <v>6019</v>
      </c>
      <c r="D138" s="300">
        <v>9229</v>
      </c>
      <c r="E138" s="300">
        <v>11447</v>
      </c>
      <c r="F138" s="300">
        <v>14848</v>
      </c>
      <c r="G138" s="304">
        <f t="shared" si="20"/>
        <v>0.29710841268454624</v>
      </c>
      <c r="H138" s="300">
        <f t="shared" si="14"/>
        <v>3401</v>
      </c>
      <c r="I138" s="302">
        <f t="shared" si="21"/>
        <v>0.22140045329834188</v>
      </c>
      <c r="J138" s="300">
        <v>15009</v>
      </c>
      <c r="K138" s="301">
        <f t="shared" si="15"/>
        <v>0.23300473492199023</v>
      </c>
      <c r="L138" s="302">
        <f t="shared" si="16"/>
        <v>1.0843211206896575E-2</v>
      </c>
      <c r="M138" s="303">
        <f t="shared" si="17"/>
        <v>161</v>
      </c>
      <c r="N138" s="301">
        <f t="shared" si="18"/>
        <v>0.6262867049517824</v>
      </c>
      <c r="O138" s="300">
        <f t="shared" si="19"/>
        <v>5780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53082-85A6-475E-A811-01B95859F5F7}">
  <sheetPr>
    <tabColor theme="4" tint="0.39997558519241921"/>
  </sheetPr>
  <dimension ref="A1:AE142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201</v>
      </c>
      <c r="C6" s="297">
        <v>21414</v>
      </c>
      <c r="D6" s="297">
        <v>31177</v>
      </c>
      <c r="E6" s="297">
        <v>65553</v>
      </c>
      <c r="F6" s="298">
        <f>E6/$E$6</f>
        <v>1</v>
      </c>
      <c r="G6" s="297">
        <v>58131</v>
      </c>
      <c r="H6" s="298">
        <f>G6/E6-1</f>
        <v>-0.11322136286668805</v>
      </c>
      <c r="I6" s="297">
        <f>G6-E6</f>
        <v>-7422</v>
      </c>
      <c r="J6" s="298">
        <f>G6/$G$6</f>
        <v>1</v>
      </c>
      <c r="K6" s="297">
        <v>55491</v>
      </c>
      <c r="L6" s="298">
        <f t="shared" ref="L6:L12" si="0">K6/G6-1</f>
        <v>-4.5414666873096921E-2</v>
      </c>
      <c r="M6" s="297">
        <f t="shared" ref="M6:M12" si="1">K6-G6</f>
        <v>-2640</v>
      </c>
      <c r="N6" s="298">
        <f>K6/$K$6</f>
        <v>1</v>
      </c>
      <c r="O6" s="297">
        <v>57774</v>
      </c>
      <c r="P6" s="298">
        <f t="shared" ref="P6:P11" si="2">O6/K6-1</f>
        <v>4.1141806779477763E-2</v>
      </c>
      <c r="Q6" s="297">
        <f t="shared" ref="Q6:Q12" si="3">O6-K6</f>
        <v>2283</v>
      </c>
      <c r="R6" s="298">
        <f>O6/C6-1</f>
        <v>1.6979546091342113</v>
      </c>
      <c r="S6" s="297">
        <f>O6-C6</f>
        <v>36360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16787</v>
      </c>
      <c r="D7" s="300">
        <v>23209</v>
      </c>
      <c r="E7" s="300">
        <v>55798</v>
      </c>
      <c r="F7" s="301">
        <f t="shared" ref="F7:F12" si="4">E7/$E$6</f>
        <v>0.85118911415190757</v>
      </c>
      <c r="G7" s="300">
        <v>44906</v>
      </c>
      <c r="H7" s="302">
        <f>G7/E7-1</f>
        <v>-0.19520412918025731</v>
      </c>
      <c r="I7" s="303">
        <f>G7-E7</f>
        <v>-10892</v>
      </c>
      <c r="J7" s="301">
        <f>G7/$G$6</f>
        <v>0.77249660250124719</v>
      </c>
      <c r="K7" s="300">
        <v>42545</v>
      </c>
      <c r="L7" s="304">
        <f t="shared" si="0"/>
        <v>-5.2576493118959622E-2</v>
      </c>
      <c r="M7" s="305">
        <f t="shared" si="1"/>
        <v>-2361</v>
      </c>
      <c r="N7" s="301">
        <f>K7/$K$6</f>
        <v>0.76670090645329869</v>
      </c>
      <c r="O7" s="300">
        <v>43180</v>
      </c>
      <c r="P7" s="302">
        <f t="shared" si="2"/>
        <v>1.4925373134328401E-2</v>
      </c>
      <c r="Q7" s="303">
        <f t="shared" si="3"/>
        <v>635</v>
      </c>
      <c r="R7" s="302">
        <f t="shared" ref="R7:R10" si="5">O7/C7-1</f>
        <v>1.5722285101566689</v>
      </c>
      <c r="S7" s="303">
        <f t="shared" ref="S7:S10" si="6">O7-C7</f>
        <v>26393</v>
      </c>
      <c r="T7" s="301">
        <f>O7/$O$6</f>
        <v>0.74739502198220653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2795</v>
      </c>
      <c r="D8" s="306">
        <v>1146</v>
      </c>
      <c r="E8" s="306">
        <v>11016</v>
      </c>
      <c r="F8" s="307">
        <f t="shared" si="4"/>
        <v>0.168047228959773</v>
      </c>
      <c r="G8" s="306">
        <v>11034</v>
      </c>
      <c r="H8" s="308">
        <f>IFERROR(G8/E8-1,"-")</f>
        <v>1.6339869281045694E-3</v>
      </c>
      <c r="I8" s="309">
        <f t="shared" ref="I8:I12" si="7">G8-E8</f>
        <v>18</v>
      </c>
      <c r="J8" s="307">
        <f t="shared" ref="J8:J12" si="8">G8/$G$6</f>
        <v>0.18981266449914846</v>
      </c>
      <c r="K8" s="306">
        <v>8775</v>
      </c>
      <c r="L8" s="310">
        <f>IFERROR(K8/G8-1,"-")</f>
        <v>-0.20473083197389885</v>
      </c>
      <c r="M8" s="311">
        <f>IF(G8=0,"nd",K8-G8)</f>
        <v>-2259</v>
      </c>
      <c r="N8" s="312">
        <f t="shared" ref="N8:N12" si="9">K8/$K$6</f>
        <v>0.15813375141914904</v>
      </c>
      <c r="O8" s="306">
        <v>7683</v>
      </c>
      <c r="P8" s="310">
        <f>IFERROR(O8/K8-1,"-")</f>
        <v>-0.12444444444444447</v>
      </c>
      <c r="Q8" s="313">
        <f t="shared" si="3"/>
        <v>-1092</v>
      </c>
      <c r="R8" s="310">
        <f>IFERROR(O8/C8-1,"-")</f>
        <v>1.7488372093023257</v>
      </c>
      <c r="S8" s="313">
        <f t="shared" si="6"/>
        <v>4888</v>
      </c>
      <c r="T8" s="312">
        <f t="shared" ref="T8:T12" si="10">O8/$O$6</f>
        <v>0.13298369508775573</v>
      </c>
      <c r="V8" s="37"/>
      <c r="W8" s="103"/>
      <c r="AE8" s="1"/>
    </row>
    <row r="9" spans="1:31" s="4" customFormat="1" x14ac:dyDescent="0.25">
      <c r="B9" s="123" t="s">
        <v>63</v>
      </c>
      <c r="C9" s="306">
        <v>13992</v>
      </c>
      <c r="D9" s="306">
        <v>22063</v>
      </c>
      <c r="E9" s="306">
        <v>44782</v>
      </c>
      <c r="F9" s="312">
        <f t="shared" si="4"/>
        <v>0.68314188519213459</v>
      </c>
      <c r="G9" s="306">
        <v>33872</v>
      </c>
      <c r="H9" s="308">
        <f>IFERROR(G9/E9-1,"-")</f>
        <v>-0.24362467062659099</v>
      </c>
      <c r="I9" s="313">
        <f t="shared" si="7"/>
        <v>-10910</v>
      </c>
      <c r="J9" s="312">
        <f t="shared" si="8"/>
        <v>0.58268393800209872</v>
      </c>
      <c r="K9" s="306">
        <v>33770</v>
      </c>
      <c r="L9" s="310">
        <f>IFERROR(K9/G9-1,"-")</f>
        <v>-3.0113367973547689E-3</v>
      </c>
      <c r="M9" s="311">
        <f>IF(G9=0,"nd",K9-G9)</f>
        <v>-102</v>
      </c>
      <c r="N9" s="312">
        <f t="shared" si="9"/>
        <v>0.60856715503414971</v>
      </c>
      <c r="O9" s="306">
        <v>34510</v>
      </c>
      <c r="P9" s="310">
        <f t="shared" si="2"/>
        <v>2.1912940479715814E-2</v>
      </c>
      <c r="Q9" s="313">
        <f t="shared" si="3"/>
        <v>740</v>
      </c>
      <c r="R9" s="314">
        <f t="shared" si="5"/>
        <v>1.4664093767867352</v>
      </c>
      <c r="S9" s="313">
        <f t="shared" si="6"/>
        <v>20518</v>
      </c>
      <c r="T9" s="312">
        <f t="shared" si="10"/>
        <v>0.59732751756845637</v>
      </c>
      <c r="V9" s="37"/>
      <c r="W9" s="103"/>
      <c r="AE9" s="1"/>
    </row>
    <row r="10" spans="1:31" s="4" customFormat="1" x14ac:dyDescent="0.25">
      <c r="B10" s="299" t="s">
        <v>197</v>
      </c>
      <c r="C10" s="315">
        <v>4627</v>
      </c>
      <c r="D10" s="315">
        <v>7968</v>
      </c>
      <c r="E10" s="315">
        <v>9755</v>
      </c>
      <c r="F10" s="316">
        <f>IFERROR(E10/$E$6,"-")</f>
        <v>0.14881088584809238</v>
      </c>
      <c r="G10" s="315">
        <v>13225</v>
      </c>
      <c r="H10" s="304">
        <f>IFERROR(G10/E10-1,"-")</f>
        <v>0.3557150179395181</v>
      </c>
      <c r="I10" s="305">
        <f>IFERROR(G10-E10,"-")</f>
        <v>3470</v>
      </c>
      <c r="J10" s="316">
        <f>IFERROR(G10/$G$6,"-")</f>
        <v>0.22750339749875281</v>
      </c>
      <c r="K10" s="315">
        <v>12946</v>
      </c>
      <c r="L10" s="304">
        <f>IFERROR(K10/G10-1,"-")</f>
        <v>-2.1096408317580306E-2</v>
      </c>
      <c r="M10" s="305">
        <f>IFERROR(K10-G10,"-")</f>
        <v>-279</v>
      </c>
      <c r="N10" s="316">
        <f>IFERROR(K10/$K$6,"-")</f>
        <v>0.23329909354670128</v>
      </c>
      <c r="O10" s="315">
        <v>14594</v>
      </c>
      <c r="P10" s="304">
        <f>IFERROR(O10/K10-1,"-")</f>
        <v>0.12729800710644223</v>
      </c>
      <c r="Q10" s="305">
        <f>IFERROR(O10-K10,"-")</f>
        <v>1648</v>
      </c>
      <c r="R10" s="304">
        <f t="shared" si="5"/>
        <v>2.154095526258915</v>
      </c>
      <c r="S10" s="305">
        <f t="shared" si="6"/>
        <v>9967</v>
      </c>
      <c r="T10" s="316">
        <f>IFERROR(O10/$O$6,"-")</f>
        <v>0.25260497801779347</v>
      </c>
      <c r="V10" s="37"/>
      <c r="W10" s="103"/>
      <c r="AE10" s="1"/>
    </row>
    <row r="11" spans="1:31" s="4" customFormat="1" hidden="1" x14ac:dyDescent="0.25">
      <c r="B11" s="123" t="s">
        <v>64</v>
      </c>
      <c r="C11" s="306">
        <v>4094</v>
      </c>
      <c r="D11" s="306">
        <v>5854</v>
      </c>
      <c r="E11" s="306">
        <v>9028</v>
      </c>
      <c r="F11" s="312">
        <f t="shared" si="4"/>
        <v>0.13772062300733756</v>
      </c>
      <c r="G11" s="306">
        <v>12751</v>
      </c>
      <c r="H11" s="314">
        <f t="shared" ref="H11:H12" si="11">G11/E11-1</f>
        <v>0.41238369517058038</v>
      </c>
      <c r="I11" s="313">
        <f t="shared" si="7"/>
        <v>3723</v>
      </c>
      <c r="J11" s="312">
        <f t="shared" si="8"/>
        <v>0.21934940049199222</v>
      </c>
      <c r="K11" s="306">
        <v>12331</v>
      </c>
      <c r="L11" s="310">
        <f>K11/G11-1</f>
        <v>-3.2938593051525356E-2</v>
      </c>
      <c r="M11" s="313">
        <f t="shared" si="1"/>
        <v>-420</v>
      </c>
      <c r="N11" s="312">
        <f t="shared" si="9"/>
        <v>0.22221621524211133</v>
      </c>
      <c r="O11" s="306">
        <v>11970</v>
      </c>
      <c r="P11" s="314">
        <f t="shared" si="2"/>
        <v>-2.9275808936825909E-2</v>
      </c>
      <c r="Q11" s="313">
        <f t="shared" si="3"/>
        <v>-361</v>
      </c>
      <c r="R11" s="314">
        <f t="shared" ref="R11:R12" si="12">O11/D11-1</f>
        <v>1.0447557225828494</v>
      </c>
      <c r="S11" s="313">
        <f t="shared" ref="S11:S12" si="13">O11-D11</f>
        <v>6116</v>
      </c>
      <c r="T11" s="312">
        <f t="shared" si="10"/>
        <v>0.20718662374078306</v>
      </c>
      <c r="V11" s="37"/>
      <c r="W11" s="103"/>
      <c r="AE11" s="1"/>
    </row>
    <row r="12" spans="1:31" s="4" customFormat="1" hidden="1" x14ac:dyDescent="0.25">
      <c r="B12" s="123" t="s">
        <v>63</v>
      </c>
      <c r="C12" s="306">
        <v>533</v>
      </c>
      <c r="D12" s="306">
        <v>724</v>
      </c>
      <c r="E12" s="306">
        <v>727</v>
      </c>
      <c r="F12" s="312">
        <f t="shared" si="4"/>
        <v>1.109026284075481E-2</v>
      </c>
      <c r="G12" s="306">
        <v>474</v>
      </c>
      <c r="H12" s="314">
        <f t="shared" si="11"/>
        <v>-0.34800550206327374</v>
      </c>
      <c r="I12" s="313">
        <f t="shared" si="7"/>
        <v>-253</v>
      </c>
      <c r="J12" s="312">
        <f t="shared" si="8"/>
        <v>8.1539970067605917E-3</v>
      </c>
      <c r="K12" s="306">
        <v>615</v>
      </c>
      <c r="L12" s="310">
        <f t="shared" si="0"/>
        <v>0.29746835443037978</v>
      </c>
      <c r="M12" s="313">
        <f t="shared" si="1"/>
        <v>141</v>
      </c>
      <c r="N12" s="312">
        <f t="shared" si="9"/>
        <v>1.1082878304589934E-2</v>
      </c>
      <c r="O12" s="306">
        <v>2624</v>
      </c>
      <c r="P12" s="314">
        <f>O12/K12-1</f>
        <v>3.2666666666666666</v>
      </c>
      <c r="Q12" s="313">
        <f t="shared" si="3"/>
        <v>2009</v>
      </c>
      <c r="R12" s="314">
        <f t="shared" si="12"/>
        <v>2.6243093922651934</v>
      </c>
      <c r="S12" s="313">
        <f t="shared" si="13"/>
        <v>1900</v>
      </c>
      <c r="T12" s="312">
        <f t="shared" si="10"/>
        <v>4.5418354277010423E-2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43.180 viajeros 
cuota: 74,7%</v>
      </c>
    </row>
    <row r="20" spans="27:27" x14ac:dyDescent="0.25">
      <c r="AA20" t="str">
        <f>CONCATENATE("Apartamentos: 
",FIXED(O10,0)," viajeros
cuota: ",FIXED(T10*100,1),"%")</f>
        <v>Apartamentos: 
14.594 viajeros
cuota: 25,3%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202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201</v>
      </c>
      <c r="C134" s="281">
        <v>26848</v>
      </c>
      <c r="D134" s="281">
        <v>39986</v>
      </c>
      <c r="E134" s="281">
        <v>75857</v>
      </c>
      <c r="F134" s="281">
        <v>67064</v>
      </c>
      <c r="G134" s="282">
        <f>F134/E134-1</f>
        <v>-0.1159154725338466</v>
      </c>
      <c r="H134" s="281">
        <f>F134-E134</f>
        <v>-8793</v>
      </c>
      <c r="I134" s="282">
        <f>F134/F$134</f>
        <v>1</v>
      </c>
      <c r="J134" s="281">
        <v>64415</v>
      </c>
      <c r="K134" s="282">
        <f>J134/J$134</f>
        <v>1</v>
      </c>
      <c r="L134" s="282">
        <f>J134/F134-1</f>
        <v>-3.9499582488369267E-2</v>
      </c>
      <c r="M134" s="281">
        <f>J134-F134</f>
        <v>-2649</v>
      </c>
      <c r="N134" s="282">
        <f>J134/D134-1</f>
        <v>0.61093882859000659</v>
      </c>
      <c r="O134" s="281">
        <f>J134-D134</f>
        <v>24429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20829</v>
      </c>
      <c r="D135" s="300">
        <v>30757</v>
      </c>
      <c r="E135" s="300">
        <v>64410</v>
      </c>
      <c r="F135" s="300">
        <v>52216</v>
      </c>
      <c r="G135" s="304">
        <f>IFERROR(F135/E135-1,"-")</f>
        <v>-0.18931842881540129</v>
      </c>
      <c r="H135" s="300">
        <f t="shared" ref="H135:H138" si="14">F135-E135</f>
        <v>-12194</v>
      </c>
      <c r="I135" s="302">
        <f>F135/F$134</f>
        <v>0.7785995467016581</v>
      </c>
      <c r="J135" s="300">
        <v>49406</v>
      </c>
      <c r="K135" s="301">
        <f t="shared" ref="K135:K138" si="15">J135/J$134</f>
        <v>0.76699526507800975</v>
      </c>
      <c r="L135" s="302">
        <f t="shared" ref="L135:L138" si="16">J135/F135-1</f>
        <v>-5.3814922629079165E-2</v>
      </c>
      <c r="M135" s="303">
        <f t="shared" ref="M135:M138" si="17">J135-F135</f>
        <v>-2810</v>
      </c>
      <c r="N135" s="301">
        <f t="shared" ref="N135:N138" si="18">J135/D135-1</f>
        <v>0.60633351757323539</v>
      </c>
      <c r="O135" s="300">
        <f t="shared" ref="O135:O138" si="19">J135-D135</f>
        <v>18649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3349</v>
      </c>
      <c r="D136" s="306">
        <v>1711</v>
      </c>
      <c r="E136" s="306">
        <v>12871</v>
      </c>
      <c r="F136" s="306">
        <v>12769</v>
      </c>
      <c r="G136" s="310">
        <f t="shared" ref="G136:G138" si="20">IFERROR(F136/E136-1,"-")</f>
        <v>-7.9247921684406641E-3</v>
      </c>
      <c r="H136" s="306">
        <f t="shared" si="14"/>
        <v>-102</v>
      </c>
      <c r="I136" s="314">
        <f t="shared" ref="I136:I138" si="21">F136/F$134</f>
        <v>0.19040021472026722</v>
      </c>
      <c r="J136" s="306">
        <v>10236</v>
      </c>
      <c r="K136" s="312">
        <f t="shared" si="15"/>
        <v>0.15890708685865093</v>
      </c>
      <c r="L136" s="314">
        <f t="shared" si="16"/>
        <v>-0.19837105489858253</v>
      </c>
      <c r="M136" s="313">
        <f t="shared" si="17"/>
        <v>-2533</v>
      </c>
      <c r="N136" s="312">
        <f t="shared" si="18"/>
        <v>4.9824663939216833</v>
      </c>
      <c r="O136" s="306">
        <f t="shared" si="19"/>
        <v>8525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17480</v>
      </c>
      <c r="D137" s="306">
        <v>29046</v>
      </c>
      <c r="E137" s="306">
        <v>51539</v>
      </c>
      <c r="F137" s="306">
        <v>39447</v>
      </c>
      <c r="G137" s="308">
        <f t="shared" si="20"/>
        <v>-0.23461844428491041</v>
      </c>
      <c r="H137" s="306">
        <f t="shared" si="14"/>
        <v>-12092</v>
      </c>
      <c r="I137" s="318">
        <f t="shared" si="21"/>
        <v>0.58819933198139096</v>
      </c>
      <c r="J137" s="306">
        <v>39170</v>
      </c>
      <c r="K137" s="312">
        <f t="shared" si="15"/>
        <v>0.6080881782193589</v>
      </c>
      <c r="L137" s="314">
        <f t="shared" si="16"/>
        <v>-7.0220802595888365E-3</v>
      </c>
      <c r="M137" s="313">
        <f t="shared" si="17"/>
        <v>-277</v>
      </c>
      <c r="N137" s="312">
        <f t="shared" si="18"/>
        <v>0.34855057495007924</v>
      </c>
      <c r="O137" s="306">
        <f t="shared" si="19"/>
        <v>10124</v>
      </c>
      <c r="Q137" s="37"/>
      <c r="R137" s="103"/>
      <c r="Z137" s="1"/>
    </row>
    <row r="138" spans="1:31" s="4" customFormat="1" x14ac:dyDescent="0.25">
      <c r="B138" s="299" t="s">
        <v>197</v>
      </c>
      <c r="C138" s="300">
        <v>6019</v>
      </c>
      <c r="D138" s="300">
        <v>9229</v>
      </c>
      <c r="E138" s="300">
        <v>11447</v>
      </c>
      <c r="F138" s="300">
        <v>14848</v>
      </c>
      <c r="G138" s="304">
        <f t="shared" si="20"/>
        <v>0.29710841268454624</v>
      </c>
      <c r="H138" s="300">
        <f t="shared" si="14"/>
        <v>3401</v>
      </c>
      <c r="I138" s="302">
        <f t="shared" si="21"/>
        <v>0.22140045329834188</v>
      </c>
      <c r="J138" s="300">
        <v>15009</v>
      </c>
      <c r="K138" s="301">
        <f t="shared" si="15"/>
        <v>0.23300473492199023</v>
      </c>
      <c r="L138" s="302">
        <f t="shared" si="16"/>
        <v>1.0843211206896575E-2</v>
      </c>
      <c r="M138" s="303">
        <f t="shared" si="17"/>
        <v>161</v>
      </c>
      <c r="N138" s="301">
        <f t="shared" si="18"/>
        <v>0.6262867049517824</v>
      </c>
      <c r="O138" s="300">
        <f t="shared" si="19"/>
        <v>5780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29C82-A915-4ED2-B0F5-01F7CBE06F2F}">
  <sheetPr>
    <tabColor theme="4" tint="0.39997558519241921"/>
  </sheetPr>
  <dimension ref="A1:AE142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203</v>
      </c>
      <c r="C6" s="297">
        <v>20552</v>
      </c>
      <c r="D6" s="297">
        <v>38712</v>
      </c>
      <c r="E6" s="297">
        <v>44470</v>
      </c>
      <c r="F6" s="298">
        <f>E6/$E$6</f>
        <v>1</v>
      </c>
      <c r="G6" s="297">
        <v>46357</v>
      </c>
      <c r="H6" s="298">
        <f>G6/E6-1</f>
        <v>4.2433100966944082E-2</v>
      </c>
      <c r="I6" s="297">
        <f>G6-E6</f>
        <v>1887</v>
      </c>
      <c r="J6" s="298">
        <f>G6/$G$6</f>
        <v>1</v>
      </c>
      <c r="K6" s="297">
        <v>45451</v>
      </c>
      <c r="L6" s="298">
        <f t="shared" ref="L6:L12" si="0">K6/G6-1</f>
        <v>-1.9543973941368087E-2</v>
      </c>
      <c r="M6" s="297">
        <f t="shared" ref="M6:M12" si="1">K6-G6</f>
        <v>-906</v>
      </c>
      <c r="N6" s="298">
        <f>K6/$K$6</f>
        <v>1</v>
      </c>
      <c r="O6" s="297">
        <v>46055</v>
      </c>
      <c r="P6" s="298">
        <f t="shared" ref="P6:P11" si="2">O6/K6-1</f>
        <v>1.3289036544850585E-2</v>
      </c>
      <c r="Q6" s="297">
        <f t="shared" ref="Q6:Q12" si="3">O6-K6</f>
        <v>604</v>
      </c>
      <c r="R6" s="298">
        <f>O6/C6-1</f>
        <v>1.240901128843908</v>
      </c>
      <c r="S6" s="297">
        <f>O6-C6</f>
        <v>25503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3458</v>
      </c>
      <c r="D7" s="300">
        <v>6859</v>
      </c>
      <c r="E7" s="300">
        <v>16810</v>
      </c>
      <c r="F7" s="301">
        <f t="shared" ref="F7:F12" si="4">E7/$E$6</f>
        <v>0.37800764560377781</v>
      </c>
      <c r="G7" s="300">
        <v>25570</v>
      </c>
      <c r="H7" s="302">
        <f>G7/E7-1</f>
        <v>0.52111838191552651</v>
      </c>
      <c r="I7" s="303">
        <f>G7-E7</f>
        <v>8760</v>
      </c>
      <c r="J7" s="301">
        <f>G7/$G$6</f>
        <v>0.55158875682205488</v>
      </c>
      <c r="K7" s="300">
        <v>28518</v>
      </c>
      <c r="L7" s="304">
        <f t="shared" si="0"/>
        <v>0.11529135705905347</v>
      </c>
      <c r="M7" s="305">
        <f t="shared" si="1"/>
        <v>2948</v>
      </c>
      <c r="N7" s="301">
        <f>K7/$K$6</f>
        <v>0.62744494070537504</v>
      </c>
      <c r="O7" s="300">
        <v>26647</v>
      </c>
      <c r="P7" s="302">
        <f t="shared" si="2"/>
        <v>-6.5607686373518437E-2</v>
      </c>
      <c r="Q7" s="303">
        <f t="shared" si="3"/>
        <v>-1871</v>
      </c>
      <c r="R7" s="302">
        <f t="shared" ref="R7:R10" si="5">O7/C7-1</f>
        <v>6.7058993637941002</v>
      </c>
      <c r="S7" s="303">
        <f t="shared" ref="S7:S10" si="6">O7-C7</f>
        <v>23189</v>
      </c>
      <c r="T7" s="301">
        <f>O7/$O$6</f>
        <v>0.5785908153294973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1880</v>
      </c>
      <c r="D8" s="306">
        <v>2975</v>
      </c>
      <c r="E8" s="306">
        <v>8674</v>
      </c>
      <c r="F8" s="307">
        <f t="shared" si="4"/>
        <v>0.19505284461434674</v>
      </c>
      <c r="G8" s="306">
        <v>13940</v>
      </c>
      <c r="H8" s="308">
        <f>IFERROR(G8/E8-1,"-")</f>
        <v>0.60710168319114599</v>
      </c>
      <c r="I8" s="309">
        <f t="shared" ref="I8:I12" si="7">G8-E8</f>
        <v>5266</v>
      </c>
      <c r="J8" s="307">
        <f t="shared" ref="J8:J12" si="8">G8/$G$6</f>
        <v>0.30070970942899672</v>
      </c>
      <c r="K8" s="306">
        <v>19449</v>
      </c>
      <c r="L8" s="310">
        <f>IFERROR(K8/G8-1,"-")</f>
        <v>0.39519368723099002</v>
      </c>
      <c r="M8" s="311">
        <f>IF(G8=0,"nd",K8-G8)</f>
        <v>5509</v>
      </c>
      <c r="N8" s="312">
        <f t="shared" ref="N8:N12" si="9">K8/$K$6</f>
        <v>0.42791137708741284</v>
      </c>
      <c r="O8" s="306">
        <v>9949</v>
      </c>
      <c r="P8" s="310">
        <f>IFERROR(O8/K8-1,"-")</f>
        <v>-0.48845699007661059</v>
      </c>
      <c r="Q8" s="313">
        <f t="shared" si="3"/>
        <v>-9500</v>
      </c>
      <c r="R8" s="310">
        <f>IFERROR(O8/C8-1,"-")</f>
        <v>4.2920212765957446</v>
      </c>
      <c r="S8" s="313">
        <f t="shared" si="6"/>
        <v>8069</v>
      </c>
      <c r="T8" s="312">
        <f t="shared" ref="T8:T12" si="10">O8/$O$6</f>
        <v>0.21602431874932146</v>
      </c>
      <c r="V8" s="37"/>
      <c r="W8" s="103"/>
      <c r="AE8" s="1"/>
    </row>
    <row r="9" spans="1:31" s="4" customFormat="1" x14ac:dyDescent="0.25">
      <c r="B9" s="123" t="s">
        <v>63</v>
      </c>
      <c r="C9" s="306">
        <v>1578</v>
      </c>
      <c r="D9" s="306">
        <v>3884</v>
      </c>
      <c r="E9" s="306">
        <v>8136</v>
      </c>
      <c r="F9" s="312">
        <f t="shared" si="4"/>
        <v>0.18295480098943107</v>
      </c>
      <c r="G9" s="306">
        <v>11630</v>
      </c>
      <c r="H9" s="308">
        <f>IFERROR(G9/E9-1,"-")</f>
        <v>0.42944936086529006</v>
      </c>
      <c r="I9" s="313">
        <f t="shared" si="7"/>
        <v>3494</v>
      </c>
      <c r="J9" s="312">
        <f t="shared" si="8"/>
        <v>0.25087904739305822</v>
      </c>
      <c r="K9" s="306">
        <v>9069</v>
      </c>
      <c r="L9" s="310">
        <f>IFERROR(K9/G9-1,"-")</f>
        <v>-0.2202063628546862</v>
      </c>
      <c r="M9" s="311">
        <f>IF(G9=0,"nd",K9-G9)</f>
        <v>-2561</v>
      </c>
      <c r="N9" s="312">
        <f t="shared" si="9"/>
        <v>0.19953356361796221</v>
      </c>
      <c r="O9" s="306">
        <v>16046</v>
      </c>
      <c r="P9" s="310">
        <f t="shared" si="2"/>
        <v>0.76932407101113687</v>
      </c>
      <c r="Q9" s="313">
        <f t="shared" si="3"/>
        <v>6977</v>
      </c>
      <c r="R9" s="314">
        <f t="shared" si="5"/>
        <v>9.1685678073510779</v>
      </c>
      <c r="S9" s="313">
        <f t="shared" si="6"/>
        <v>14468</v>
      </c>
      <c r="T9" s="312">
        <f t="shared" si="10"/>
        <v>0.34840951036803819</v>
      </c>
      <c r="V9" s="37"/>
      <c r="W9" s="103"/>
      <c r="AE9" s="1"/>
    </row>
    <row r="10" spans="1:31" s="4" customFormat="1" x14ac:dyDescent="0.25">
      <c r="B10" s="299" t="s">
        <v>197</v>
      </c>
      <c r="C10" s="315">
        <v>17094</v>
      </c>
      <c r="D10" s="315">
        <v>31853</v>
      </c>
      <c r="E10" s="315">
        <v>27660</v>
      </c>
      <c r="F10" s="316">
        <f>IFERROR(E10/$E$6,"-")</f>
        <v>0.62199235439622214</v>
      </c>
      <c r="G10" s="315">
        <v>20787</v>
      </c>
      <c r="H10" s="304">
        <f>IFERROR(G10/E10-1,"-")</f>
        <v>-0.24848156182212577</v>
      </c>
      <c r="I10" s="305">
        <f>IFERROR(G10-E10,"-")</f>
        <v>-6873</v>
      </c>
      <c r="J10" s="316">
        <f>IFERROR(G10/$G$6,"-")</f>
        <v>0.44841124317794506</v>
      </c>
      <c r="K10" s="315">
        <v>16933</v>
      </c>
      <c r="L10" s="304">
        <f>IFERROR(K10/G10-1,"-")</f>
        <v>-0.18540433925049304</v>
      </c>
      <c r="M10" s="305">
        <f>IFERROR(K10-G10,"-")</f>
        <v>-3854</v>
      </c>
      <c r="N10" s="316">
        <f>IFERROR(K10/$K$6,"-")</f>
        <v>0.37255505929462496</v>
      </c>
      <c r="O10" s="315">
        <v>19408</v>
      </c>
      <c r="P10" s="304">
        <f>IFERROR(O10/K10-1,"-")</f>
        <v>0.14616429457272773</v>
      </c>
      <c r="Q10" s="305">
        <f>IFERROR(O10-K10,"-")</f>
        <v>2475</v>
      </c>
      <c r="R10" s="304">
        <f t="shared" si="5"/>
        <v>0.13536913536913531</v>
      </c>
      <c r="S10" s="305">
        <f t="shared" si="6"/>
        <v>2314</v>
      </c>
      <c r="T10" s="316">
        <f>IFERROR(O10/$O$6,"-")</f>
        <v>0.42140918467050265</v>
      </c>
      <c r="V10" s="37"/>
      <c r="W10" s="103"/>
      <c r="AE10" s="1"/>
    </row>
    <row r="11" spans="1:31" s="4" customFormat="1" hidden="1" x14ac:dyDescent="0.25">
      <c r="B11" s="123" t="s">
        <v>64</v>
      </c>
      <c r="C11" s="306">
        <v>10400</v>
      </c>
      <c r="D11" s="306">
        <v>13830</v>
      </c>
      <c r="E11" s="306">
        <v>22804</v>
      </c>
      <c r="F11" s="312">
        <f t="shared" si="4"/>
        <v>0.51279514279289407</v>
      </c>
      <c r="G11" s="306">
        <v>18217</v>
      </c>
      <c r="H11" s="314">
        <f t="shared" ref="H11:H12" si="11">G11/E11-1</f>
        <v>-0.20114892124188744</v>
      </c>
      <c r="I11" s="313">
        <f t="shared" si="7"/>
        <v>-4587</v>
      </c>
      <c r="J11" s="312">
        <f t="shared" si="8"/>
        <v>0.39297193519856766</v>
      </c>
      <c r="K11" s="306">
        <v>14756</v>
      </c>
      <c r="L11" s="310">
        <f>K11/G11-1</f>
        <v>-0.18998737443047697</v>
      </c>
      <c r="M11" s="313">
        <f t="shared" si="1"/>
        <v>-3461</v>
      </c>
      <c r="N11" s="312">
        <f t="shared" si="9"/>
        <v>0.32465732327121516</v>
      </c>
      <c r="O11" s="306">
        <v>17271</v>
      </c>
      <c r="P11" s="314">
        <f t="shared" si="2"/>
        <v>0.17043914339929511</v>
      </c>
      <c r="Q11" s="313">
        <f t="shared" si="3"/>
        <v>2515</v>
      </c>
      <c r="R11" s="314">
        <f t="shared" ref="R11:R12" si="12">O11/D11-1</f>
        <v>0.24880694143167026</v>
      </c>
      <c r="S11" s="313">
        <f t="shared" ref="S11:S12" si="13">O11-D11</f>
        <v>3441</v>
      </c>
      <c r="T11" s="312">
        <f t="shared" si="10"/>
        <v>0.37500814243838887</v>
      </c>
      <c r="V11" s="37"/>
      <c r="W11" s="103"/>
      <c r="AE11" s="1"/>
    </row>
    <row r="12" spans="1:31" s="4" customFormat="1" hidden="1" x14ac:dyDescent="0.25">
      <c r="B12" s="123" t="s">
        <v>63</v>
      </c>
      <c r="C12" s="306">
        <v>6694</v>
      </c>
      <c r="D12" s="306">
        <v>5323</v>
      </c>
      <c r="E12" s="306">
        <v>4856</v>
      </c>
      <c r="F12" s="312">
        <f t="shared" si="4"/>
        <v>0.10919721160332808</v>
      </c>
      <c r="G12" s="306">
        <v>2570</v>
      </c>
      <c r="H12" s="314">
        <f t="shared" si="11"/>
        <v>-0.47075782537067545</v>
      </c>
      <c r="I12" s="313">
        <f t="shared" si="7"/>
        <v>-2286</v>
      </c>
      <c r="J12" s="312">
        <f t="shared" si="8"/>
        <v>5.543930797937744E-2</v>
      </c>
      <c r="K12" s="306">
        <v>2177</v>
      </c>
      <c r="L12" s="310">
        <f t="shared" si="0"/>
        <v>-0.1529182879377432</v>
      </c>
      <c r="M12" s="313">
        <f t="shared" si="1"/>
        <v>-393</v>
      </c>
      <c r="N12" s="312">
        <f t="shared" si="9"/>
        <v>4.7897736023409826E-2</v>
      </c>
      <c r="O12" s="306">
        <v>2137</v>
      </c>
      <c r="P12" s="314">
        <f>O12/K12-1</f>
        <v>-1.8373909049150261E-2</v>
      </c>
      <c r="Q12" s="313">
        <f t="shared" si="3"/>
        <v>-40</v>
      </c>
      <c r="R12" s="314">
        <f t="shared" si="12"/>
        <v>-0.59853466090550445</v>
      </c>
      <c r="S12" s="313">
        <f t="shared" si="13"/>
        <v>-3186</v>
      </c>
      <c r="T12" s="312">
        <f t="shared" si="10"/>
        <v>4.6401042232113776E-2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26.647 viajeros 
cuota: 57,9%</v>
      </c>
    </row>
    <row r="20" spans="27:27" x14ac:dyDescent="0.25">
      <c r="AA20" t="str">
        <f>CONCATENATE("Apartamentos: 
",FIXED(O10,0)," viajeros
cuota: ",FIXED(T10*100,1),"%")</f>
        <v>Apartamentos: 
19.408 viajeros
cuota: 42,1%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204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203</v>
      </c>
      <c r="C134" s="281">
        <v>24912</v>
      </c>
      <c r="D134" s="281">
        <v>43482</v>
      </c>
      <c r="E134" s="281">
        <v>48094</v>
      </c>
      <c r="F134" s="281">
        <v>51902</v>
      </c>
      <c r="G134" s="282">
        <f>F134/E134-1</f>
        <v>7.9178275876408799E-2</v>
      </c>
      <c r="H134" s="281">
        <f>F134-E134</f>
        <v>3808</v>
      </c>
      <c r="I134" s="282">
        <f>F134/F$134</f>
        <v>1</v>
      </c>
      <c r="J134" s="281">
        <v>50245</v>
      </c>
      <c r="K134" s="282">
        <f>J134/J$134</f>
        <v>1</v>
      </c>
      <c r="L134" s="282">
        <f>J134/F134-1</f>
        <v>-3.1925552001849655E-2</v>
      </c>
      <c r="M134" s="281">
        <f>J134-F134</f>
        <v>-1657</v>
      </c>
      <c r="N134" s="282">
        <f>J134/D134-1</f>
        <v>0.15553562393634146</v>
      </c>
      <c r="O134" s="281">
        <f>J134-D134</f>
        <v>6763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3947</v>
      </c>
      <c r="D135" s="300">
        <v>9077</v>
      </c>
      <c r="E135" s="300">
        <v>18678</v>
      </c>
      <c r="F135" s="300">
        <v>28925</v>
      </c>
      <c r="G135" s="304">
        <f>IFERROR(F135/E135-1,"-")</f>
        <v>0.5486133418995609</v>
      </c>
      <c r="H135" s="300">
        <f t="shared" ref="H135:H138" si="14">F135-E135</f>
        <v>10247</v>
      </c>
      <c r="I135" s="302">
        <f>F135/F$134</f>
        <v>0.55730029671303616</v>
      </c>
      <c r="J135" s="300">
        <v>31401</v>
      </c>
      <c r="K135" s="301">
        <f t="shared" ref="K135:K138" si="15">J135/J$134</f>
        <v>0.62495770723455069</v>
      </c>
      <c r="L135" s="302">
        <f t="shared" ref="L135:L138" si="16">J135/F135-1</f>
        <v>8.5600691443388E-2</v>
      </c>
      <c r="M135" s="303">
        <f t="shared" ref="M135:M138" si="17">J135-F135</f>
        <v>2476</v>
      </c>
      <c r="N135" s="301">
        <f t="shared" ref="N135:N138" si="18">J135/D135-1</f>
        <v>2.4594028864162167</v>
      </c>
      <c r="O135" s="300">
        <f t="shared" ref="O135:O138" si="19">J135-D135</f>
        <v>22324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2180</v>
      </c>
      <c r="D136" s="306">
        <v>4351</v>
      </c>
      <c r="E136" s="306">
        <v>9363</v>
      </c>
      <c r="F136" s="306">
        <v>15562</v>
      </c>
      <c r="G136" s="310">
        <f t="shared" ref="G136:G138" si="20">IFERROR(F136/E136-1,"-")</f>
        <v>0.66207412154224077</v>
      </c>
      <c r="H136" s="306">
        <f t="shared" si="14"/>
        <v>6199</v>
      </c>
      <c r="I136" s="314">
        <f t="shared" ref="I136:I138" si="21">F136/F$134</f>
        <v>0.29983430310970677</v>
      </c>
      <c r="J136" s="306">
        <v>21291</v>
      </c>
      <c r="K136" s="312">
        <f t="shared" si="15"/>
        <v>0.42374365608518261</v>
      </c>
      <c r="L136" s="314">
        <f t="shared" si="16"/>
        <v>0.36814034185837285</v>
      </c>
      <c r="M136" s="313">
        <f t="shared" si="17"/>
        <v>5729</v>
      </c>
      <c r="N136" s="312">
        <f t="shared" si="18"/>
        <v>3.8933578487703979</v>
      </c>
      <c r="O136" s="306">
        <f t="shared" si="19"/>
        <v>16940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1767</v>
      </c>
      <c r="D137" s="306">
        <v>4726</v>
      </c>
      <c r="E137" s="306">
        <v>9315</v>
      </c>
      <c r="F137" s="306">
        <v>13363</v>
      </c>
      <c r="G137" s="308">
        <f t="shared" si="20"/>
        <v>0.43456790123456801</v>
      </c>
      <c r="H137" s="306">
        <f t="shared" si="14"/>
        <v>4048</v>
      </c>
      <c r="I137" s="318">
        <f t="shared" si="21"/>
        <v>0.25746599360332934</v>
      </c>
      <c r="J137" s="306">
        <v>10110</v>
      </c>
      <c r="K137" s="312">
        <f t="shared" si="15"/>
        <v>0.20121405114936811</v>
      </c>
      <c r="L137" s="314">
        <f t="shared" si="16"/>
        <v>-0.24343336077228173</v>
      </c>
      <c r="M137" s="313">
        <f t="shared" si="17"/>
        <v>-3253</v>
      </c>
      <c r="N137" s="312">
        <f t="shared" si="18"/>
        <v>1.1392297926364789</v>
      </c>
      <c r="O137" s="306">
        <f t="shared" si="19"/>
        <v>5384</v>
      </c>
      <c r="Q137" s="37"/>
      <c r="R137" s="103"/>
      <c r="Z137" s="1"/>
    </row>
    <row r="138" spans="1:31" s="4" customFormat="1" x14ac:dyDescent="0.25">
      <c r="B138" s="299" t="s">
        <v>197</v>
      </c>
      <c r="C138" s="300">
        <v>20965</v>
      </c>
      <c r="D138" s="300">
        <v>34405</v>
      </c>
      <c r="E138" s="300">
        <v>29416</v>
      </c>
      <c r="F138" s="300">
        <v>22977</v>
      </c>
      <c r="G138" s="304">
        <f t="shared" si="20"/>
        <v>-0.21889447919499594</v>
      </c>
      <c r="H138" s="300">
        <f t="shared" si="14"/>
        <v>-6439</v>
      </c>
      <c r="I138" s="302">
        <f t="shared" si="21"/>
        <v>0.4426997032869639</v>
      </c>
      <c r="J138" s="300">
        <v>18844</v>
      </c>
      <c r="K138" s="301">
        <f t="shared" si="15"/>
        <v>0.37504229276544931</v>
      </c>
      <c r="L138" s="302">
        <f t="shared" si="16"/>
        <v>-0.17987552770161463</v>
      </c>
      <c r="M138" s="303">
        <f t="shared" si="17"/>
        <v>-4133</v>
      </c>
      <c r="N138" s="301">
        <f t="shared" si="18"/>
        <v>-0.45228891149542216</v>
      </c>
      <c r="O138" s="300">
        <f t="shared" si="19"/>
        <v>-15561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D037B-6134-416F-B18A-0951CAE07AB2}">
  <sheetPr>
    <tabColor theme="4" tint="0.39997558519241921"/>
  </sheetPr>
  <dimension ref="A1:AE149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205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29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408177</v>
      </c>
      <c r="D6" s="297">
        <v>686635</v>
      </c>
      <c r="E6" s="297">
        <v>883151</v>
      </c>
      <c r="F6" s="298">
        <f>E6/$E$6</f>
        <v>1</v>
      </c>
      <c r="G6" s="297">
        <v>913897</v>
      </c>
      <c r="H6" s="298">
        <f>G6/E6-1</f>
        <v>3.4813978583503769E-2</v>
      </c>
      <c r="I6" s="297">
        <f>G6-E6</f>
        <v>30746</v>
      </c>
      <c r="J6" s="298">
        <f>G6/$G$6</f>
        <v>1</v>
      </c>
      <c r="K6" s="297">
        <v>920763</v>
      </c>
      <c r="L6" s="298">
        <f>K6/G6-1</f>
        <v>7.512881648588321E-3</v>
      </c>
      <c r="M6" s="297">
        <f>K6-G6</f>
        <v>6866</v>
      </c>
      <c r="N6" s="298">
        <f>K6/$K$6</f>
        <v>1</v>
      </c>
      <c r="O6" s="297">
        <v>935557</v>
      </c>
      <c r="P6" s="298">
        <f>O6/K6-1</f>
        <v>1.6067109560223392E-2</v>
      </c>
      <c r="Q6" s="297">
        <f>O6-K6</f>
        <v>14794</v>
      </c>
      <c r="R6" s="298">
        <f>IFERROR(O6/C6-1,"-")</f>
        <v>1.2920375229373531</v>
      </c>
      <c r="S6" s="297">
        <f>O6-C6</f>
        <v>527380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91009</v>
      </c>
      <c r="D7" s="306">
        <v>225060</v>
      </c>
      <c r="E7" s="306">
        <v>184306</v>
      </c>
      <c r="F7" s="312">
        <f t="shared" ref="F7:F16" si="0">E7/$E$6</f>
        <v>0.2086913789374637</v>
      </c>
      <c r="G7" s="306">
        <v>161501</v>
      </c>
      <c r="H7" s="314">
        <f>G7/E7-1</f>
        <v>-0.12373444163510683</v>
      </c>
      <c r="I7" s="313">
        <f>G7-E7</f>
        <v>-22805</v>
      </c>
      <c r="J7" s="312">
        <f>G7/$G$6</f>
        <v>0.17671685102369306</v>
      </c>
      <c r="K7" s="306">
        <v>142945</v>
      </c>
      <c r="L7" s="314">
        <f>K7/G7-1</f>
        <v>-0.11489712138005337</v>
      </c>
      <c r="M7" s="313">
        <f>K7-G7</f>
        <v>-18556</v>
      </c>
      <c r="N7" s="312">
        <f>K7/$K$6</f>
        <v>0.15524624686265628</v>
      </c>
      <c r="O7" s="306">
        <v>131048</v>
      </c>
      <c r="P7" s="314">
        <f>O7/K7-1</f>
        <v>-8.3227814893840235E-2</v>
      </c>
      <c r="Q7" s="313">
        <f>O7-K7</f>
        <v>-11897</v>
      </c>
      <c r="R7" s="314">
        <f t="shared" ref="R7:R16" si="1">IFERROR(O7/C7-1,"-")</f>
        <v>0.43994549989561471</v>
      </c>
      <c r="S7" s="313">
        <f t="shared" ref="S7:S16" si="2">O7-C7</f>
        <v>40039</v>
      </c>
      <c r="T7" s="312">
        <f>O7/$O$6</f>
        <v>0.1400748431148503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41966</v>
      </c>
      <c r="D8" s="306">
        <v>69889</v>
      </c>
      <c r="E8" s="306">
        <v>110023</v>
      </c>
      <c r="F8" s="312">
        <f t="shared" si="0"/>
        <v>0.12458005482641134</v>
      </c>
      <c r="G8" s="306">
        <v>104488</v>
      </c>
      <c r="H8" s="314">
        <f t="shared" ref="H8:H16" si="3">G8/E8-1</f>
        <v>-5.0307662943202769E-2</v>
      </c>
      <c r="I8" s="313">
        <f t="shared" ref="I8:I16" si="4">G8-E8</f>
        <v>-5535</v>
      </c>
      <c r="J8" s="312">
        <f t="shared" ref="J8:J16" si="5">G8/$G$6</f>
        <v>0.11433235911705586</v>
      </c>
      <c r="K8" s="306">
        <v>100942</v>
      </c>
      <c r="L8" s="314">
        <f t="shared" ref="L8:L16" si="6">K8/G8-1</f>
        <v>-3.3936911415664905E-2</v>
      </c>
      <c r="M8" s="313">
        <f t="shared" ref="M8:M16" si="7">K8-G8</f>
        <v>-3546</v>
      </c>
      <c r="N8" s="312">
        <f t="shared" ref="N8:N16" si="8">K8/$K$6</f>
        <v>0.10962864493903426</v>
      </c>
      <c r="O8" s="306">
        <v>103829</v>
      </c>
      <c r="P8" s="314">
        <f t="shared" ref="P8:P16" si="9">O8/K8-1</f>
        <v>2.8600582512730011E-2</v>
      </c>
      <c r="Q8" s="313">
        <f t="shared" ref="Q8:Q16" si="10">O8-K8</f>
        <v>2887</v>
      </c>
      <c r="R8" s="314">
        <f t="shared" si="1"/>
        <v>1.4741219082114094</v>
      </c>
      <c r="S8" s="313">
        <f t="shared" si="2"/>
        <v>61863</v>
      </c>
      <c r="T8" s="312">
        <f t="shared" ref="T8:T16" si="11">O8/$O$6</f>
        <v>0.11098094504129626</v>
      </c>
      <c r="V8" s="37"/>
      <c r="W8" s="103"/>
      <c r="AE8" s="1"/>
    </row>
    <row r="9" spans="1:31" s="4" customFormat="1" x14ac:dyDescent="0.25">
      <c r="B9" s="288" t="s">
        <v>48</v>
      </c>
      <c r="C9" s="306">
        <v>2244</v>
      </c>
      <c r="D9" s="306">
        <v>4565</v>
      </c>
      <c r="E9" s="306">
        <v>4856</v>
      </c>
      <c r="F9" s="307">
        <f t="shared" si="0"/>
        <v>5.4984934626128483E-3</v>
      </c>
      <c r="G9" s="306">
        <v>17500</v>
      </c>
      <c r="H9" s="318">
        <f t="shared" si="3"/>
        <v>2.603789126853377</v>
      </c>
      <c r="I9" s="309">
        <f t="shared" si="4"/>
        <v>12644</v>
      </c>
      <c r="J9" s="307">
        <f t="shared" si="5"/>
        <v>1.9148766217637218E-2</v>
      </c>
      <c r="K9" s="306">
        <v>9811</v>
      </c>
      <c r="L9" s="314">
        <f t="shared" si="6"/>
        <v>-0.43937142857142852</v>
      </c>
      <c r="M9" s="313">
        <f t="shared" si="7"/>
        <v>-7689</v>
      </c>
      <c r="N9" s="312">
        <f t="shared" si="8"/>
        <v>1.0655293490290117E-2</v>
      </c>
      <c r="O9" s="306">
        <v>8209</v>
      </c>
      <c r="P9" s="314">
        <f t="shared" si="9"/>
        <v>-0.16328610743043526</v>
      </c>
      <c r="Q9" s="313">
        <f t="shared" si="10"/>
        <v>-1602</v>
      </c>
      <c r="R9" s="314">
        <f t="shared" si="1"/>
        <v>2.6581996434937611</v>
      </c>
      <c r="S9" s="313">
        <f t="shared" si="2"/>
        <v>5965</v>
      </c>
      <c r="T9" s="312">
        <f t="shared" si="11"/>
        <v>8.7744520109410765E-3</v>
      </c>
      <c r="V9" s="37"/>
      <c r="W9" s="103"/>
      <c r="AE9" s="1"/>
    </row>
    <row r="10" spans="1:31" s="4" customFormat="1" x14ac:dyDescent="0.25">
      <c r="B10" s="288" t="s">
        <v>50</v>
      </c>
      <c r="C10" s="306">
        <v>85786</v>
      </c>
      <c r="D10" s="306">
        <v>151359</v>
      </c>
      <c r="E10" s="306">
        <v>297779</v>
      </c>
      <c r="F10" s="312">
        <f t="shared" si="0"/>
        <v>0.33717790049493235</v>
      </c>
      <c r="G10" s="306">
        <v>304437</v>
      </c>
      <c r="H10" s="314">
        <f t="shared" si="3"/>
        <v>2.2358863452426103E-2</v>
      </c>
      <c r="I10" s="313">
        <f t="shared" si="4"/>
        <v>6658</v>
      </c>
      <c r="J10" s="312">
        <f t="shared" si="5"/>
        <v>0.3331195966285041</v>
      </c>
      <c r="K10" s="306">
        <v>336795</v>
      </c>
      <c r="L10" s="314">
        <f t="shared" si="6"/>
        <v>0.10628800047300424</v>
      </c>
      <c r="M10" s="313">
        <f t="shared" si="7"/>
        <v>32358</v>
      </c>
      <c r="N10" s="312">
        <f t="shared" si="8"/>
        <v>0.36577816441364391</v>
      </c>
      <c r="O10" s="306">
        <v>353464</v>
      </c>
      <c r="P10" s="314">
        <f t="shared" si="9"/>
        <v>4.9493015038821753E-2</v>
      </c>
      <c r="Q10" s="313">
        <f t="shared" si="10"/>
        <v>16669</v>
      </c>
      <c r="R10" s="314">
        <f t="shared" si="1"/>
        <v>3.1202993495442151</v>
      </c>
      <c r="S10" s="313">
        <f t="shared" si="2"/>
        <v>267678</v>
      </c>
      <c r="T10" s="312">
        <f>O10/$O$6</f>
        <v>0.37781129316546186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26699</v>
      </c>
      <c r="D11" s="306">
        <v>39694</v>
      </c>
      <c r="E11" s="306">
        <v>42099</v>
      </c>
      <c r="F11" s="307">
        <f t="shared" si="0"/>
        <v>4.7669084901675929E-2</v>
      </c>
      <c r="G11" s="306">
        <v>49296</v>
      </c>
      <c r="H11" s="318">
        <f t="shared" si="3"/>
        <v>0.17095417943419089</v>
      </c>
      <c r="I11" s="309">
        <f t="shared" si="4"/>
        <v>7197</v>
      </c>
      <c r="J11" s="307">
        <f t="shared" si="5"/>
        <v>5.3940433112265387E-2</v>
      </c>
      <c r="K11" s="306">
        <v>44255</v>
      </c>
      <c r="L11" s="314">
        <f t="shared" si="6"/>
        <v>-0.10225981824083086</v>
      </c>
      <c r="M11" s="313">
        <f t="shared" si="7"/>
        <v>-5041</v>
      </c>
      <c r="N11" s="312">
        <f t="shared" si="8"/>
        <v>4.8063399593597921E-2</v>
      </c>
      <c r="O11" s="306">
        <v>47009</v>
      </c>
      <c r="P11" s="314">
        <f t="shared" si="9"/>
        <v>6.2230256468195577E-2</v>
      </c>
      <c r="Q11" s="313">
        <f t="shared" si="10"/>
        <v>2754</v>
      </c>
      <c r="R11" s="314">
        <f t="shared" si="1"/>
        <v>0.76070264803925247</v>
      </c>
      <c r="S11" s="313">
        <f t="shared" si="2"/>
        <v>20310</v>
      </c>
      <c r="T11" s="312">
        <f t="shared" si="11"/>
        <v>5.0247072065090638E-2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43048</v>
      </c>
      <c r="D12" s="306">
        <v>81482</v>
      </c>
      <c r="E12" s="306">
        <v>110405</v>
      </c>
      <c r="F12" s="312">
        <f t="shared" si="0"/>
        <v>0.12501259693982117</v>
      </c>
      <c r="G12" s="306">
        <v>122286</v>
      </c>
      <c r="H12" s="314">
        <f t="shared" si="3"/>
        <v>0.10761287985145596</v>
      </c>
      <c r="I12" s="313">
        <f t="shared" si="4"/>
        <v>11881</v>
      </c>
      <c r="J12" s="312">
        <f t="shared" si="5"/>
        <v>0.13380720146799913</v>
      </c>
      <c r="K12" s="306">
        <v>128586</v>
      </c>
      <c r="L12" s="314">
        <f t="shared" si="6"/>
        <v>5.1518571218291509E-2</v>
      </c>
      <c r="M12" s="313">
        <f t="shared" si="7"/>
        <v>6300</v>
      </c>
      <c r="N12" s="312">
        <f t="shared" si="8"/>
        <v>0.13965157157705077</v>
      </c>
      <c r="O12" s="306">
        <v>148985</v>
      </c>
      <c r="P12" s="314">
        <f t="shared" si="9"/>
        <v>0.15864090958580257</v>
      </c>
      <c r="Q12" s="313">
        <f t="shared" si="10"/>
        <v>20399</v>
      </c>
      <c r="R12" s="314">
        <f t="shared" si="1"/>
        <v>2.4609041070433006</v>
      </c>
      <c r="S12" s="313">
        <f t="shared" si="2"/>
        <v>105937</v>
      </c>
      <c r="T12" s="312">
        <f t="shared" si="11"/>
        <v>0.15924737883421319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12382</v>
      </c>
      <c r="D13" s="306">
        <v>16085</v>
      </c>
      <c r="E13" s="306">
        <v>27294</v>
      </c>
      <c r="F13" s="307">
        <f t="shared" si="0"/>
        <v>3.0905247234051709E-2</v>
      </c>
      <c r="G13" s="306">
        <v>32685</v>
      </c>
      <c r="H13" s="318">
        <f t="shared" si="3"/>
        <v>0.19751593756869634</v>
      </c>
      <c r="I13" s="309">
        <f t="shared" si="4"/>
        <v>5391</v>
      </c>
      <c r="J13" s="307">
        <f t="shared" si="5"/>
        <v>3.5764424218484137E-2</v>
      </c>
      <c r="K13" s="306">
        <v>29315</v>
      </c>
      <c r="L13" s="314">
        <f t="shared" si="6"/>
        <v>-0.1031054000305951</v>
      </c>
      <c r="M13" s="313">
        <f t="shared" si="7"/>
        <v>-3370</v>
      </c>
      <c r="N13" s="312">
        <f t="shared" si="8"/>
        <v>3.1837725886031475E-2</v>
      </c>
      <c r="O13" s="306">
        <v>29490</v>
      </c>
      <c r="P13" s="314">
        <f t="shared" si="9"/>
        <v>5.969640115981667E-3</v>
      </c>
      <c r="Q13" s="313">
        <f t="shared" si="10"/>
        <v>175</v>
      </c>
      <c r="R13" s="314">
        <f t="shared" si="1"/>
        <v>1.3816830883540625</v>
      </c>
      <c r="S13" s="313">
        <f t="shared" si="2"/>
        <v>17108</v>
      </c>
      <c r="T13" s="312">
        <f t="shared" si="11"/>
        <v>3.1521329005073984E-2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18408</v>
      </c>
      <c r="D14" s="306">
        <v>41930</v>
      </c>
      <c r="E14" s="306">
        <v>26151</v>
      </c>
      <c r="F14" s="312">
        <f t="shared" si="0"/>
        <v>2.9611017821414457E-2</v>
      </c>
      <c r="G14" s="306">
        <v>28851</v>
      </c>
      <c r="H14" s="314">
        <f t="shared" si="3"/>
        <v>0.10324652976941606</v>
      </c>
      <c r="I14" s="313">
        <f t="shared" si="4"/>
        <v>2700</v>
      </c>
      <c r="J14" s="312">
        <f t="shared" si="5"/>
        <v>3.1569203094002934E-2</v>
      </c>
      <c r="K14" s="306">
        <v>26485</v>
      </c>
      <c r="L14" s="314">
        <f t="shared" si="6"/>
        <v>-8.2007556063914633E-2</v>
      </c>
      <c r="M14" s="313">
        <f t="shared" si="7"/>
        <v>-2366</v>
      </c>
      <c r="N14" s="312">
        <f t="shared" si="8"/>
        <v>2.8764187961505837E-2</v>
      </c>
      <c r="O14" s="306">
        <v>29464</v>
      </c>
      <c r="P14" s="314">
        <f t="shared" si="9"/>
        <v>0.11247876156314884</v>
      </c>
      <c r="Q14" s="313">
        <f t="shared" si="10"/>
        <v>2979</v>
      </c>
      <c r="R14" s="314">
        <f t="shared" si="1"/>
        <v>0.60060843111690576</v>
      </c>
      <c r="S14" s="313">
        <f t="shared" si="2"/>
        <v>11056</v>
      </c>
      <c r="T14" s="312">
        <f t="shared" si="11"/>
        <v>3.1493538074109859E-2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20131</v>
      </c>
      <c r="D15" s="306">
        <v>23891</v>
      </c>
      <c r="E15" s="306">
        <v>30651</v>
      </c>
      <c r="F15" s="307">
        <f t="shared" si="0"/>
        <v>3.4706409209750086E-2</v>
      </c>
      <c r="G15" s="306">
        <v>40798</v>
      </c>
      <c r="H15" s="318">
        <f t="shared" si="3"/>
        <v>0.33104955792633195</v>
      </c>
      <c r="I15" s="309">
        <f t="shared" si="4"/>
        <v>10147</v>
      </c>
      <c r="J15" s="307">
        <f t="shared" si="5"/>
        <v>4.4641792236980754E-2</v>
      </c>
      <c r="K15" s="306">
        <v>53591</v>
      </c>
      <c r="L15" s="314">
        <f t="shared" si="6"/>
        <v>0.31356929261238298</v>
      </c>
      <c r="M15" s="313">
        <f t="shared" si="7"/>
        <v>12793</v>
      </c>
      <c r="N15" s="312">
        <f t="shared" si="8"/>
        <v>5.8202816577121369E-2</v>
      </c>
      <c r="O15" s="306">
        <v>36983</v>
      </c>
      <c r="P15" s="314">
        <f t="shared" si="9"/>
        <v>-0.30990278218357559</v>
      </c>
      <c r="Q15" s="313">
        <f t="shared" si="10"/>
        <v>-16608</v>
      </c>
      <c r="R15" s="314">
        <f t="shared" si="1"/>
        <v>0.83711688440713328</v>
      </c>
      <c r="S15" s="313">
        <f t="shared" si="2"/>
        <v>16852</v>
      </c>
      <c r="T15" s="312">
        <f t="shared" si="11"/>
        <v>3.9530461532541576E-2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66504</v>
      </c>
      <c r="D16" s="306">
        <f>D6-SUM(D7:D15)</f>
        <v>32680</v>
      </c>
      <c r="E16" s="306">
        <f>E6-SUM(E7:E15)</f>
        <v>49587</v>
      </c>
      <c r="F16" s="312">
        <f t="shared" si="0"/>
        <v>5.614781617186642E-2</v>
      </c>
      <c r="G16" s="306">
        <f>G6-SUM(G7:G15)</f>
        <v>52055</v>
      </c>
      <c r="H16" s="314">
        <f t="shared" si="3"/>
        <v>4.9771109363341282E-2</v>
      </c>
      <c r="I16" s="313">
        <f t="shared" si="4"/>
        <v>2468</v>
      </c>
      <c r="J16" s="312">
        <f t="shared" si="5"/>
        <v>5.6959372883377449E-2</v>
      </c>
      <c r="K16" s="306">
        <f>K6-SUM(K7:K15)</f>
        <v>48038</v>
      </c>
      <c r="L16" s="314">
        <f t="shared" si="6"/>
        <v>-7.7168379598501535E-2</v>
      </c>
      <c r="M16" s="313">
        <f t="shared" si="7"/>
        <v>-4017</v>
      </c>
      <c r="N16" s="312">
        <f t="shared" si="8"/>
        <v>5.2171948699068056E-2</v>
      </c>
      <c r="O16" s="306">
        <f>O6-SUM(O7:O15)</f>
        <v>47076</v>
      </c>
      <c r="P16" s="314">
        <f t="shared" si="9"/>
        <v>-2.002581289812233E-2</v>
      </c>
      <c r="Q16" s="313">
        <f t="shared" si="10"/>
        <v>-962</v>
      </c>
      <c r="R16" s="314">
        <f t="shared" si="1"/>
        <v>-0.29213280404186215</v>
      </c>
      <c r="S16" s="313">
        <f t="shared" si="2"/>
        <v>-19428</v>
      </c>
      <c r="T16" s="312">
        <f t="shared" si="11"/>
        <v>5.0318687156421252E-2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29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456683</v>
      </c>
      <c r="D136" s="281">
        <v>800301</v>
      </c>
      <c r="E136" s="281">
        <v>1016781</v>
      </c>
      <c r="F136" s="281">
        <v>1041269</v>
      </c>
      <c r="G136" s="282">
        <f>F136/E136-1</f>
        <v>2.4083848931087504E-2</v>
      </c>
      <c r="H136" s="281">
        <f>F136-E136</f>
        <v>24488</v>
      </c>
      <c r="I136" s="282">
        <f>F136/F$136</f>
        <v>1</v>
      </c>
      <c r="J136" s="281">
        <v>1058434</v>
      </c>
      <c r="K136" s="282">
        <f>H136/H$136</f>
        <v>1</v>
      </c>
      <c r="L136" s="282">
        <f>J136/F136-1</f>
        <v>1.6484693196474609E-2</v>
      </c>
      <c r="M136" s="281">
        <f>J136-F136</f>
        <v>17165</v>
      </c>
      <c r="N136" s="282">
        <f>J136/C136-1</f>
        <v>1.3176557918731375</v>
      </c>
      <c r="O136" s="281">
        <f>J136-C136</f>
        <v>601751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117997</v>
      </c>
      <c r="D137" s="306">
        <v>247584</v>
      </c>
      <c r="E137" s="306">
        <v>207208</v>
      </c>
      <c r="F137" s="306">
        <v>181512</v>
      </c>
      <c r="G137" s="312">
        <f t="shared" ref="G137:G146" si="12">F137/E137-1</f>
        <v>-0.12401065595922933</v>
      </c>
      <c r="H137" s="320">
        <f t="shared" ref="H137:H146" si="13">F137-E137</f>
        <v>-25696</v>
      </c>
      <c r="I137" s="314">
        <f t="shared" ref="I137:K146" si="14">F137/F$136</f>
        <v>0.17431806766551197</v>
      </c>
      <c r="J137" s="306">
        <v>161819</v>
      </c>
      <c r="K137" s="314">
        <f t="shared" si="14"/>
        <v>-1.049330284220843</v>
      </c>
      <c r="L137" s="314">
        <f t="shared" ref="L137:L146" si="15">J137/F137-1</f>
        <v>-0.10849420423994005</v>
      </c>
      <c r="M137" s="313">
        <f t="shared" ref="M137:M146" si="16">J137-F137</f>
        <v>-19693</v>
      </c>
      <c r="N137" s="312">
        <f t="shared" ref="N137:N146" si="17">J137/C137-1</f>
        <v>0.37138232327940535</v>
      </c>
      <c r="O137" s="306">
        <f t="shared" ref="O137:O146" si="18">J137-C137</f>
        <v>43822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51760</v>
      </c>
      <c r="D138" s="306">
        <v>83468</v>
      </c>
      <c r="E138" s="306">
        <v>123951</v>
      </c>
      <c r="F138" s="306">
        <v>118966</v>
      </c>
      <c r="G138" s="312">
        <f t="shared" si="12"/>
        <v>-4.0217505304515511E-2</v>
      </c>
      <c r="H138" s="320">
        <f t="shared" si="13"/>
        <v>-4985</v>
      </c>
      <c r="I138" s="314">
        <f t="shared" si="14"/>
        <v>0.1142509764527706</v>
      </c>
      <c r="J138" s="306">
        <v>114660</v>
      </c>
      <c r="K138" s="314">
        <f t="shared" si="14"/>
        <v>-0.20356909506697157</v>
      </c>
      <c r="L138" s="314">
        <f t="shared" si="15"/>
        <v>-3.6195215439705497E-2</v>
      </c>
      <c r="M138" s="313">
        <f t="shared" si="16"/>
        <v>-4306</v>
      </c>
      <c r="N138" s="312">
        <f t="shared" si="17"/>
        <v>1.2152241112828439</v>
      </c>
      <c r="O138" s="306">
        <f t="shared" si="18"/>
        <v>62900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2339</v>
      </c>
      <c r="D139" s="306">
        <v>4950</v>
      </c>
      <c r="E139" s="306">
        <v>6762</v>
      </c>
      <c r="F139" s="306">
        <v>20250</v>
      </c>
      <c r="G139" s="312">
        <f t="shared" si="12"/>
        <v>1.9946761313220942</v>
      </c>
      <c r="H139" s="320">
        <f t="shared" si="13"/>
        <v>13488</v>
      </c>
      <c r="I139" s="314">
        <f t="shared" si="14"/>
        <v>1.9447424248681178E-2</v>
      </c>
      <c r="J139" s="306">
        <v>11054</v>
      </c>
      <c r="K139" s="318">
        <f t="shared" si="14"/>
        <v>0.55080039202874875</v>
      </c>
      <c r="L139" s="314">
        <f t="shared" si="15"/>
        <v>-0.45412345679012345</v>
      </c>
      <c r="M139" s="313">
        <f t="shared" si="16"/>
        <v>-9196</v>
      </c>
      <c r="N139" s="312">
        <f t="shared" si="17"/>
        <v>3.725951261222745</v>
      </c>
      <c r="O139" s="306">
        <f t="shared" si="18"/>
        <v>8715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103133</v>
      </c>
      <c r="D140" s="306">
        <v>181693</v>
      </c>
      <c r="E140" s="306">
        <v>342343</v>
      </c>
      <c r="F140" s="306">
        <v>341923</v>
      </c>
      <c r="G140" s="312">
        <f t="shared" si="12"/>
        <v>-1.2268397484394011E-3</v>
      </c>
      <c r="H140" s="320">
        <f t="shared" si="13"/>
        <v>-420</v>
      </c>
      <c r="I140" s="314">
        <f t="shared" si="14"/>
        <v>0.32837143908058342</v>
      </c>
      <c r="J140" s="306">
        <v>382237</v>
      </c>
      <c r="K140" s="314">
        <f t="shared" si="14"/>
        <v>-1.7151257758902319E-2</v>
      </c>
      <c r="L140" s="314">
        <f t="shared" si="15"/>
        <v>0.1179037385610211</v>
      </c>
      <c r="M140" s="313">
        <f t="shared" si="16"/>
        <v>40314</v>
      </c>
      <c r="N140" s="312">
        <f t="shared" si="17"/>
        <v>2.7062530906693301</v>
      </c>
      <c r="O140" s="306">
        <f t="shared" si="18"/>
        <v>279104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30584</v>
      </c>
      <c r="D141" s="306">
        <v>44398</v>
      </c>
      <c r="E141" s="306">
        <v>48630</v>
      </c>
      <c r="F141" s="306">
        <v>55684</v>
      </c>
      <c r="G141" s="312">
        <f t="shared" si="12"/>
        <v>0.14505449311124829</v>
      </c>
      <c r="H141" s="320">
        <f t="shared" si="13"/>
        <v>7054</v>
      </c>
      <c r="I141" s="314">
        <f t="shared" si="14"/>
        <v>5.3477055400669757E-2</v>
      </c>
      <c r="J141" s="306">
        <v>49807</v>
      </c>
      <c r="K141" s="318">
        <f t="shared" si="14"/>
        <v>0.28805945769356417</v>
      </c>
      <c r="L141" s="314">
        <f t="shared" si="15"/>
        <v>-0.10554198692622652</v>
      </c>
      <c r="M141" s="313">
        <f t="shared" si="16"/>
        <v>-5877</v>
      </c>
      <c r="N141" s="312">
        <f t="shared" si="17"/>
        <v>0.62853125817420863</v>
      </c>
      <c r="O141" s="306">
        <f t="shared" si="18"/>
        <v>19223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61571</v>
      </c>
      <c r="D142" s="306">
        <v>104557</v>
      </c>
      <c r="E142" s="306">
        <v>134886</v>
      </c>
      <c r="F142" s="306">
        <v>146430</v>
      </c>
      <c r="G142" s="312">
        <f t="shared" si="12"/>
        <v>8.5583381522174262E-2</v>
      </c>
      <c r="H142" s="320">
        <f t="shared" si="13"/>
        <v>11544</v>
      </c>
      <c r="I142" s="314">
        <f t="shared" si="14"/>
        <v>0.14062648556713012</v>
      </c>
      <c r="J142" s="306">
        <v>156566</v>
      </c>
      <c r="K142" s="314">
        <f t="shared" si="14"/>
        <v>0.47141457040182949</v>
      </c>
      <c r="L142" s="314">
        <f t="shared" si="15"/>
        <v>6.9220788089872309E-2</v>
      </c>
      <c r="M142" s="313">
        <f t="shared" si="16"/>
        <v>10136</v>
      </c>
      <c r="N142" s="312">
        <f t="shared" si="17"/>
        <v>1.5428529664939665</v>
      </c>
      <c r="O142" s="306">
        <f t="shared" si="18"/>
        <v>94995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16023</v>
      </c>
      <c r="D143" s="306">
        <v>21732</v>
      </c>
      <c r="E143" s="306">
        <v>33809</v>
      </c>
      <c r="F143" s="306">
        <v>37722</v>
      </c>
      <c r="G143" s="312">
        <f t="shared" si="12"/>
        <v>0.11573841284864983</v>
      </c>
      <c r="H143" s="320">
        <f t="shared" si="13"/>
        <v>3913</v>
      </c>
      <c r="I143" s="314">
        <f t="shared" si="14"/>
        <v>3.6226950000432162E-2</v>
      </c>
      <c r="J143" s="306">
        <v>35821</v>
      </c>
      <c r="K143" s="318">
        <f t="shared" si="14"/>
        <v>0.15979255145377327</v>
      </c>
      <c r="L143" s="314">
        <f t="shared" si="15"/>
        <v>-5.0394994963151474E-2</v>
      </c>
      <c r="M143" s="313">
        <f t="shared" si="16"/>
        <v>-1901</v>
      </c>
      <c r="N143" s="312">
        <f t="shared" si="17"/>
        <v>1.2355988266866378</v>
      </c>
      <c r="O143" s="306">
        <f t="shared" si="18"/>
        <v>19798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26839</v>
      </c>
      <c r="D144" s="306">
        <v>45216</v>
      </c>
      <c r="E144" s="306">
        <v>29061</v>
      </c>
      <c r="F144" s="306">
        <v>32018</v>
      </c>
      <c r="G144" s="312">
        <f t="shared" si="12"/>
        <v>0.10175148824885594</v>
      </c>
      <c r="H144" s="320">
        <f t="shared" si="13"/>
        <v>2957</v>
      </c>
      <c r="I144" s="314">
        <f t="shared" si="14"/>
        <v>3.0749018745396241E-2</v>
      </c>
      <c r="J144" s="306">
        <v>29188</v>
      </c>
      <c r="K144" s="314">
        <f t="shared" si="14"/>
        <v>0.12075302188827181</v>
      </c>
      <c r="L144" s="314">
        <f t="shared" si="15"/>
        <v>-8.838778187269658E-2</v>
      </c>
      <c r="M144" s="313">
        <f t="shared" si="16"/>
        <v>-2830</v>
      </c>
      <c r="N144" s="312">
        <f t="shared" si="17"/>
        <v>8.752188978724984E-2</v>
      </c>
      <c r="O144" s="306">
        <f t="shared" si="18"/>
        <v>2349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24273</v>
      </c>
      <c r="D145" s="306">
        <v>26311</v>
      </c>
      <c r="E145" s="306">
        <v>32375</v>
      </c>
      <c r="F145" s="306">
        <v>47068</v>
      </c>
      <c r="G145" s="312">
        <f t="shared" si="12"/>
        <v>0.45383783783783782</v>
      </c>
      <c r="H145" s="320">
        <f t="shared" si="13"/>
        <v>14693</v>
      </c>
      <c r="I145" s="314">
        <f t="shared" si="14"/>
        <v>4.5202536520342007E-2</v>
      </c>
      <c r="J145" s="306">
        <v>61312</v>
      </c>
      <c r="K145" s="318">
        <f t="shared" si="14"/>
        <v>0.60000816726559947</v>
      </c>
      <c r="L145" s="314">
        <f t="shared" si="15"/>
        <v>0.30262598793235318</v>
      </c>
      <c r="M145" s="313">
        <f t="shared" si="16"/>
        <v>14244</v>
      </c>
      <c r="N145" s="312">
        <f t="shared" si="17"/>
        <v>1.5259341655337204</v>
      </c>
      <c r="O145" s="306">
        <f t="shared" si="18"/>
        <v>37039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22164</v>
      </c>
      <c r="D146" s="306">
        <f>D136-SUM(D137:D145)</f>
        <v>40392</v>
      </c>
      <c r="E146" s="306">
        <f>E136-SUM(E137:E145)</f>
        <v>57756</v>
      </c>
      <c r="F146" s="306">
        <f>F136-SUM(F137:F145)</f>
        <v>59696</v>
      </c>
      <c r="G146" s="312">
        <f t="shared" si="12"/>
        <v>3.3589583766188813E-2</v>
      </c>
      <c r="H146" s="320">
        <f t="shared" si="13"/>
        <v>1940</v>
      </c>
      <c r="I146" s="314">
        <f t="shared" si="14"/>
        <v>5.7330046318482542E-2</v>
      </c>
      <c r="J146" s="306">
        <f>J136-SUM(J137:J145)</f>
        <v>55970</v>
      </c>
      <c r="K146" s="314">
        <f t="shared" si="14"/>
        <v>7.9222476314929763E-2</v>
      </c>
      <c r="L146" s="314">
        <f t="shared" si="15"/>
        <v>-6.2416242294291102E-2</v>
      </c>
      <c r="M146" s="313">
        <f t="shared" si="16"/>
        <v>-3726</v>
      </c>
      <c r="N146" s="312">
        <f t="shared" si="17"/>
        <v>1.5252661974372859</v>
      </c>
      <c r="O146" s="306">
        <f t="shared" si="18"/>
        <v>33806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60BF5-4F3A-43CA-9472-8319691DBA62}">
  <sheetPr>
    <tabColor theme="4" tint="0.39997558519241921"/>
  </sheetPr>
  <dimension ref="A1:AE149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208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228467</v>
      </c>
      <c r="D6" s="297">
        <v>321555</v>
      </c>
      <c r="E6" s="297">
        <v>508787</v>
      </c>
      <c r="F6" s="298">
        <f>E6/$E$6</f>
        <v>1</v>
      </c>
      <c r="G6" s="297">
        <v>532909</v>
      </c>
      <c r="H6" s="298">
        <f>G6/E6-1</f>
        <v>4.7410802555882814E-2</v>
      </c>
      <c r="I6" s="297">
        <f>G6-E6</f>
        <v>24122</v>
      </c>
      <c r="J6" s="298">
        <f>G6/$G$6</f>
        <v>1</v>
      </c>
      <c r="K6" s="297">
        <v>549555</v>
      </c>
      <c r="L6" s="298">
        <f>K6/G6-1</f>
        <v>3.1236102223831885E-2</v>
      </c>
      <c r="M6" s="297">
        <f>K6-G6</f>
        <v>16646</v>
      </c>
      <c r="N6" s="298">
        <f>K6/$K$6</f>
        <v>1</v>
      </c>
      <c r="O6" s="297">
        <v>563312</v>
      </c>
      <c r="P6" s="298">
        <f>O6/K6-1</f>
        <v>2.5032981230268092E-2</v>
      </c>
      <c r="Q6" s="297">
        <f>O6-K6</f>
        <v>13757</v>
      </c>
      <c r="R6" s="298">
        <f>IFERROR(O6/C6-1,"-")</f>
        <v>1.4656164785286276</v>
      </c>
      <c r="S6" s="297">
        <f>O6-C6</f>
        <v>334845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38835</v>
      </c>
      <c r="D7" s="306">
        <v>107446</v>
      </c>
      <c r="E7" s="306">
        <v>106093</v>
      </c>
      <c r="F7" s="312">
        <f t="shared" ref="F7:F16" si="0">E7/$E$6</f>
        <v>0.20852144414067184</v>
      </c>
      <c r="G7" s="306">
        <v>92954</v>
      </c>
      <c r="H7" s="314">
        <f>G7/E7-1</f>
        <v>-0.12384417445071771</v>
      </c>
      <c r="I7" s="313">
        <f>G7-E7</f>
        <v>-13139</v>
      </c>
      <c r="J7" s="312">
        <f>G7/$G$6</f>
        <v>0.1744275289026832</v>
      </c>
      <c r="K7" s="306">
        <v>88222</v>
      </c>
      <c r="L7" s="314">
        <f>K7/G7-1</f>
        <v>-5.0906900187189352E-2</v>
      </c>
      <c r="M7" s="313">
        <f>K7-G7</f>
        <v>-4732</v>
      </c>
      <c r="N7" s="312">
        <f>K7/$K$6</f>
        <v>0.16053352257735803</v>
      </c>
      <c r="O7" s="306">
        <v>69755</v>
      </c>
      <c r="P7" s="314">
        <f>O7/K7-1</f>
        <v>-0.20932420484686365</v>
      </c>
      <c r="Q7" s="313">
        <f>O7-K7</f>
        <v>-18467</v>
      </c>
      <c r="R7" s="314">
        <f t="shared" ref="R7:R16" si="1">IFERROR(O7/C7-1,"-")</f>
        <v>0.7961890047637441</v>
      </c>
      <c r="S7" s="313">
        <f t="shared" ref="S7:S16" si="2">O7-C7</f>
        <v>30920</v>
      </c>
      <c r="T7" s="312">
        <f>O7/$O$6</f>
        <v>0.12383013321214531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21414</v>
      </c>
      <c r="D8" s="306">
        <v>31177</v>
      </c>
      <c r="E8" s="306">
        <v>65553</v>
      </c>
      <c r="F8" s="312">
        <f t="shared" si="0"/>
        <v>0.12884173534308069</v>
      </c>
      <c r="G8" s="306">
        <v>58131</v>
      </c>
      <c r="H8" s="314">
        <f t="shared" ref="H8:H16" si="3">G8/E8-1</f>
        <v>-0.11322136286668805</v>
      </c>
      <c r="I8" s="313">
        <f t="shared" ref="I8:I16" si="4">G8-E8</f>
        <v>-7422</v>
      </c>
      <c r="J8" s="312">
        <f t="shared" ref="J8:J16" si="5">G8/$G$6</f>
        <v>0.1090824136953964</v>
      </c>
      <c r="K8" s="306">
        <v>55491</v>
      </c>
      <c r="L8" s="314">
        <f t="shared" ref="L8:L16" si="6">K8/G8-1</f>
        <v>-4.5414666873096921E-2</v>
      </c>
      <c r="M8" s="313">
        <f t="shared" ref="M8:M16" si="7">K8-G8</f>
        <v>-2640</v>
      </c>
      <c r="N8" s="312">
        <f t="shared" ref="N8:N16" si="8">K8/$K$6</f>
        <v>0.10097442476185277</v>
      </c>
      <c r="O8" s="306">
        <v>57774</v>
      </c>
      <c r="P8" s="314">
        <f t="shared" ref="P8:P16" si="9">O8/K8-1</f>
        <v>4.1141806779477763E-2</v>
      </c>
      <c r="Q8" s="313">
        <f t="shared" ref="Q8:Q16" si="10">O8-K8</f>
        <v>2283</v>
      </c>
      <c r="R8" s="314">
        <f t="shared" si="1"/>
        <v>1.6979546091342113</v>
      </c>
      <c r="S8" s="313">
        <f t="shared" si="2"/>
        <v>36360</v>
      </c>
      <c r="T8" s="312">
        <f t="shared" ref="T8:T16" si="11">O8/$O$6</f>
        <v>0.10256128042718778</v>
      </c>
      <c r="V8" s="37"/>
      <c r="W8" s="103"/>
      <c r="AE8" s="1"/>
    </row>
    <row r="9" spans="1:31" s="4" customFormat="1" x14ac:dyDescent="0.25">
      <c r="B9" s="288" t="s">
        <v>48</v>
      </c>
      <c r="C9" s="306">
        <v>652</v>
      </c>
      <c r="D9" s="306">
        <v>2230</v>
      </c>
      <c r="E9" s="306">
        <v>2265</v>
      </c>
      <c r="F9" s="307">
        <f t="shared" si="0"/>
        <v>4.451764687383915E-3</v>
      </c>
      <c r="G9" s="306">
        <v>4579</v>
      </c>
      <c r="H9" s="318">
        <f t="shared" si="3"/>
        <v>1.021633554083885</v>
      </c>
      <c r="I9" s="309">
        <f t="shared" si="4"/>
        <v>2314</v>
      </c>
      <c r="J9" s="307">
        <f t="shared" si="5"/>
        <v>8.5924613770831416E-3</v>
      </c>
      <c r="K9" s="306">
        <v>3106</v>
      </c>
      <c r="L9" s="314">
        <f t="shared" si="6"/>
        <v>-0.32168595763267094</v>
      </c>
      <c r="M9" s="313">
        <f t="shared" si="7"/>
        <v>-1473</v>
      </c>
      <c r="N9" s="312">
        <f t="shared" si="8"/>
        <v>5.6518455841544522E-3</v>
      </c>
      <c r="O9" s="306">
        <v>3440</v>
      </c>
      <c r="P9" s="314">
        <f t="shared" si="9"/>
        <v>0.10753380553766911</v>
      </c>
      <c r="Q9" s="313">
        <f t="shared" si="10"/>
        <v>334</v>
      </c>
      <c r="R9" s="314">
        <f t="shared" si="1"/>
        <v>4.2760736196319016</v>
      </c>
      <c r="S9" s="313">
        <f t="shared" si="2"/>
        <v>2788</v>
      </c>
      <c r="T9" s="312">
        <f t="shared" si="11"/>
        <v>6.106740136904593E-3</v>
      </c>
      <c r="V9" s="37"/>
      <c r="W9" s="103"/>
      <c r="AE9" s="1"/>
    </row>
    <row r="10" spans="1:31" s="4" customFormat="1" x14ac:dyDescent="0.25">
      <c r="B10" s="288" t="s">
        <v>50</v>
      </c>
      <c r="C10" s="306">
        <v>65110</v>
      </c>
      <c r="D10" s="306">
        <v>95314</v>
      </c>
      <c r="E10" s="306">
        <v>211099</v>
      </c>
      <c r="F10" s="312">
        <f t="shared" si="0"/>
        <v>0.41490643432320401</v>
      </c>
      <c r="G10" s="306">
        <v>221702</v>
      </c>
      <c r="H10" s="314">
        <f t="shared" si="3"/>
        <v>5.0227618321261547E-2</v>
      </c>
      <c r="I10" s="313">
        <f t="shared" si="4"/>
        <v>10603</v>
      </c>
      <c r="J10" s="312">
        <f t="shared" si="5"/>
        <v>0.41602224770082696</v>
      </c>
      <c r="K10" s="306">
        <v>242379</v>
      </c>
      <c r="L10" s="314">
        <f t="shared" si="6"/>
        <v>9.3264832973992018E-2</v>
      </c>
      <c r="M10" s="313">
        <f t="shared" si="7"/>
        <v>20677</v>
      </c>
      <c r="N10" s="312">
        <f t="shared" si="8"/>
        <v>0.44104593716734447</v>
      </c>
      <c r="O10" s="306">
        <v>262348</v>
      </c>
      <c r="P10" s="314">
        <f t="shared" si="9"/>
        <v>8.2387500567293381E-2</v>
      </c>
      <c r="Q10" s="313">
        <f t="shared" si="10"/>
        <v>19969</v>
      </c>
      <c r="R10" s="314">
        <f t="shared" si="1"/>
        <v>3.0293042543388111</v>
      </c>
      <c r="S10" s="313">
        <f t="shared" si="2"/>
        <v>197238</v>
      </c>
      <c r="T10" s="312">
        <f>O10/$O$6</f>
        <v>0.46572414576646687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24100</v>
      </c>
      <c r="D11" s="306">
        <v>17469</v>
      </c>
      <c r="E11" s="306">
        <v>27158</v>
      </c>
      <c r="F11" s="307">
        <f t="shared" si="0"/>
        <v>5.3377936150098178E-2</v>
      </c>
      <c r="G11" s="306">
        <v>31028</v>
      </c>
      <c r="H11" s="318">
        <f t="shared" si="3"/>
        <v>0.14249944767655931</v>
      </c>
      <c r="I11" s="309">
        <f t="shared" si="4"/>
        <v>3870</v>
      </c>
      <c r="J11" s="307">
        <f t="shared" si="5"/>
        <v>5.8223824330232744E-2</v>
      </c>
      <c r="K11" s="306">
        <v>29568</v>
      </c>
      <c r="L11" s="314">
        <f t="shared" si="6"/>
        <v>-4.7054273559365756E-2</v>
      </c>
      <c r="M11" s="313">
        <f t="shared" si="7"/>
        <v>-1460</v>
      </c>
      <c r="N11" s="312">
        <f t="shared" si="8"/>
        <v>5.3803531948576573E-2</v>
      </c>
      <c r="O11" s="306">
        <v>29041</v>
      </c>
      <c r="P11" s="314">
        <f t="shared" si="9"/>
        <v>-1.7823322510822526E-2</v>
      </c>
      <c r="Q11" s="313">
        <f t="shared" si="10"/>
        <v>-527</v>
      </c>
      <c r="R11" s="314">
        <f t="shared" si="1"/>
        <v>0.20502074688796679</v>
      </c>
      <c r="S11" s="313">
        <f t="shared" si="2"/>
        <v>4941</v>
      </c>
      <c r="T11" s="312">
        <f t="shared" si="11"/>
        <v>5.1554023347629735E-2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23563</v>
      </c>
      <c r="D12" s="306">
        <v>39979</v>
      </c>
      <c r="E12" s="306">
        <v>53100</v>
      </c>
      <c r="F12" s="312">
        <f t="shared" si="0"/>
        <v>0.10436587412807324</v>
      </c>
      <c r="G12" s="306">
        <v>66570</v>
      </c>
      <c r="H12" s="314">
        <f t="shared" si="3"/>
        <v>0.25367231638418075</v>
      </c>
      <c r="I12" s="313">
        <f t="shared" si="4"/>
        <v>13470</v>
      </c>
      <c r="J12" s="312">
        <f t="shared" si="5"/>
        <v>0.12491813799354111</v>
      </c>
      <c r="K12" s="306">
        <v>66129</v>
      </c>
      <c r="L12" s="314">
        <f t="shared" si="6"/>
        <v>-6.6246056782334195E-3</v>
      </c>
      <c r="M12" s="313">
        <f t="shared" si="7"/>
        <v>-441</v>
      </c>
      <c r="N12" s="312">
        <f t="shared" si="8"/>
        <v>0.12033190490487758</v>
      </c>
      <c r="O12" s="306">
        <v>70301</v>
      </c>
      <c r="P12" s="314">
        <f t="shared" si="9"/>
        <v>6.3088811262834721E-2</v>
      </c>
      <c r="Q12" s="313">
        <f t="shared" si="10"/>
        <v>4172</v>
      </c>
      <c r="R12" s="314">
        <f t="shared" si="1"/>
        <v>1.983533505920299</v>
      </c>
      <c r="S12" s="313">
        <f t="shared" si="2"/>
        <v>46738</v>
      </c>
      <c r="T12" s="312">
        <f t="shared" si="11"/>
        <v>0.12479940068736331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5893</v>
      </c>
      <c r="D13" s="306">
        <v>7874</v>
      </c>
      <c r="E13" s="306">
        <v>14379</v>
      </c>
      <c r="F13" s="307">
        <f t="shared" si="0"/>
        <v>2.8261335293551133E-2</v>
      </c>
      <c r="G13" s="306">
        <v>22489</v>
      </c>
      <c r="H13" s="318">
        <f t="shared" si="3"/>
        <v>0.56401696919118161</v>
      </c>
      <c r="I13" s="309">
        <f t="shared" si="4"/>
        <v>8110</v>
      </c>
      <c r="J13" s="307">
        <f t="shared" si="5"/>
        <v>4.2200450733614933E-2</v>
      </c>
      <c r="K13" s="306">
        <v>20148</v>
      </c>
      <c r="L13" s="314">
        <f t="shared" si="6"/>
        <v>-0.10409533549735428</v>
      </c>
      <c r="M13" s="313">
        <f t="shared" si="7"/>
        <v>-2341</v>
      </c>
      <c r="N13" s="312">
        <f t="shared" si="8"/>
        <v>3.6662390479569831E-2</v>
      </c>
      <c r="O13" s="306">
        <v>18580</v>
      </c>
      <c r="P13" s="314">
        <f t="shared" si="9"/>
        <v>-7.7824101647806287E-2</v>
      </c>
      <c r="Q13" s="313">
        <f t="shared" si="10"/>
        <v>-1568</v>
      </c>
      <c r="R13" s="314">
        <f t="shared" si="1"/>
        <v>2.1528932631936195</v>
      </c>
      <c r="S13" s="313">
        <f t="shared" si="2"/>
        <v>12687</v>
      </c>
      <c r="T13" s="312">
        <f t="shared" si="11"/>
        <v>3.2983497599909109E-2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5089</v>
      </c>
      <c r="D14" s="306">
        <v>9999</v>
      </c>
      <c r="E14" s="306">
        <v>7843</v>
      </c>
      <c r="F14" s="312">
        <f t="shared" si="0"/>
        <v>1.5415095118389423E-2</v>
      </c>
      <c r="G14" s="306">
        <v>9698</v>
      </c>
      <c r="H14" s="314">
        <f t="shared" si="3"/>
        <v>0.23651663904118325</v>
      </c>
      <c r="I14" s="313">
        <f t="shared" si="4"/>
        <v>1855</v>
      </c>
      <c r="J14" s="312">
        <f t="shared" si="5"/>
        <v>1.819822896592101E-2</v>
      </c>
      <c r="K14" s="306">
        <v>8923</v>
      </c>
      <c r="L14" s="314">
        <f t="shared" si="6"/>
        <v>-7.9913384202928484E-2</v>
      </c>
      <c r="M14" s="313">
        <f t="shared" si="7"/>
        <v>-775</v>
      </c>
      <c r="N14" s="312">
        <f t="shared" si="8"/>
        <v>1.6236773389378678E-2</v>
      </c>
      <c r="O14" s="306">
        <v>11339</v>
      </c>
      <c r="P14" s="314">
        <f t="shared" si="9"/>
        <v>0.27076095483581764</v>
      </c>
      <c r="Q14" s="313">
        <f t="shared" si="10"/>
        <v>2416</v>
      </c>
      <c r="R14" s="314">
        <f t="shared" si="1"/>
        <v>1.2281391235999215</v>
      </c>
      <c r="S14" s="313">
        <f t="shared" si="2"/>
        <v>6250</v>
      </c>
      <c r="T14" s="312">
        <f t="shared" si="11"/>
        <v>2.0129164654756157E-2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12942</v>
      </c>
      <c r="D15" s="306">
        <v>3521</v>
      </c>
      <c r="E15" s="306">
        <v>7579</v>
      </c>
      <c r="F15" s="307">
        <f t="shared" si="0"/>
        <v>1.4896213936283749E-2</v>
      </c>
      <c r="G15" s="306">
        <v>12212</v>
      </c>
      <c r="H15" s="318">
        <f t="shared" si="3"/>
        <v>0.61129436601134723</v>
      </c>
      <c r="I15" s="309">
        <f t="shared" si="4"/>
        <v>4633</v>
      </c>
      <c r="J15" s="307">
        <f t="shared" si="5"/>
        <v>2.2915732329534685E-2</v>
      </c>
      <c r="K15" s="306">
        <v>19824</v>
      </c>
      <c r="L15" s="314">
        <f t="shared" si="6"/>
        <v>0.6233213232885686</v>
      </c>
      <c r="M15" s="313">
        <f t="shared" si="7"/>
        <v>7612</v>
      </c>
      <c r="N15" s="312">
        <f t="shared" si="8"/>
        <v>3.6072822556432023E-2</v>
      </c>
      <c r="O15" s="306">
        <v>23171</v>
      </c>
      <c r="P15" s="314">
        <f t="shared" si="9"/>
        <v>0.16883575464083944</v>
      </c>
      <c r="Q15" s="313">
        <f t="shared" si="10"/>
        <v>3347</v>
      </c>
      <c r="R15" s="314">
        <f t="shared" si="1"/>
        <v>0.79037243084530995</v>
      </c>
      <c r="S15" s="313">
        <f t="shared" si="2"/>
        <v>10229</v>
      </c>
      <c r="T15" s="312">
        <f t="shared" si="11"/>
        <v>4.1133510381458231E-2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30869</v>
      </c>
      <c r="D16" s="306">
        <f>D6-SUM(D7:D15)</f>
        <v>6546</v>
      </c>
      <c r="E16" s="306">
        <f>E6-SUM(E7:E15)</f>
        <v>13718</v>
      </c>
      <c r="F16" s="312">
        <f t="shared" si="0"/>
        <v>2.6962166879263817E-2</v>
      </c>
      <c r="G16" s="306">
        <f>G6-SUM(G7:G15)</f>
        <v>13546</v>
      </c>
      <c r="H16" s="314">
        <f t="shared" si="3"/>
        <v>-1.2538270884968616E-2</v>
      </c>
      <c r="I16" s="313">
        <f t="shared" si="4"/>
        <v>-172</v>
      </c>
      <c r="J16" s="312">
        <f t="shared" si="5"/>
        <v>2.5418973971165808E-2</v>
      </c>
      <c r="K16" s="306">
        <f>K6-SUM(K7:K15)</f>
        <v>15765</v>
      </c>
      <c r="L16" s="314">
        <f t="shared" si="6"/>
        <v>0.16381219548206105</v>
      </c>
      <c r="M16" s="313">
        <f t="shared" si="7"/>
        <v>2219</v>
      </c>
      <c r="N16" s="312">
        <f t="shared" si="8"/>
        <v>2.8686846630455551E-2</v>
      </c>
      <c r="O16" s="306">
        <f>O6-SUM(O7:O15)</f>
        <v>17563</v>
      </c>
      <c r="P16" s="314">
        <f t="shared" si="9"/>
        <v>0.11405011100539175</v>
      </c>
      <c r="Q16" s="313">
        <f t="shared" si="10"/>
        <v>1798</v>
      </c>
      <c r="R16" s="314">
        <f t="shared" si="1"/>
        <v>-0.43104732903560206</v>
      </c>
      <c r="S16" s="313">
        <f t="shared" si="2"/>
        <v>-13306</v>
      </c>
      <c r="T16" s="312">
        <f t="shared" si="11"/>
        <v>3.1178103786178885E-2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30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248294</v>
      </c>
      <c r="D136" s="281">
        <v>384253</v>
      </c>
      <c r="E136" s="281">
        <v>593573</v>
      </c>
      <c r="F136" s="281">
        <v>612478</v>
      </c>
      <c r="G136" s="282">
        <f>F136/E136-1</f>
        <v>3.1849494501939857E-2</v>
      </c>
      <c r="H136" s="281">
        <f>F136-E136</f>
        <v>18905</v>
      </c>
      <c r="I136" s="282">
        <f>F136/F$136</f>
        <v>1</v>
      </c>
      <c r="J136" s="281">
        <v>636461</v>
      </c>
      <c r="K136" s="282">
        <f>H136/H$136</f>
        <v>1</v>
      </c>
      <c r="L136" s="282">
        <f>J136/F136-1</f>
        <v>3.915732483452472E-2</v>
      </c>
      <c r="M136" s="281">
        <f>J136-F136</f>
        <v>23983</v>
      </c>
      <c r="N136" s="282">
        <f>J136/C136-1</f>
        <v>1.5633362062715972</v>
      </c>
      <c r="O136" s="281">
        <f>J136-C136</f>
        <v>388167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49521</v>
      </c>
      <c r="D137" s="306">
        <v>120918</v>
      </c>
      <c r="E137" s="306">
        <v>120397</v>
      </c>
      <c r="F137" s="306">
        <v>106138</v>
      </c>
      <c r="G137" s="312">
        <f t="shared" ref="G137:G146" si="12">F137/E137-1</f>
        <v>-0.11843318355108512</v>
      </c>
      <c r="H137" s="320">
        <f t="shared" ref="H137:H146" si="13">F137-E137</f>
        <v>-14259</v>
      </c>
      <c r="I137" s="314">
        <f t="shared" ref="I137:K146" si="14">F137/F$136</f>
        <v>0.17329275500507774</v>
      </c>
      <c r="J137" s="306">
        <v>101169</v>
      </c>
      <c r="K137" s="314">
        <f t="shared" si="14"/>
        <v>-0.75424490875429784</v>
      </c>
      <c r="L137" s="314">
        <f t="shared" ref="L137:L146" si="15">J137/F137-1</f>
        <v>-4.6816408826245048E-2</v>
      </c>
      <c r="M137" s="313">
        <f t="shared" ref="M137:M146" si="16">J137-F137</f>
        <v>-4969</v>
      </c>
      <c r="N137" s="312">
        <f t="shared" ref="N137:N145" si="17">J137/C137-1</f>
        <v>1.0429514751317623</v>
      </c>
      <c r="O137" s="306">
        <f t="shared" ref="O137:O146" si="18">J137-C137</f>
        <v>51648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26848</v>
      </c>
      <c r="D138" s="306">
        <v>39986</v>
      </c>
      <c r="E138" s="306">
        <v>75857</v>
      </c>
      <c r="F138" s="306">
        <v>67064</v>
      </c>
      <c r="G138" s="312">
        <f t="shared" si="12"/>
        <v>-0.1159154725338466</v>
      </c>
      <c r="H138" s="320">
        <f t="shared" si="13"/>
        <v>-8793</v>
      </c>
      <c r="I138" s="314">
        <f t="shared" si="14"/>
        <v>0.10949617782189727</v>
      </c>
      <c r="J138" s="306">
        <v>64415</v>
      </c>
      <c r="K138" s="314">
        <f t="shared" si="14"/>
        <v>-0.4651150489288548</v>
      </c>
      <c r="L138" s="314">
        <f t="shared" si="15"/>
        <v>-3.9499582488369267E-2</v>
      </c>
      <c r="M138" s="313">
        <f t="shared" si="16"/>
        <v>-2649</v>
      </c>
      <c r="N138" s="312">
        <f t="shared" si="17"/>
        <v>1.3992476162097733</v>
      </c>
      <c r="O138" s="306">
        <f t="shared" si="18"/>
        <v>37567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681</v>
      </c>
      <c r="D139" s="306">
        <v>2535</v>
      </c>
      <c r="E139" s="306">
        <v>3247</v>
      </c>
      <c r="F139" s="306">
        <v>5439</v>
      </c>
      <c r="G139" s="312">
        <f t="shared" si="12"/>
        <v>0.67508469356328926</v>
      </c>
      <c r="H139" s="321">
        <f t="shared" si="13"/>
        <v>2192</v>
      </c>
      <c r="I139" s="318">
        <f t="shared" si="14"/>
        <v>8.8803189665587982E-3</v>
      </c>
      <c r="J139" s="306">
        <v>3803</v>
      </c>
      <c r="K139" s="318">
        <f t="shared" si="14"/>
        <v>0.11594816186194129</v>
      </c>
      <c r="L139" s="314">
        <f t="shared" si="15"/>
        <v>-0.30079058650487223</v>
      </c>
      <c r="M139" s="313">
        <f t="shared" si="16"/>
        <v>-1636</v>
      </c>
      <c r="N139" s="312">
        <f t="shared" si="17"/>
        <v>4.5844346549192361</v>
      </c>
      <c r="O139" s="306">
        <f t="shared" si="18"/>
        <v>3122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74813</v>
      </c>
      <c r="D140" s="306">
        <v>114704</v>
      </c>
      <c r="E140" s="306">
        <v>244952</v>
      </c>
      <c r="F140" s="306">
        <v>249820</v>
      </c>
      <c r="G140" s="312">
        <f t="shared" si="12"/>
        <v>1.987328129592747E-2</v>
      </c>
      <c r="H140" s="320">
        <f t="shared" si="13"/>
        <v>4868</v>
      </c>
      <c r="I140" s="314">
        <f t="shared" si="14"/>
        <v>0.40788403828382408</v>
      </c>
      <c r="J140" s="306">
        <v>275953</v>
      </c>
      <c r="K140" s="314">
        <f t="shared" si="14"/>
        <v>0.25749801639777836</v>
      </c>
      <c r="L140" s="314">
        <f t="shared" si="15"/>
        <v>0.1046073172684332</v>
      </c>
      <c r="M140" s="313">
        <f t="shared" si="16"/>
        <v>26133</v>
      </c>
      <c r="N140" s="312">
        <f t="shared" si="17"/>
        <v>2.6885701682862604</v>
      </c>
      <c r="O140" s="306">
        <f t="shared" si="18"/>
        <v>201140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25621</v>
      </c>
      <c r="D141" s="306">
        <v>20278</v>
      </c>
      <c r="E141" s="306">
        <v>32271</v>
      </c>
      <c r="F141" s="306">
        <v>36164</v>
      </c>
      <c r="G141" s="312">
        <f t="shared" si="12"/>
        <v>0.12063462551516846</v>
      </c>
      <c r="H141" s="321">
        <f t="shared" si="13"/>
        <v>3893</v>
      </c>
      <c r="I141" s="318">
        <f t="shared" si="14"/>
        <v>5.9045386119991251E-2</v>
      </c>
      <c r="J141" s="306">
        <v>33708</v>
      </c>
      <c r="K141" s="318">
        <f t="shared" si="14"/>
        <v>0.20592435863528166</v>
      </c>
      <c r="L141" s="314">
        <f t="shared" si="15"/>
        <v>-6.791284149983412E-2</v>
      </c>
      <c r="M141" s="313">
        <f t="shared" si="16"/>
        <v>-2456</v>
      </c>
      <c r="N141" s="312">
        <f t="shared" si="17"/>
        <v>0.31563951446079397</v>
      </c>
      <c r="O141" s="306">
        <f t="shared" si="18"/>
        <v>8087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33780</v>
      </c>
      <c r="D142" s="306">
        <v>51310</v>
      </c>
      <c r="E142" s="306">
        <v>65021</v>
      </c>
      <c r="F142" s="306">
        <v>80309</v>
      </c>
      <c r="G142" s="312">
        <f t="shared" si="12"/>
        <v>0.23512403684963323</v>
      </c>
      <c r="H142" s="320">
        <f t="shared" si="13"/>
        <v>15288</v>
      </c>
      <c r="I142" s="314">
        <f t="shared" si="14"/>
        <v>0.1311214443620832</v>
      </c>
      <c r="J142" s="306">
        <v>80773</v>
      </c>
      <c r="K142" s="314">
        <f t="shared" si="14"/>
        <v>0.80867495371594811</v>
      </c>
      <c r="L142" s="314">
        <f t="shared" si="15"/>
        <v>5.7776836967213807E-3</v>
      </c>
      <c r="M142" s="313">
        <f t="shared" si="16"/>
        <v>464</v>
      </c>
      <c r="N142" s="312">
        <f t="shared" si="17"/>
        <v>1.3911486086441682</v>
      </c>
      <c r="O142" s="306">
        <f t="shared" si="18"/>
        <v>46993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7339</v>
      </c>
      <c r="D143" s="306">
        <v>10731</v>
      </c>
      <c r="E143" s="306">
        <v>17520</v>
      </c>
      <c r="F143" s="306">
        <v>25698</v>
      </c>
      <c r="G143" s="312">
        <f t="shared" si="12"/>
        <v>0.46678082191780823</v>
      </c>
      <c r="H143" s="321">
        <f t="shared" si="13"/>
        <v>8178</v>
      </c>
      <c r="I143" s="318">
        <f t="shared" si="14"/>
        <v>4.1957425409565728E-2</v>
      </c>
      <c r="J143" s="306">
        <v>23944</v>
      </c>
      <c r="K143" s="318">
        <f t="shared" si="14"/>
        <v>0.43258397249404917</v>
      </c>
      <c r="L143" s="314">
        <f t="shared" si="15"/>
        <v>-6.8254338859055186E-2</v>
      </c>
      <c r="M143" s="313">
        <f t="shared" si="16"/>
        <v>-1754</v>
      </c>
      <c r="N143" s="312">
        <f t="shared" si="17"/>
        <v>2.2625698324022347</v>
      </c>
      <c r="O143" s="306">
        <f t="shared" si="18"/>
        <v>16605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6781</v>
      </c>
      <c r="D144" s="306">
        <v>11021</v>
      </c>
      <c r="E144" s="306">
        <v>9118</v>
      </c>
      <c r="F144" s="306">
        <v>11280</v>
      </c>
      <c r="G144" s="312">
        <f t="shared" si="12"/>
        <v>0.23711340206185572</v>
      </c>
      <c r="H144" s="320">
        <f t="shared" si="13"/>
        <v>2162</v>
      </c>
      <c r="I144" s="314">
        <f t="shared" si="14"/>
        <v>1.8416988038754044E-2</v>
      </c>
      <c r="J144" s="306">
        <v>10812</v>
      </c>
      <c r="K144" s="314">
        <f t="shared" si="14"/>
        <v>0.1143612800846337</v>
      </c>
      <c r="L144" s="314">
        <f t="shared" si="15"/>
        <v>-4.1489361702127692E-2</v>
      </c>
      <c r="M144" s="313">
        <f t="shared" si="16"/>
        <v>-468</v>
      </c>
      <c r="N144" s="312">
        <f t="shared" si="17"/>
        <v>0.59445509511871397</v>
      </c>
      <c r="O144" s="306">
        <f t="shared" si="18"/>
        <v>4031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15343</v>
      </c>
      <c r="D145" s="306">
        <v>4744</v>
      </c>
      <c r="E145" s="306">
        <v>9037</v>
      </c>
      <c r="F145" s="306">
        <v>15069</v>
      </c>
      <c r="G145" s="312">
        <f t="shared" si="12"/>
        <v>0.66747814540223516</v>
      </c>
      <c r="H145" s="321">
        <f t="shared" si="13"/>
        <v>6032</v>
      </c>
      <c r="I145" s="318">
        <f t="shared" si="14"/>
        <v>2.4603332691133396E-2</v>
      </c>
      <c r="J145" s="306">
        <v>23750</v>
      </c>
      <c r="K145" s="318">
        <f t="shared" si="14"/>
        <v>0.31906902935731291</v>
      </c>
      <c r="L145" s="314">
        <f t="shared" si="15"/>
        <v>0.57608334992368437</v>
      </c>
      <c r="M145" s="313">
        <f t="shared" si="16"/>
        <v>8681</v>
      </c>
      <c r="N145" s="312">
        <f t="shared" si="17"/>
        <v>0.54793717004497156</v>
      </c>
      <c r="O145" s="306">
        <f t="shared" si="18"/>
        <v>8407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7567</v>
      </c>
      <c r="D146" s="306">
        <f>D136-SUM(D137:D145)</f>
        <v>8026</v>
      </c>
      <c r="E146" s="306">
        <f>E136-SUM(E137:E145)</f>
        <v>16153</v>
      </c>
      <c r="F146" s="306">
        <f>F136-SUM(F137:F145)</f>
        <v>15497</v>
      </c>
      <c r="G146" s="312">
        <f t="shared" si="12"/>
        <v>-4.0611651086485456E-2</v>
      </c>
      <c r="H146" s="320">
        <f t="shared" si="13"/>
        <v>-656</v>
      </c>
      <c r="I146" s="314">
        <f t="shared" si="14"/>
        <v>2.5302133301114488E-2</v>
      </c>
      <c r="J146" s="306">
        <f>J136-SUM(J137:J145)</f>
        <v>18134</v>
      </c>
      <c r="K146" s="314">
        <f t="shared" si="14"/>
        <v>-3.4699814863792644E-2</v>
      </c>
      <c r="L146" s="314">
        <f t="shared" si="15"/>
        <v>0.17016196683229001</v>
      </c>
      <c r="M146" s="313">
        <f t="shared" si="16"/>
        <v>2637</v>
      </c>
      <c r="N146" s="312">
        <f>J146/C146-1</f>
        <v>1.3964583058015068</v>
      </c>
      <c r="O146" s="306">
        <f t="shared" si="18"/>
        <v>10567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08834-FB46-4E48-BCA2-36F130B84B9B}">
  <sheetPr>
    <tabColor theme="4" tint="0.39997558519241921"/>
  </sheetPr>
  <dimension ref="A1:AE149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209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179710</v>
      </c>
      <c r="D6" s="297">
        <v>365080</v>
      </c>
      <c r="E6" s="297">
        <v>374364</v>
      </c>
      <c r="F6" s="298">
        <f>E6/$E$6</f>
        <v>1</v>
      </c>
      <c r="G6" s="297">
        <v>380988</v>
      </c>
      <c r="H6" s="298">
        <f>G6/E6-1</f>
        <v>1.7694009039330716E-2</v>
      </c>
      <c r="I6" s="297">
        <f>G6-E6</f>
        <v>6624</v>
      </c>
      <c r="J6" s="298">
        <f>G6/$G$6</f>
        <v>1</v>
      </c>
      <c r="K6" s="297">
        <v>371208</v>
      </c>
      <c r="L6" s="298">
        <f>K6/G6-1</f>
        <v>-2.5670099845664485E-2</v>
      </c>
      <c r="M6" s="297">
        <f>K6-G6</f>
        <v>-9780</v>
      </c>
      <c r="N6" s="298">
        <f>K6/$K$6</f>
        <v>1</v>
      </c>
      <c r="O6" s="297">
        <v>372245</v>
      </c>
      <c r="P6" s="298">
        <f>O6/K6-1</f>
        <v>2.7935820348699014E-3</v>
      </c>
      <c r="Q6" s="297">
        <f>O6-K6</f>
        <v>1037</v>
      </c>
      <c r="R6" s="298">
        <f>IFERROR(O6/C6-1,"-")</f>
        <v>1.0713649769072395</v>
      </c>
      <c r="S6" s="297">
        <f>O6-C6</f>
        <v>192535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52174</v>
      </c>
      <c r="D7" s="306">
        <v>117614</v>
      </c>
      <c r="E7" s="306">
        <v>78213</v>
      </c>
      <c r="F7" s="312">
        <f t="shared" ref="F7:F16" si="0">E7/$E$6</f>
        <v>0.2089223322755393</v>
      </c>
      <c r="G7" s="306">
        <v>68547</v>
      </c>
      <c r="H7" s="314">
        <f>G7/E7-1</f>
        <v>-0.12358559318783324</v>
      </c>
      <c r="I7" s="313">
        <f>G7-E7</f>
        <v>-9666</v>
      </c>
      <c r="J7" s="312">
        <f>G7/$G$6</f>
        <v>0.17991905256858484</v>
      </c>
      <c r="K7" s="306">
        <v>54723</v>
      </c>
      <c r="L7" s="314">
        <f>K7/G7-1</f>
        <v>-0.20167184559499318</v>
      </c>
      <c r="M7" s="313">
        <f>K7-G7</f>
        <v>-13824</v>
      </c>
      <c r="N7" s="312">
        <f>K7/$K$6</f>
        <v>0.14741869787289066</v>
      </c>
      <c r="O7" s="306">
        <v>61293</v>
      </c>
      <c r="P7" s="314">
        <f>O7/K7-1</f>
        <v>0.12005920728030262</v>
      </c>
      <c r="Q7" s="313">
        <f>O7-K7</f>
        <v>6570</v>
      </c>
      <c r="R7" s="314">
        <f t="shared" ref="R7:R16" si="1">IFERROR(O7/C7-1,"-")</f>
        <v>0.17478054203242999</v>
      </c>
      <c r="S7" s="313">
        <f t="shared" ref="S7:S16" si="2">O7-C7</f>
        <v>9119</v>
      </c>
      <c r="T7" s="312">
        <f>O7/$O$6</f>
        <v>0.16465768512673104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20552</v>
      </c>
      <c r="D8" s="306">
        <v>38712</v>
      </c>
      <c r="E8" s="306">
        <v>44470</v>
      </c>
      <c r="F8" s="312">
        <f t="shared" si="0"/>
        <v>0.11878813133741492</v>
      </c>
      <c r="G8" s="306">
        <v>46357</v>
      </c>
      <c r="H8" s="314">
        <f t="shared" ref="H8:H16" si="3">G8/E8-1</f>
        <v>4.2433100966944082E-2</v>
      </c>
      <c r="I8" s="313">
        <f t="shared" ref="I8:I16" si="4">G8-E8</f>
        <v>1887</v>
      </c>
      <c r="J8" s="312">
        <f t="shared" ref="J8:J16" si="5">G8/$G$6</f>
        <v>0.12167574831753231</v>
      </c>
      <c r="K8" s="306">
        <v>45451</v>
      </c>
      <c r="L8" s="314">
        <f t="shared" ref="L8:L16" si="6">K8/G8-1</f>
        <v>-1.9543973941368087E-2</v>
      </c>
      <c r="M8" s="313">
        <f t="shared" ref="M8:M16" si="7">K8-G8</f>
        <v>-906</v>
      </c>
      <c r="N8" s="312">
        <f t="shared" ref="N8:N16" si="8">K8/$K$6</f>
        <v>0.12244078791405358</v>
      </c>
      <c r="O8" s="306">
        <v>46055</v>
      </c>
      <c r="P8" s="314">
        <f t="shared" ref="P8:P16" si="9">O8/K8-1</f>
        <v>1.3289036544850585E-2</v>
      </c>
      <c r="Q8" s="313">
        <f t="shared" ref="Q8:Q16" si="10">O8-K8</f>
        <v>604</v>
      </c>
      <c r="R8" s="314">
        <f t="shared" si="1"/>
        <v>1.240901128843908</v>
      </c>
      <c r="S8" s="313">
        <f t="shared" si="2"/>
        <v>25503</v>
      </c>
      <c r="T8" s="312">
        <f t="shared" ref="T8:T16" si="11">O8/$O$6</f>
        <v>0.12372227968139263</v>
      </c>
      <c r="V8" s="37"/>
      <c r="W8" s="103"/>
      <c r="AE8" s="1"/>
    </row>
    <row r="9" spans="1:31" s="4" customFormat="1" x14ac:dyDescent="0.25">
      <c r="B9" s="288" t="s">
        <v>48</v>
      </c>
      <c r="C9" s="306">
        <v>1592</v>
      </c>
      <c r="D9" s="306">
        <v>2335</v>
      </c>
      <c r="E9" s="306">
        <v>2591</v>
      </c>
      <c r="F9" s="307">
        <f t="shared" si="0"/>
        <v>6.9210714705473814E-3</v>
      </c>
      <c r="G9" s="306">
        <v>12921</v>
      </c>
      <c r="H9" s="318">
        <f t="shared" si="3"/>
        <v>3.9868776534156698</v>
      </c>
      <c r="I9" s="309">
        <f t="shared" si="4"/>
        <v>10330</v>
      </c>
      <c r="J9" s="307">
        <f t="shared" si="5"/>
        <v>3.3914453998551135E-2</v>
      </c>
      <c r="K9" s="306">
        <v>6705</v>
      </c>
      <c r="L9" s="314">
        <f t="shared" si="6"/>
        <v>-0.48107731599721382</v>
      </c>
      <c r="M9" s="313">
        <f t="shared" si="7"/>
        <v>-6216</v>
      </c>
      <c r="N9" s="312">
        <f t="shared" si="8"/>
        <v>1.8062649511863968E-2</v>
      </c>
      <c r="O9" s="306">
        <v>4769</v>
      </c>
      <c r="P9" s="314">
        <f t="shared" si="9"/>
        <v>-0.28873974645786726</v>
      </c>
      <c r="Q9" s="313">
        <f t="shared" si="10"/>
        <v>-1936</v>
      </c>
      <c r="R9" s="314">
        <f t="shared" si="1"/>
        <v>1.995603015075377</v>
      </c>
      <c r="S9" s="313">
        <f t="shared" si="2"/>
        <v>3177</v>
      </c>
      <c r="T9" s="312">
        <f t="shared" si="11"/>
        <v>1.2811454821421375E-2</v>
      </c>
      <c r="V9" s="37"/>
      <c r="W9" s="103"/>
      <c r="AE9" s="1"/>
    </row>
    <row r="10" spans="1:31" s="4" customFormat="1" x14ac:dyDescent="0.25">
      <c r="B10" s="288" t="s">
        <v>50</v>
      </c>
      <c r="C10" s="306">
        <v>20676</v>
      </c>
      <c r="D10" s="306">
        <v>56045</v>
      </c>
      <c r="E10" s="306">
        <v>86680</v>
      </c>
      <c r="F10" s="312">
        <f t="shared" si="0"/>
        <v>0.23153935741684564</v>
      </c>
      <c r="G10" s="306">
        <v>82735</v>
      </c>
      <c r="H10" s="314">
        <f t="shared" si="3"/>
        <v>-4.5512228887863437E-2</v>
      </c>
      <c r="I10" s="313">
        <f t="shared" si="4"/>
        <v>-3945</v>
      </c>
      <c r="J10" s="312">
        <f t="shared" si="5"/>
        <v>0.21715907062689638</v>
      </c>
      <c r="K10" s="306">
        <v>94416</v>
      </c>
      <c r="L10" s="314">
        <f t="shared" si="6"/>
        <v>0.14118571342237263</v>
      </c>
      <c r="M10" s="313">
        <f t="shared" si="7"/>
        <v>11681</v>
      </c>
      <c r="N10" s="312">
        <f t="shared" si="8"/>
        <v>0.25434796663865</v>
      </c>
      <c r="O10" s="306">
        <v>91116</v>
      </c>
      <c r="P10" s="314">
        <f t="shared" si="9"/>
        <v>-3.495170310116924E-2</v>
      </c>
      <c r="Q10" s="313">
        <f t="shared" si="10"/>
        <v>-3300</v>
      </c>
      <c r="R10" s="314">
        <f t="shared" si="1"/>
        <v>3.4068485200232157</v>
      </c>
      <c r="S10" s="313">
        <f t="shared" si="2"/>
        <v>70440</v>
      </c>
      <c r="T10" s="312">
        <f>O10/$O$6</f>
        <v>0.24477427500705182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2599</v>
      </c>
      <c r="D11" s="306">
        <v>22225</v>
      </c>
      <c r="E11" s="306">
        <v>14941</v>
      </c>
      <c r="F11" s="307">
        <f t="shared" si="0"/>
        <v>3.991035462811595E-2</v>
      </c>
      <c r="G11" s="306">
        <v>18268</v>
      </c>
      <c r="H11" s="318">
        <f t="shared" si="3"/>
        <v>0.22267585837628001</v>
      </c>
      <c r="I11" s="309">
        <f t="shared" si="4"/>
        <v>3327</v>
      </c>
      <c r="J11" s="307">
        <f t="shared" si="5"/>
        <v>4.7949016766932293E-2</v>
      </c>
      <c r="K11" s="306">
        <v>14687</v>
      </c>
      <c r="L11" s="314">
        <f t="shared" si="6"/>
        <v>-0.19602583753010727</v>
      </c>
      <c r="M11" s="313">
        <f t="shared" si="7"/>
        <v>-3581</v>
      </c>
      <c r="N11" s="312">
        <f t="shared" si="8"/>
        <v>3.9565418848731708E-2</v>
      </c>
      <c r="O11" s="306">
        <v>17968</v>
      </c>
      <c r="P11" s="314">
        <f t="shared" si="9"/>
        <v>0.22339483897324164</v>
      </c>
      <c r="Q11" s="313">
        <f t="shared" si="10"/>
        <v>3281</v>
      </c>
      <c r="R11" s="314">
        <f t="shared" si="1"/>
        <v>5.9134282416313964</v>
      </c>
      <c r="S11" s="313">
        <f t="shared" si="2"/>
        <v>15369</v>
      </c>
      <c r="T11" s="312">
        <f t="shared" si="11"/>
        <v>4.8269285013902131E-2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19485</v>
      </c>
      <c r="D12" s="306">
        <v>41503</v>
      </c>
      <c r="E12" s="306">
        <v>57305</v>
      </c>
      <c r="F12" s="312">
        <f t="shared" si="0"/>
        <v>0.15307294504813498</v>
      </c>
      <c r="G12" s="306">
        <v>55716</v>
      </c>
      <c r="H12" s="314">
        <f t="shared" si="3"/>
        <v>-2.7728819474740374E-2</v>
      </c>
      <c r="I12" s="313">
        <f t="shared" si="4"/>
        <v>-1589</v>
      </c>
      <c r="J12" s="312">
        <f t="shared" si="5"/>
        <v>0.14624082648272388</v>
      </c>
      <c r="K12" s="306">
        <v>62457</v>
      </c>
      <c r="L12" s="314">
        <f t="shared" si="6"/>
        <v>0.12098858496661635</v>
      </c>
      <c r="M12" s="313">
        <f t="shared" si="7"/>
        <v>6741</v>
      </c>
      <c r="N12" s="312">
        <f t="shared" si="8"/>
        <v>0.16825337815995345</v>
      </c>
      <c r="O12" s="306">
        <v>78684</v>
      </c>
      <c r="P12" s="314">
        <f t="shared" si="9"/>
        <v>0.2598107497958595</v>
      </c>
      <c r="Q12" s="313">
        <f t="shared" si="10"/>
        <v>16227</v>
      </c>
      <c r="R12" s="314">
        <f t="shared" si="1"/>
        <v>3.038183217859892</v>
      </c>
      <c r="S12" s="313">
        <f t="shared" si="2"/>
        <v>59199</v>
      </c>
      <c r="T12" s="312">
        <f t="shared" si="11"/>
        <v>0.21137691574097706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6489</v>
      </c>
      <c r="D13" s="306">
        <v>8211</v>
      </c>
      <c r="E13" s="306">
        <v>12915</v>
      </c>
      <c r="F13" s="307">
        <f t="shared" si="0"/>
        <v>3.449850947206462E-2</v>
      </c>
      <c r="G13" s="306">
        <v>10196</v>
      </c>
      <c r="H13" s="318">
        <f t="shared" si="3"/>
        <v>-0.21053039101819593</v>
      </c>
      <c r="I13" s="309">
        <f t="shared" si="4"/>
        <v>-2719</v>
      </c>
      <c r="J13" s="307">
        <f t="shared" si="5"/>
        <v>2.6761997753210073E-2</v>
      </c>
      <c r="K13" s="306">
        <v>9167</v>
      </c>
      <c r="L13" s="314">
        <f t="shared" si="6"/>
        <v>-0.10092193016869355</v>
      </c>
      <c r="M13" s="313">
        <f t="shared" si="7"/>
        <v>-1029</v>
      </c>
      <c r="N13" s="312">
        <f t="shared" si="8"/>
        <v>2.469504967565354E-2</v>
      </c>
      <c r="O13" s="306">
        <v>10910</v>
      </c>
      <c r="P13" s="314">
        <f t="shared" si="9"/>
        <v>0.19013854041671219</v>
      </c>
      <c r="Q13" s="313">
        <f t="shared" si="10"/>
        <v>1743</v>
      </c>
      <c r="R13" s="314">
        <f t="shared" si="1"/>
        <v>0.68130682693789479</v>
      </c>
      <c r="S13" s="313">
        <f t="shared" si="2"/>
        <v>4421</v>
      </c>
      <c r="T13" s="312">
        <f t="shared" si="11"/>
        <v>2.9308654246531181E-2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13319</v>
      </c>
      <c r="D14" s="306">
        <v>31931</v>
      </c>
      <c r="E14" s="306">
        <v>18308</v>
      </c>
      <c r="F14" s="312">
        <f t="shared" si="0"/>
        <v>4.8904274983705698E-2</v>
      </c>
      <c r="G14" s="306">
        <v>19153</v>
      </c>
      <c r="H14" s="314">
        <f t="shared" si="3"/>
        <v>4.615468647585752E-2</v>
      </c>
      <c r="I14" s="313">
        <f t="shared" si="4"/>
        <v>845</v>
      </c>
      <c r="J14" s="312">
        <f t="shared" si="5"/>
        <v>5.0271924575052231E-2</v>
      </c>
      <c r="K14" s="306">
        <v>17562</v>
      </c>
      <c r="L14" s="314">
        <f t="shared" si="6"/>
        <v>-8.3067926695556848E-2</v>
      </c>
      <c r="M14" s="313">
        <f t="shared" si="7"/>
        <v>-1591</v>
      </c>
      <c r="N14" s="312">
        <f t="shared" si="8"/>
        <v>4.7310402793043251E-2</v>
      </c>
      <c r="O14" s="306">
        <v>18125</v>
      </c>
      <c r="P14" s="314">
        <f t="shared" si="9"/>
        <v>3.2057852180845003E-2</v>
      </c>
      <c r="Q14" s="313">
        <f t="shared" si="10"/>
        <v>563</v>
      </c>
      <c r="R14" s="314">
        <f t="shared" si="1"/>
        <v>0.36083790074329913</v>
      </c>
      <c r="S14" s="313">
        <f t="shared" si="2"/>
        <v>4806</v>
      </c>
      <c r="T14" s="312">
        <f t="shared" si="11"/>
        <v>4.8691050249163856E-2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7189</v>
      </c>
      <c r="D15" s="306">
        <v>20370</v>
      </c>
      <c r="E15" s="306">
        <v>23072</v>
      </c>
      <c r="F15" s="307">
        <f t="shared" si="0"/>
        <v>6.1629857571775061E-2</v>
      </c>
      <c r="G15" s="306">
        <v>28586</v>
      </c>
      <c r="H15" s="318">
        <f t="shared" si="3"/>
        <v>0.23899098474341196</v>
      </c>
      <c r="I15" s="309">
        <f t="shared" si="4"/>
        <v>5514</v>
      </c>
      <c r="J15" s="307">
        <f t="shared" si="5"/>
        <v>7.5031234579566813E-2</v>
      </c>
      <c r="K15" s="306">
        <v>33767</v>
      </c>
      <c r="L15" s="314">
        <f t="shared" si="6"/>
        <v>0.1812425662911914</v>
      </c>
      <c r="M15" s="313">
        <f t="shared" si="7"/>
        <v>5181</v>
      </c>
      <c r="N15" s="312">
        <f t="shared" si="8"/>
        <v>9.0965173164371457E-2</v>
      </c>
      <c r="O15" s="306">
        <v>13812</v>
      </c>
      <c r="P15" s="314">
        <f t="shared" si="9"/>
        <v>-0.5909615897177718</v>
      </c>
      <c r="Q15" s="313">
        <f t="shared" si="10"/>
        <v>-19955</v>
      </c>
      <c r="R15" s="314">
        <f t="shared" si="1"/>
        <v>0.92126860481290862</v>
      </c>
      <c r="S15" s="313">
        <f t="shared" si="2"/>
        <v>6623</v>
      </c>
      <c r="T15" s="312">
        <f t="shared" si="11"/>
        <v>3.7104595091942132E-2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35635</v>
      </c>
      <c r="D16" s="306">
        <f>D6-SUM(D7:D15)</f>
        <v>26134</v>
      </c>
      <c r="E16" s="306">
        <f>E6-SUM(E7:E15)</f>
        <v>35869</v>
      </c>
      <c r="F16" s="312">
        <f t="shared" si="0"/>
        <v>9.5813165795856442E-2</v>
      </c>
      <c r="G16" s="306">
        <f>G6-SUM(G7:G15)</f>
        <v>38509</v>
      </c>
      <c r="H16" s="314">
        <f t="shared" si="3"/>
        <v>7.3601159775851022E-2</v>
      </c>
      <c r="I16" s="313">
        <f t="shared" si="4"/>
        <v>2640</v>
      </c>
      <c r="J16" s="312">
        <f t="shared" si="5"/>
        <v>0.10107667433095005</v>
      </c>
      <c r="K16" s="306">
        <f>K6-SUM(K7:K15)</f>
        <v>32273</v>
      </c>
      <c r="L16" s="314">
        <f t="shared" si="6"/>
        <v>-0.16193617076527567</v>
      </c>
      <c r="M16" s="313">
        <f t="shared" si="7"/>
        <v>-6236</v>
      </c>
      <c r="N16" s="312">
        <f t="shared" si="8"/>
        <v>8.6940475420788352E-2</v>
      </c>
      <c r="O16" s="306">
        <f>O6-SUM(O7:O15)</f>
        <v>29513</v>
      </c>
      <c r="P16" s="314">
        <f t="shared" si="9"/>
        <v>-8.5520404052923493E-2</v>
      </c>
      <c r="Q16" s="313">
        <f t="shared" si="10"/>
        <v>-2760</v>
      </c>
      <c r="R16" s="314">
        <f t="shared" si="1"/>
        <v>-0.17179739020625784</v>
      </c>
      <c r="S16" s="313">
        <f t="shared" si="2"/>
        <v>-6122</v>
      </c>
      <c r="T16" s="312">
        <f t="shared" si="11"/>
        <v>7.9283805020886777E-2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31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208389</v>
      </c>
      <c r="D136" s="281">
        <v>416048</v>
      </c>
      <c r="E136" s="281">
        <v>423208</v>
      </c>
      <c r="F136" s="281">
        <v>428791</v>
      </c>
      <c r="G136" s="282">
        <f>F136/E136-1</f>
        <v>1.3192094667397569E-2</v>
      </c>
      <c r="H136" s="281">
        <f>F136-E136</f>
        <v>5583</v>
      </c>
      <c r="I136" s="282">
        <f>F136/F$136</f>
        <v>1</v>
      </c>
      <c r="J136" s="281">
        <v>421973</v>
      </c>
      <c r="K136" s="282">
        <f>H136/H$136</f>
        <v>1</v>
      </c>
      <c r="L136" s="282">
        <f>J136/F136-1</f>
        <v>-1.5900520300099585E-2</v>
      </c>
      <c r="M136" s="281">
        <f>J136-F136</f>
        <v>-6818</v>
      </c>
      <c r="N136" s="282">
        <f>J136/C136-1</f>
        <v>1.0249293388806513</v>
      </c>
      <c r="O136" s="281">
        <f>J136-C136</f>
        <v>213584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68476</v>
      </c>
      <c r="D137" s="306">
        <v>126666</v>
      </c>
      <c r="E137" s="306">
        <v>86811</v>
      </c>
      <c r="F137" s="306">
        <v>75374</v>
      </c>
      <c r="G137" s="312">
        <f t="shared" ref="G137:G146" si="12">F137/E137-1</f>
        <v>-0.13174597689232936</v>
      </c>
      <c r="H137" s="320">
        <f t="shared" ref="H137:H146" si="13">F137-E137</f>
        <v>-11437</v>
      </c>
      <c r="I137" s="314">
        <f t="shared" ref="I137:K146" si="14">F137/F$136</f>
        <v>0.17578260737748694</v>
      </c>
      <c r="J137" s="306">
        <v>60650</v>
      </c>
      <c r="K137" s="314">
        <f t="shared" si="14"/>
        <v>-2.0485402113559017</v>
      </c>
      <c r="L137" s="314">
        <f t="shared" ref="L137:L146" si="15">J137/F137-1</f>
        <v>-0.19534587523549229</v>
      </c>
      <c r="M137" s="313">
        <f t="shared" ref="M137:M146" si="16">J137-F137</f>
        <v>-14724</v>
      </c>
      <c r="N137" s="312">
        <f t="shared" ref="N137:N146" si="17">J137/C137-1</f>
        <v>-0.11428821776972953</v>
      </c>
      <c r="O137" s="306">
        <f t="shared" ref="O137:O146" si="18">J137-C137</f>
        <v>-7826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24912</v>
      </c>
      <c r="D138" s="306">
        <v>43482</v>
      </c>
      <c r="E138" s="306">
        <v>48094</v>
      </c>
      <c r="F138" s="306">
        <v>51902</v>
      </c>
      <c r="G138" s="312">
        <f t="shared" si="12"/>
        <v>7.9178275876408799E-2</v>
      </c>
      <c r="H138" s="320">
        <f t="shared" si="13"/>
        <v>3808</v>
      </c>
      <c r="I138" s="314">
        <f t="shared" si="14"/>
        <v>0.12104265248104555</v>
      </c>
      <c r="J138" s="306">
        <v>50245</v>
      </c>
      <c r="K138" s="314">
        <f t="shared" si="14"/>
        <v>0.68207057137739568</v>
      </c>
      <c r="L138" s="314">
        <f t="shared" si="15"/>
        <v>-3.1925552001849655E-2</v>
      </c>
      <c r="M138" s="313">
        <f t="shared" si="16"/>
        <v>-1657</v>
      </c>
      <c r="N138" s="312">
        <f t="shared" si="17"/>
        <v>1.0168994861913938</v>
      </c>
      <c r="O138" s="306">
        <f t="shared" si="18"/>
        <v>25333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1658</v>
      </c>
      <c r="D139" s="306">
        <v>2415</v>
      </c>
      <c r="E139" s="306">
        <v>3515</v>
      </c>
      <c r="F139" s="306">
        <v>14811</v>
      </c>
      <c r="G139" s="312">
        <f t="shared" si="12"/>
        <v>3.2136557610241825</v>
      </c>
      <c r="H139" s="321">
        <f t="shared" si="13"/>
        <v>11296</v>
      </c>
      <c r="I139" s="318">
        <f t="shared" si="14"/>
        <v>3.4541303338922691E-2</v>
      </c>
      <c r="J139" s="306">
        <v>7251</v>
      </c>
      <c r="K139" s="318">
        <f t="shared" si="14"/>
        <v>2.0232849722371484</v>
      </c>
      <c r="L139" s="314">
        <f t="shared" si="15"/>
        <v>-0.51043143609479436</v>
      </c>
      <c r="M139" s="313">
        <f t="shared" si="16"/>
        <v>-7560</v>
      </c>
      <c r="N139" s="312">
        <f t="shared" si="17"/>
        <v>3.3733413751507841</v>
      </c>
      <c r="O139" s="306">
        <f t="shared" si="18"/>
        <v>5593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28320</v>
      </c>
      <c r="D140" s="306">
        <v>66989</v>
      </c>
      <c r="E140" s="306">
        <v>97391</v>
      </c>
      <c r="F140" s="306">
        <v>92103</v>
      </c>
      <c r="G140" s="312">
        <f t="shared" si="12"/>
        <v>-5.4296598248298134E-2</v>
      </c>
      <c r="H140" s="320">
        <f t="shared" si="13"/>
        <v>-5288</v>
      </c>
      <c r="I140" s="314">
        <f t="shared" si="14"/>
        <v>0.21479695236140683</v>
      </c>
      <c r="J140" s="306">
        <v>106284</v>
      </c>
      <c r="K140" s="314">
        <f t="shared" si="14"/>
        <v>-0.94716102453877848</v>
      </c>
      <c r="L140" s="314">
        <f t="shared" si="15"/>
        <v>0.15396892609361257</v>
      </c>
      <c r="M140" s="313">
        <f t="shared" si="16"/>
        <v>14181</v>
      </c>
      <c r="N140" s="312">
        <f t="shared" si="17"/>
        <v>2.7529661016949154</v>
      </c>
      <c r="O140" s="306">
        <f t="shared" si="18"/>
        <v>77964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4963</v>
      </c>
      <c r="D141" s="306">
        <v>24120</v>
      </c>
      <c r="E141" s="306">
        <v>16359</v>
      </c>
      <c r="F141" s="306">
        <v>19520</v>
      </c>
      <c r="G141" s="312">
        <f t="shared" si="12"/>
        <v>0.19322696986368371</v>
      </c>
      <c r="H141" s="321">
        <f t="shared" si="13"/>
        <v>3161</v>
      </c>
      <c r="I141" s="318">
        <f t="shared" si="14"/>
        <v>4.5523343540326174E-2</v>
      </c>
      <c r="J141" s="306">
        <v>16099</v>
      </c>
      <c r="K141" s="318">
        <f t="shared" si="14"/>
        <v>0.56618305570481819</v>
      </c>
      <c r="L141" s="314">
        <f t="shared" si="15"/>
        <v>-0.17525614754098362</v>
      </c>
      <c r="M141" s="313">
        <f t="shared" si="16"/>
        <v>-3421</v>
      </c>
      <c r="N141" s="312">
        <f t="shared" si="17"/>
        <v>2.243804150715293</v>
      </c>
      <c r="O141" s="306">
        <f t="shared" si="18"/>
        <v>11136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27791</v>
      </c>
      <c r="D142" s="306">
        <v>53247</v>
      </c>
      <c r="E142" s="306">
        <v>69865</v>
      </c>
      <c r="F142" s="306">
        <v>66121</v>
      </c>
      <c r="G142" s="312">
        <f t="shared" si="12"/>
        <v>-5.3589064624633198E-2</v>
      </c>
      <c r="H142" s="320">
        <f t="shared" si="13"/>
        <v>-3744</v>
      </c>
      <c r="I142" s="314">
        <f t="shared" si="14"/>
        <v>0.1542033298273518</v>
      </c>
      <c r="J142" s="306">
        <v>75793</v>
      </c>
      <c r="K142" s="314">
        <f t="shared" si="14"/>
        <v>-0.67060720042987643</v>
      </c>
      <c r="L142" s="314">
        <f t="shared" si="15"/>
        <v>0.14627727953297742</v>
      </c>
      <c r="M142" s="313">
        <f t="shared" si="16"/>
        <v>9672</v>
      </c>
      <c r="N142" s="312">
        <f t="shared" si="17"/>
        <v>1.7272498290813574</v>
      </c>
      <c r="O142" s="306">
        <f t="shared" si="18"/>
        <v>48002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8684</v>
      </c>
      <c r="D143" s="306">
        <v>11001</v>
      </c>
      <c r="E143" s="306">
        <v>16289</v>
      </c>
      <c r="F143" s="306">
        <v>12024</v>
      </c>
      <c r="G143" s="312">
        <f t="shared" si="12"/>
        <v>-0.261833138928111</v>
      </c>
      <c r="H143" s="321">
        <f t="shared" si="13"/>
        <v>-4265</v>
      </c>
      <c r="I143" s="318">
        <f t="shared" si="14"/>
        <v>2.8041633336520589E-2</v>
      </c>
      <c r="J143" s="306">
        <v>11877</v>
      </c>
      <c r="K143" s="318">
        <f t="shared" si="14"/>
        <v>-0.76392620454952531</v>
      </c>
      <c r="L143" s="314">
        <f t="shared" si="15"/>
        <v>-1.2225548902195627E-2</v>
      </c>
      <c r="M143" s="313">
        <f t="shared" si="16"/>
        <v>-147</v>
      </c>
      <c r="N143" s="312">
        <f t="shared" si="17"/>
        <v>0.36768770152003682</v>
      </c>
      <c r="O143" s="306">
        <f t="shared" si="18"/>
        <v>3193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20058</v>
      </c>
      <c r="D144" s="306">
        <v>34195</v>
      </c>
      <c r="E144" s="306">
        <v>19943</v>
      </c>
      <c r="F144" s="306">
        <v>20738</v>
      </c>
      <c r="G144" s="312">
        <f t="shared" si="12"/>
        <v>3.9863611292182632E-2</v>
      </c>
      <c r="H144" s="320">
        <f t="shared" si="13"/>
        <v>795</v>
      </c>
      <c r="I144" s="314">
        <f t="shared" si="14"/>
        <v>4.8363888234594477E-2</v>
      </c>
      <c r="J144" s="306">
        <v>18376</v>
      </c>
      <c r="K144" s="314">
        <f t="shared" si="14"/>
        <v>0.14239656098871575</v>
      </c>
      <c r="L144" s="314">
        <f t="shared" si="15"/>
        <v>-0.1138971935577201</v>
      </c>
      <c r="M144" s="313">
        <f t="shared" si="16"/>
        <v>-2362</v>
      </c>
      <c r="N144" s="312">
        <f t="shared" si="17"/>
        <v>-8.3856815235816118E-2</v>
      </c>
      <c r="O144" s="306">
        <f t="shared" si="18"/>
        <v>-1682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8930</v>
      </c>
      <c r="D145" s="306">
        <v>21567</v>
      </c>
      <c r="E145" s="306">
        <v>23338</v>
      </c>
      <c r="F145" s="306">
        <v>31999</v>
      </c>
      <c r="G145" s="312">
        <f t="shared" si="12"/>
        <v>0.37111149198731685</v>
      </c>
      <c r="H145" s="321">
        <f t="shared" si="13"/>
        <v>8661</v>
      </c>
      <c r="I145" s="318">
        <f t="shared" si="14"/>
        <v>7.4626099894820552E-2</v>
      </c>
      <c r="J145" s="306">
        <v>37562</v>
      </c>
      <c r="K145" s="318">
        <f t="shared" si="14"/>
        <v>1.5513164965072541</v>
      </c>
      <c r="L145" s="314">
        <f t="shared" si="15"/>
        <v>0.17384918278696215</v>
      </c>
      <c r="M145" s="313">
        <f t="shared" si="16"/>
        <v>5563</v>
      </c>
      <c r="N145" s="312">
        <f t="shared" si="17"/>
        <v>3.2062709966405372</v>
      </c>
      <c r="O145" s="306">
        <f t="shared" si="18"/>
        <v>28632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14597</v>
      </c>
      <c r="D146" s="306">
        <f>D136-SUM(D137:D145)</f>
        <v>32366</v>
      </c>
      <c r="E146" s="306">
        <f>E136-SUM(E137:E145)</f>
        <v>41603</v>
      </c>
      <c r="F146" s="306">
        <f>F136-SUM(F137:F145)</f>
        <v>44199</v>
      </c>
      <c r="G146" s="312">
        <f t="shared" si="12"/>
        <v>6.2399346200995076E-2</v>
      </c>
      <c r="H146" s="320">
        <f t="shared" si="13"/>
        <v>2596</v>
      </c>
      <c r="I146" s="314">
        <f t="shared" si="14"/>
        <v>0.10307818960752441</v>
      </c>
      <c r="J146" s="306">
        <f>J136-SUM(J137:J145)</f>
        <v>37836</v>
      </c>
      <c r="K146" s="314">
        <f t="shared" si="14"/>
        <v>0.46498298405874977</v>
      </c>
      <c r="L146" s="314">
        <f t="shared" si="15"/>
        <v>-0.14396253308898388</v>
      </c>
      <c r="M146" s="313">
        <f t="shared" si="16"/>
        <v>-6363</v>
      </c>
      <c r="N146" s="312">
        <f t="shared" si="17"/>
        <v>1.592039460163047</v>
      </c>
      <c r="O146" s="306">
        <f t="shared" si="18"/>
        <v>23239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D4062-A0A3-4A47-BCC2-487DFCEDAFD4}">
  <sheetPr>
    <tabColor theme="4" tint="0.39997558519241921"/>
  </sheetPr>
  <dimension ref="A4:E24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318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210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114660</v>
      </c>
      <c r="D8" s="147">
        <f t="shared" ref="D8:D21" si="0">C8/C9-1</f>
        <v>-3.6195215439705497E-2</v>
      </c>
    </row>
    <row r="9" spans="1:5" x14ac:dyDescent="0.25">
      <c r="A9" s="1"/>
      <c r="B9" s="145">
        <v>2023</v>
      </c>
      <c r="C9" s="146">
        <v>118966</v>
      </c>
      <c r="D9" s="147">
        <f t="shared" si="0"/>
        <v>-4.0217505304515511E-2</v>
      </c>
    </row>
    <row r="10" spans="1:5" x14ac:dyDescent="0.25">
      <c r="A10" s="1"/>
      <c r="B10" s="145">
        <v>2022</v>
      </c>
      <c r="C10" s="146">
        <v>123951</v>
      </c>
      <c r="D10" s="147">
        <f t="shared" si="0"/>
        <v>0.48501222025207258</v>
      </c>
    </row>
    <row r="11" spans="1:5" x14ac:dyDescent="0.25">
      <c r="A11" s="1"/>
      <c r="B11" s="145">
        <v>2021</v>
      </c>
      <c r="C11" s="146">
        <v>83468</v>
      </c>
      <c r="D11" s="147">
        <f t="shared" si="0"/>
        <v>0.61259659969088109</v>
      </c>
    </row>
    <row r="12" spans="1:5" x14ac:dyDescent="0.25">
      <c r="A12" s="1" t="s">
        <v>74</v>
      </c>
      <c r="B12" s="145">
        <v>2020</v>
      </c>
      <c r="C12" s="146">
        <v>51760</v>
      </c>
      <c r="D12" s="147">
        <f t="shared" si="0"/>
        <v>-0.59505237875433226</v>
      </c>
    </row>
    <row r="13" spans="1:5" x14ac:dyDescent="0.25">
      <c r="A13" s="1" t="s">
        <v>76</v>
      </c>
      <c r="B13" s="145">
        <v>2019</v>
      </c>
      <c r="C13" s="146">
        <v>127819</v>
      </c>
      <c r="D13" s="147">
        <f t="shared" si="0"/>
        <v>-3.6448203597328366E-2</v>
      </c>
    </row>
    <row r="14" spans="1:5" x14ac:dyDescent="0.25">
      <c r="A14" s="1" t="s">
        <v>78</v>
      </c>
      <c r="B14" s="145">
        <v>2018</v>
      </c>
      <c r="C14" s="146">
        <v>132654</v>
      </c>
      <c r="D14" s="147">
        <f t="shared" si="0"/>
        <v>4.46266153228283E-2</v>
      </c>
    </row>
    <row r="15" spans="1:5" x14ac:dyDescent="0.25">
      <c r="A15" s="1" t="s">
        <v>80</v>
      </c>
      <c r="B15" s="145">
        <v>2017</v>
      </c>
      <c r="C15" s="146">
        <v>126987</v>
      </c>
      <c r="D15" s="147">
        <f t="shared" si="0"/>
        <v>1.5408603870142423E-2</v>
      </c>
    </row>
    <row r="16" spans="1:5" x14ac:dyDescent="0.25">
      <c r="A16" s="1" t="s">
        <v>82</v>
      </c>
      <c r="B16" s="145">
        <v>2016</v>
      </c>
      <c r="C16" s="146">
        <v>125060</v>
      </c>
      <c r="D16" s="147">
        <f>C16/C17-1</f>
        <v>2.7194343576542046E-4</v>
      </c>
    </row>
    <row r="17" spans="1:4" x14ac:dyDescent="0.25">
      <c r="A17" s="1" t="s">
        <v>84</v>
      </c>
      <c r="B17" s="145">
        <v>2015</v>
      </c>
      <c r="C17" s="146">
        <v>125026</v>
      </c>
      <c r="D17" s="147">
        <f t="shared" si="0"/>
        <v>0.17537674742175979</v>
      </c>
    </row>
    <row r="18" spans="1:4" x14ac:dyDescent="0.25">
      <c r="A18" s="1" t="s">
        <v>86</v>
      </c>
      <c r="B18" s="145">
        <v>2014</v>
      </c>
      <c r="C18" s="146">
        <v>106371</v>
      </c>
      <c r="D18" s="147">
        <f t="shared" si="0"/>
        <v>-6.1073351575602453E-2</v>
      </c>
    </row>
    <row r="19" spans="1:4" x14ac:dyDescent="0.25">
      <c r="A19" s="1" t="s">
        <v>88</v>
      </c>
      <c r="B19" s="145">
        <v>2013</v>
      </c>
      <c r="C19" s="146">
        <v>113290</v>
      </c>
      <c r="D19" s="147">
        <f t="shared" si="0"/>
        <v>4.5901881497073527E-2</v>
      </c>
    </row>
    <row r="20" spans="1:4" x14ac:dyDescent="0.25">
      <c r="A20" s="1" t="s">
        <v>90</v>
      </c>
      <c r="B20" s="145">
        <v>2012</v>
      </c>
      <c r="C20" s="146">
        <v>108318</v>
      </c>
      <c r="D20" s="147">
        <f>C20/C21-1</f>
        <v>-0.10269643374891269</v>
      </c>
    </row>
    <row r="21" spans="1:4" x14ac:dyDescent="0.25">
      <c r="A21" s="1" t="s">
        <v>92</v>
      </c>
      <c r="B21" s="145">
        <v>2011</v>
      </c>
      <c r="C21" s="146">
        <v>120715</v>
      </c>
      <c r="D21" s="147">
        <f t="shared" si="0"/>
        <v>-0.16099639280228528</v>
      </c>
    </row>
    <row r="22" spans="1:4" x14ac:dyDescent="0.25">
      <c r="A22" s="1" t="s">
        <v>94</v>
      </c>
      <c r="B22" s="145">
        <v>2010</v>
      </c>
      <c r="C22" s="146">
        <v>143879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2E6D9-369A-4A6D-B55E-2AB4699ABB03}">
  <sheetPr>
    <tabColor theme="4" tint="0.39997558519241921"/>
  </sheetPr>
  <dimension ref="A4:E24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319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211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64415</v>
      </c>
      <c r="D8" s="147">
        <f t="shared" ref="D8:D21" si="0">C8/C9-1</f>
        <v>-3.9499582488369267E-2</v>
      </c>
    </row>
    <row r="9" spans="1:5" x14ac:dyDescent="0.25">
      <c r="A9" s="1"/>
      <c r="B9" s="145">
        <v>2023</v>
      </c>
      <c r="C9" s="146">
        <v>67064</v>
      </c>
      <c r="D9" s="147">
        <f t="shared" si="0"/>
        <v>-0.1159154725338466</v>
      </c>
    </row>
    <row r="10" spans="1:5" x14ac:dyDescent="0.25">
      <c r="A10" s="1"/>
      <c r="B10" s="145">
        <v>2022</v>
      </c>
      <c r="C10" s="146">
        <v>75857</v>
      </c>
      <c r="D10" s="147">
        <f t="shared" si="0"/>
        <v>0.89708898114340019</v>
      </c>
    </row>
    <row r="11" spans="1:5" x14ac:dyDescent="0.25">
      <c r="A11" s="1"/>
      <c r="B11" s="145">
        <v>2021</v>
      </c>
      <c r="C11" s="146">
        <v>39986</v>
      </c>
      <c r="D11" s="147">
        <f t="shared" si="0"/>
        <v>0.48934743742550646</v>
      </c>
    </row>
    <row r="12" spans="1:5" x14ac:dyDescent="0.25">
      <c r="A12" s="1" t="s">
        <v>74</v>
      </c>
      <c r="B12" s="145">
        <v>2020</v>
      </c>
      <c r="C12" s="146">
        <v>26848</v>
      </c>
      <c r="D12" s="147">
        <f t="shared" si="0"/>
        <v>-0.64900445804081519</v>
      </c>
    </row>
    <row r="13" spans="1:5" x14ac:dyDescent="0.25">
      <c r="A13" s="1" t="s">
        <v>76</v>
      </c>
      <c r="B13" s="145">
        <v>2019</v>
      </c>
      <c r="C13" s="146">
        <v>76491</v>
      </c>
      <c r="D13" s="147">
        <f t="shared" si="0"/>
        <v>-0.15281100478468901</v>
      </c>
    </row>
    <row r="14" spans="1:5" x14ac:dyDescent="0.25">
      <c r="A14" s="1" t="s">
        <v>78</v>
      </c>
      <c r="B14" s="145">
        <v>2018</v>
      </c>
      <c r="C14" s="146">
        <v>90288</v>
      </c>
      <c r="D14" s="147">
        <f t="shared" si="0"/>
        <v>8.3317335381071222E-2</v>
      </c>
    </row>
    <row r="15" spans="1:5" x14ac:dyDescent="0.25">
      <c r="A15" s="1" t="s">
        <v>80</v>
      </c>
      <c r="B15" s="145">
        <v>2017</v>
      </c>
      <c r="C15" s="146">
        <v>83344</v>
      </c>
      <c r="D15" s="147">
        <f>C15/C16-1</f>
        <v>3.2277242438504716E-2</v>
      </c>
    </row>
    <row r="16" spans="1:5" x14ac:dyDescent="0.25">
      <c r="A16" s="1" t="s">
        <v>82</v>
      </c>
      <c r="B16" s="145">
        <v>2016</v>
      </c>
      <c r="C16" s="146">
        <v>80738</v>
      </c>
      <c r="D16" s="147">
        <f>C16/C17-1</f>
        <v>4.9363140109176085E-2</v>
      </c>
    </row>
    <row r="17" spans="1:4" x14ac:dyDescent="0.25">
      <c r="A17" s="1" t="s">
        <v>84</v>
      </c>
      <c r="B17" s="145">
        <v>2015</v>
      </c>
      <c r="C17" s="146">
        <v>76940</v>
      </c>
      <c r="D17" s="147">
        <f t="shared" si="0"/>
        <v>0.29039832285115308</v>
      </c>
    </row>
    <row r="18" spans="1:4" x14ac:dyDescent="0.25">
      <c r="A18" s="1" t="s">
        <v>86</v>
      </c>
      <c r="B18" s="145">
        <v>2014</v>
      </c>
      <c r="C18" s="146">
        <v>59625</v>
      </c>
      <c r="D18" s="147">
        <f t="shared" si="0"/>
        <v>-0.14425340145817789</v>
      </c>
    </row>
    <row r="19" spans="1:4" x14ac:dyDescent="0.25">
      <c r="A19" s="1" t="s">
        <v>88</v>
      </c>
      <c r="B19" s="145">
        <v>2013</v>
      </c>
      <c r="C19" s="146">
        <v>69676</v>
      </c>
      <c r="D19" s="147">
        <f t="shared" si="0"/>
        <v>-2.5674012753104325E-2</v>
      </c>
    </row>
    <row r="20" spans="1:4" x14ac:dyDescent="0.25">
      <c r="A20" s="1" t="s">
        <v>90</v>
      </c>
      <c r="B20" s="145">
        <v>2012</v>
      </c>
      <c r="C20" s="146">
        <v>71512</v>
      </c>
      <c r="D20" s="147">
        <f>C20/C21-1</f>
        <v>0.12730941421274977</v>
      </c>
    </row>
    <row r="21" spans="1:4" x14ac:dyDescent="0.25">
      <c r="A21" s="1" t="s">
        <v>92</v>
      </c>
      <c r="B21" s="145">
        <v>2011</v>
      </c>
      <c r="C21" s="146">
        <v>63436</v>
      </c>
      <c r="D21" s="147">
        <f t="shared" si="0"/>
        <v>-4.9733357301216419E-2</v>
      </c>
    </row>
    <row r="22" spans="1:4" x14ac:dyDescent="0.25">
      <c r="A22" s="1" t="s">
        <v>94</v>
      </c>
      <c r="B22" s="145">
        <v>2010</v>
      </c>
      <c r="C22" s="146">
        <v>66756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9446E-F496-4DF1-B9E6-72A5DAC386FC}">
  <sheetPr>
    <tabColor theme="4" tint="0.39997558519241921"/>
  </sheetPr>
  <dimension ref="A4:E24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320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212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50245</v>
      </c>
      <c r="D8" s="147">
        <f t="shared" ref="D8:D21" si="0">C8/C9-1</f>
        <v>-3.1925552001849655E-2</v>
      </c>
    </row>
    <row r="9" spans="1:5" x14ac:dyDescent="0.25">
      <c r="A9" s="1"/>
      <c r="B9" s="145">
        <v>2023</v>
      </c>
      <c r="C9" s="146">
        <v>51902</v>
      </c>
      <c r="D9" s="147">
        <f t="shared" si="0"/>
        <v>7.9178275876408799E-2</v>
      </c>
    </row>
    <row r="10" spans="1:5" x14ac:dyDescent="0.25">
      <c r="A10" s="1"/>
      <c r="B10" s="145">
        <v>2022</v>
      </c>
      <c r="C10" s="146">
        <v>48094</v>
      </c>
      <c r="D10" s="147">
        <f t="shared" si="0"/>
        <v>0.10606687824847061</v>
      </c>
    </row>
    <row r="11" spans="1:5" x14ac:dyDescent="0.25">
      <c r="A11" s="1"/>
      <c r="B11" s="145">
        <v>2021</v>
      </c>
      <c r="C11" s="146">
        <v>43482</v>
      </c>
      <c r="D11" s="147">
        <f t="shared" si="0"/>
        <v>0.74542389210019278</v>
      </c>
    </row>
    <row r="12" spans="1:5" x14ac:dyDescent="0.25">
      <c r="A12" s="1" t="s">
        <v>74</v>
      </c>
      <c r="B12" s="145">
        <v>2020</v>
      </c>
      <c r="C12" s="146">
        <v>24912</v>
      </c>
      <c r="D12" s="147">
        <f t="shared" si="0"/>
        <v>-0.51465087281795507</v>
      </c>
    </row>
    <row r="13" spans="1:5" x14ac:dyDescent="0.25">
      <c r="A13" s="1" t="s">
        <v>76</v>
      </c>
      <c r="B13" s="145">
        <v>2019</v>
      </c>
      <c r="C13" s="146">
        <v>51328</v>
      </c>
      <c r="D13" s="147">
        <f t="shared" si="0"/>
        <v>0.21153755369872074</v>
      </c>
    </row>
    <row r="14" spans="1:5" x14ac:dyDescent="0.25">
      <c r="A14" s="1" t="s">
        <v>78</v>
      </c>
      <c r="B14" s="145">
        <v>2018</v>
      </c>
      <c r="C14" s="146">
        <v>42366</v>
      </c>
      <c r="D14" s="147">
        <f t="shared" si="0"/>
        <v>-2.9260133354718998E-2</v>
      </c>
    </row>
    <row r="15" spans="1:5" x14ac:dyDescent="0.25">
      <c r="A15" s="1" t="s">
        <v>80</v>
      </c>
      <c r="B15" s="145">
        <v>2017</v>
      </c>
      <c r="C15" s="146">
        <v>43643</v>
      </c>
      <c r="D15" s="147">
        <f>C15/C16-1</f>
        <v>-1.5319705789449967E-2</v>
      </c>
    </row>
    <row r="16" spans="1:5" x14ac:dyDescent="0.25">
      <c r="A16" s="1" t="s">
        <v>82</v>
      </c>
      <c r="B16" s="145">
        <v>2016</v>
      </c>
      <c r="C16" s="146">
        <v>44322</v>
      </c>
      <c r="D16" s="147">
        <f>C16/C17-1</f>
        <v>-7.8276421411637487E-2</v>
      </c>
    </row>
    <row r="17" spans="1:4" x14ac:dyDescent="0.25">
      <c r="A17" s="1" t="s">
        <v>84</v>
      </c>
      <c r="B17" s="145">
        <v>2015</v>
      </c>
      <c r="C17" s="146">
        <v>48086</v>
      </c>
      <c r="D17" s="147">
        <f t="shared" si="0"/>
        <v>2.866555427202333E-2</v>
      </c>
    </row>
    <row r="18" spans="1:4" x14ac:dyDescent="0.25">
      <c r="A18" s="1" t="s">
        <v>86</v>
      </c>
      <c r="B18" s="145">
        <v>2014</v>
      </c>
      <c r="C18" s="146">
        <v>46746</v>
      </c>
      <c r="D18" s="147">
        <f t="shared" si="0"/>
        <v>7.1811803549318931E-2</v>
      </c>
    </row>
    <row r="19" spans="1:4" x14ac:dyDescent="0.25">
      <c r="A19" s="1" t="s">
        <v>88</v>
      </c>
      <c r="B19" s="145">
        <v>2013</v>
      </c>
      <c r="C19" s="146">
        <v>43614</v>
      </c>
      <c r="D19" s="147">
        <f t="shared" si="0"/>
        <v>0.18496984187360765</v>
      </c>
    </row>
    <row r="20" spans="1:4" x14ac:dyDescent="0.25">
      <c r="A20" s="1" t="s">
        <v>90</v>
      </c>
      <c r="B20" s="145">
        <v>2012</v>
      </c>
      <c r="C20" s="146">
        <v>36806</v>
      </c>
      <c r="D20" s="147">
        <f>C20/C21-1</f>
        <v>-0.35742593271530576</v>
      </c>
    </row>
    <row r="21" spans="1:4" x14ac:dyDescent="0.25">
      <c r="A21" s="1" t="s">
        <v>92</v>
      </c>
      <c r="B21" s="145">
        <v>2011</v>
      </c>
      <c r="C21" s="146">
        <v>57279</v>
      </c>
      <c r="D21" s="147">
        <f t="shared" si="0"/>
        <v>-0.25730326880437737</v>
      </c>
    </row>
    <row r="22" spans="1:4" x14ac:dyDescent="0.25">
      <c r="A22" s="1" t="s">
        <v>94</v>
      </c>
      <c r="B22" s="145">
        <v>2010</v>
      </c>
      <c r="C22" s="146">
        <v>77123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9E81D-E219-4558-8054-717A1FEB2496}">
  <sheetPr>
    <tabColor rgb="FF92D050"/>
  </sheetPr>
  <dimension ref="B1:W54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106" t="str">
        <f>CONCATENATE("Plazas alojativas en funcionamiento Tenerife y municipios")</f>
        <v>Plazas alojativas en funcionamiento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</row>
    <row r="4" spans="2:23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  <c r="W4" s="108"/>
    </row>
    <row r="5" spans="2:23" ht="15.75" thickBot="1" x14ac:dyDescent="0.3">
      <c r="B5" s="109"/>
      <c r="C5" s="110" t="s">
        <v>60</v>
      </c>
      <c r="D5" s="110"/>
      <c r="E5" s="110"/>
      <c r="F5" s="110"/>
      <c r="G5" s="110"/>
      <c r="H5" s="110"/>
      <c r="I5" s="111"/>
      <c r="J5" s="111"/>
      <c r="K5" s="111"/>
      <c r="L5" s="111"/>
      <c r="M5" s="112"/>
      <c r="N5" s="113" t="s">
        <v>61</v>
      </c>
      <c r="O5" s="113"/>
      <c r="P5" s="113"/>
      <c r="Q5" s="113"/>
      <c r="R5" s="113"/>
      <c r="S5" s="111"/>
      <c r="T5" s="111"/>
      <c r="U5" s="111"/>
      <c r="V5" s="111"/>
      <c r="W5" s="112"/>
    </row>
    <row r="6" spans="2:23" ht="59.25" customHeight="1" x14ac:dyDescent="0.25">
      <c r="B6" s="114"/>
      <c r="C6" s="15">
        <v>2019</v>
      </c>
      <c r="D6" s="15">
        <v>2020</v>
      </c>
      <c r="E6" s="15">
        <v>2021</v>
      </c>
      <c r="F6" s="15">
        <v>2022</v>
      </c>
      <c r="G6" s="15">
        <v>2023</v>
      </c>
      <c r="H6" s="15">
        <v>2024</v>
      </c>
      <c r="I6" s="115" t="str">
        <f>CONCATENATE("var. ",RIGHT(H6,2),"/",RIGHT(G6,2))</f>
        <v>var. 24/23</v>
      </c>
      <c r="J6" s="115" t="str">
        <f>CONCATENATE("var. ",RIGHT(H6,2),"/",RIGHT(D6,2))</f>
        <v>var. 24/20</v>
      </c>
      <c r="K6" s="115" t="str">
        <f>CONCATENATE("dif. ",RIGHT(H6,2),"/",RIGHT(G6,2))</f>
        <v>dif. 24/23</v>
      </c>
      <c r="L6" s="115" t="str">
        <f>CONCATENATE("dif. ",RIGHT(H6,2),"/",RIGHT(D6,2))</f>
        <v>dif. 24/20</v>
      </c>
      <c r="M6" s="15" t="str">
        <f>CONCATENATE("cuota/ total isla ",RIGHT(H6,2))</f>
        <v>cuota/ total isla 24</v>
      </c>
      <c r="N6" s="116" t="s">
        <v>228</v>
      </c>
      <c r="O6" s="116" t="s">
        <v>229</v>
      </c>
      <c r="P6" s="116" t="s">
        <v>230</v>
      </c>
      <c r="Q6" s="116" t="s">
        <v>231</v>
      </c>
      <c r="R6" s="116" t="s">
        <v>232</v>
      </c>
      <c r="S6" s="115" t="str">
        <f>CONCATENATE("var. ",RIGHT(R6,2),"/",RIGHT(Q6,2))</f>
        <v>var. 25/24</v>
      </c>
      <c r="T6" s="115" t="str">
        <f>CONCATENATE("var. ",RIGHT(R6,2),"/",RIGHT(N6,2))</f>
        <v>var. 25/21</v>
      </c>
      <c r="U6" s="115" t="str">
        <f>CONCATENATE("dif. ",RIGHT(R6,2),"/",RIGHT(Q6,2))</f>
        <v>dif. 25/24</v>
      </c>
      <c r="V6" s="115" t="str">
        <f>CONCATENATE("dif. ",RIGHT(R6,2),"/",RIGHT(N6,2))</f>
        <v>dif. 25/21</v>
      </c>
      <c r="W6" s="112" t="str">
        <f>CONCATENATE("cuota/ total isla ",RIGHT(R6,2))</f>
        <v>cuota/ total isla 25</v>
      </c>
    </row>
    <row r="7" spans="2:23" x14ac:dyDescent="0.25">
      <c r="B7" s="117" t="s">
        <v>45</v>
      </c>
      <c r="C7" s="118">
        <v>132144</v>
      </c>
      <c r="D7" s="118">
        <v>66601</v>
      </c>
      <c r="E7" s="118">
        <v>82456</v>
      </c>
      <c r="F7" s="118">
        <v>123696</v>
      </c>
      <c r="G7" s="118">
        <v>125536.00000000001</v>
      </c>
      <c r="H7" s="118">
        <v>127400</v>
      </c>
      <c r="I7" s="119">
        <f t="shared" ref="I7:I52" si="0">IFERROR(H7/G7-1,"-")</f>
        <v>1.4848330359418682E-2</v>
      </c>
      <c r="J7" s="119">
        <f t="shared" ref="J7:J52" si="1">IFERROR(H7/D7-1,"-")</f>
        <v>0.91288419092806405</v>
      </c>
      <c r="K7" s="118">
        <f t="shared" ref="K7:K52" si="2">IFERROR(H7-G7,"-")</f>
        <v>1863.9999999999854</v>
      </c>
      <c r="L7" s="118">
        <f t="shared" ref="L7:L52" si="3">IFERROR(H7-D7,"-")</f>
        <v>60799</v>
      </c>
      <c r="M7" s="119">
        <f>H7/H7</f>
        <v>1</v>
      </c>
      <c r="N7" s="118">
        <v>113857</v>
      </c>
      <c r="O7" s="118">
        <v>124421</v>
      </c>
      <c r="P7" s="118">
        <v>126023</v>
      </c>
      <c r="Q7" s="118">
        <v>128502.99999999999</v>
      </c>
      <c r="R7" s="118">
        <v>126315</v>
      </c>
      <c r="S7" s="119">
        <f t="shared" ref="S7:S52" si="4">IFERROR(R7/Q7-1,"-")</f>
        <v>-1.7026839840314945E-2</v>
      </c>
      <c r="T7" s="119">
        <f t="shared" ref="T7:T52" si="5">IFERROR(R7/N7-1,"-")</f>
        <v>0.10941795410031885</v>
      </c>
      <c r="U7" s="118">
        <f t="shared" ref="U7:U52" si="6">IFERROR(R7-Q7,"-")</f>
        <v>-2187.9999999999854</v>
      </c>
      <c r="V7" s="118">
        <f t="shared" ref="V7:V52" si="7">IFERROR(R7-N7,"-")</f>
        <v>12458</v>
      </c>
      <c r="W7" s="119">
        <f>R7/R7</f>
        <v>1</v>
      </c>
    </row>
    <row r="8" spans="2:23" x14ac:dyDescent="0.25">
      <c r="B8" s="120" t="s">
        <v>62</v>
      </c>
      <c r="C8" s="121">
        <v>88579</v>
      </c>
      <c r="D8" s="121">
        <v>44486.999999999993</v>
      </c>
      <c r="E8" s="121">
        <v>56791</v>
      </c>
      <c r="F8" s="121">
        <v>89503</v>
      </c>
      <c r="G8" s="121">
        <v>89318</v>
      </c>
      <c r="H8" s="121">
        <v>91567</v>
      </c>
      <c r="I8" s="122">
        <f t="shared" si="0"/>
        <v>2.5179695022280013E-2</v>
      </c>
      <c r="J8" s="122">
        <f t="shared" si="1"/>
        <v>1.0582866904938526</v>
      </c>
      <c r="K8" s="121">
        <f t="shared" si="2"/>
        <v>2249</v>
      </c>
      <c r="L8" s="121">
        <f t="shared" si="3"/>
        <v>47080.000000000007</v>
      </c>
      <c r="M8" s="122">
        <f>H8/H7</f>
        <v>0.71873626373626376</v>
      </c>
      <c r="N8" s="121">
        <v>83465.000000000015</v>
      </c>
      <c r="O8" s="121">
        <v>89470</v>
      </c>
      <c r="P8" s="121">
        <v>89973</v>
      </c>
      <c r="Q8" s="121">
        <v>92593</v>
      </c>
      <c r="R8" s="121">
        <v>90297</v>
      </c>
      <c r="S8" s="122">
        <f t="shared" si="4"/>
        <v>-2.4796690894560047E-2</v>
      </c>
      <c r="T8" s="122">
        <f t="shared" si="5"/>
        <v>8.1854669621997056E-2</v>
      </c>
      <c r="U8" s="121">
        <f t="shared" si="6"/>
        <v>-2296</v>
      </c>
      <c r="V8" s="121">
        <f t="shared" si="7"/>
        <v>6831.9999999999854</v>
      </c>
      <c r="W8" s="122">
        <f>R8/R7</f>
        <v>0.71485571784823654</v>
      </c>
    </row>
    <row r="9" spans="2:23" x14ac:dyDescent="0.25">
      <c r="B9" s="123" t="s">
        <v>63</v>
      </c>
      <c r="C9" s="70">
        <v>69015</v>
      </c>
      <c r="D9" s="70">
        <v>34865</v>
      </c>
      <c r="E9" s="70">
        <v>45244</v>
      </c>
      <c r="F9" s="70">
        <v>71471</v>
      </c>
      <c r="G9" s="70">
        <v>72829</v>
      </c>
      <c r="H9" s="70">
        <v>74916</v>
      </c>
      <c r="I9" s="124">
        <f t="shared" si="0"/>
        <v>2.8656167186148274E-2</v>
      </c>
      <c r="J9" s="124">
        <f t="shared" si="1"/>
        <v>1.1487451599024809</v>
      </c>
      <c r="K9" s="70">
        <f t="shared" si="2"/>
        <v>2087</v>
      </c>
      <c r="L9" s="70">
        <f t="shared" si="3"/>
        <v>40051</v>
      </c>
      <c r="M9" s="124">
        <f>H9/H7</f>
        <v>0.58803767660910522</v>
      </c>
      <c r="N9" s="70">
        <v>65961</v>
      </c>
      <c r="O9" s="70">
        <v>71177</v>
      </c>
      <c r="P9" s="70">
        <v>73997</v>
      </c>
      <c r="Q9" s="70">
        <v>75960</v>
      </c>
      <c r="R9" s="70">
        <v>74586</v>
      </c>
      <c r="S9" s="124">
        <f t="shared" si="4"/>
        <v>-1.8088467614533976E-2</v>
      </c>
      <c r="T9" s="124">
        <f t="shared" si="5"/>
        <v>0.13075908491381272</v>
      </c>
      <c r="U9" s="70">
        <f t="shared" si="6"/>
        <v>-1374</v>
      </c>
      <c r="V9" s="70">
        <f t="shared" si="7"/>
        <v>8625</v>
      </c>
      <c r="W9" s="124">
        <f>R9/R7</f>
        <v>0.59047619047619049</v>
      </c>
    </row>
    <row r="10" spans="2:23" x14ac:dyDescent="0.25">
      <c r="B10" s="123" t="s">
        <v>64</v>
      </c>
      <c r="C10" s="70">
        <v>19564</v>
      </c>
      <c r="D10" s="70">
        <v>9622</v>
      </c>
      <c r="E10" s="70">
        <v>11547</v>
      </c>
      <c r="F10" s="70">
        <v>18032</v>
      </c>
      <c r="G10" s="70">
        <v>16489</v>
      </c>
      <c r="H10" s="70">
        <v>16651</v>
      </c>
      <c r="I10" s="124">
        <f t="shared" si="0"/>
        <v>9.8247316392747752E-3</v>
      </c>
      <c r="J10" s="124">
        <f t="shared" si="1"/>
        <v>0.73051340677613807</v>
      </c>
      <c r="K10" s="70">
        <f t="shared" si="2"/>
        <v>162</v>
      </c>
      <c r="L10" s="70">
        <f t="shared" si="3"/>
        <v>7029</v>
      </c>
      <c r="M10" s="124">
        <f>H10/H7</f>
        <v>0.13069858712715857</v>
      </c>
      <c r="N10" s="70">
        <v>17504</v>
      </c>
      <c r="O10" s="70">
        <v>18293</v>
      </c>
      <c r="P10" s="70">
        <v>15976</v>
      </c>
      <c r="Q10" s="70">
        <v>16633</v>
      </c>
      <c r="R10" s="70">
        <v>15711</v>
      </c>
      <c r="S10" s="124">
        <f t="shared" si="4"/>
        <v>-5.5431972584620959E-2</v>
      </c>
      <c r="T10" s="124">
        <f t="shared" si="5"/>
        <v>-0.10243372943327245</v>
      </c>
      <c r="U10" s="70">
        <f t="shared" si="6"/>
        <v>-922</v>
      </c>
      <c r="V10" s="70">
        <f t="shared" si="7"/>
        <v>-1793</v>
      </c>
      <c r="W10" s="124">
        <f>R10/R7</f>
        <v>0.12437952737204608</v>
      </c>
    </row>
    <row r="11" spans="2:23" x14ac:dyDescent="0.25">
      <c r="B11" s="120" t="s">
        <v>65</v>
      </c>
      <c r="C11" s="121">
        <v>43565</v>
      </c>
      <c r="D11" s="121">
        <v>22114</v>
      </c>
      <c r="E11" s="121">
        <v>25665.000000000004</v>
      </c>
      <c r="F11" s="121">
        <v>34193</v>
      </c>
      <c r="G11" s="121">
        <v>36218</v>
      </c>
      <c r="H11" s="121">
        <v>35833</v>
      </c>
      <c r="I11" s="122">
        <f t="shared" si="0"/>
        <v>-1.0630073444143795E-2</v>
      </c>
      <c r="J11" s="122">
        <f t="shared" si="1"/>
        <v>0.62037623225106264</v>
      </c>
      <c r="K11" s="121">
        <f t="shared" si="2"/>
        <v>-385</v>
      </c>
      <c r="L11" s="121">
        <f t="shared" si="3"/>
        <v>13719</v>
      </c>
      <c r="M11" s="122">
        <f>H11/H7</f>
        <v>0.28126373626373624</v>
      </c>
      <c r="N11" s="121">
        <v>30392.000000000004</v>
      </c>
      <c r="O11" s="121">
        <v>34951</v>
      </c>
      <c r="P11" s="121">
        <v>36050</v>
      </c>
      <c r="Q11" s="121">
        <v>35910</v>
      </c>
      <c r="R11" s="121">
        <v>36018</v>
      </c>
      <c r="S11" s="122">
        <f t="shared" si="4"/>
        <v>3.0075187969924588E-3</v>
      </c>
      <c r="T11" s="122">
        <f t="shared" si="5"/>
        <v>0.18511450381679384</v>
      </c>
      <c r="U11" s="121">
        <f t="shared" si="6"/>
        <v>108</v>
      </c>
      <c r="V11" s="121">
        <f t="shared" si="7"/>
        <v>5625.9999999999964</v>
      </c>
      <c r="W11" s="122">
        <f>R11/R7</f>
        <v>0.28514428215176346</v>
      </c>
    </row>
    <row r="12" spans="2:23" x14ac:dyDescent="0.25">
      <c r="B12" s="117" t="s">
        <v>46</v>
      </c>
      <c r="C12" s="125">
        <v>46648</v>
      </c>
      <c r="D12" s="125">
        <v>23742</v>
      </c>
      <c r="E12" s="125">
        <v>29697.000000000004</v>
      </c>
      <c r="F12" s="125">
        <v>44233</v>
      </c>
      <c r="G12" s="125">
        <v>45902</v>
      </c>
      <c r="H12" s="125">
        <v>46521.000000000007</v>
      </c>
      <c r="I12" s="126">
        <f t="shared" si="0"/>
        <v>1.3485251187312253E-2</v>
      </c>
      <c r="J12" s="126">
        <f t="shared" si="1"/>
        <v>0.95943896891584557</v>
      </c>
      <c r="K12" s="125">
        <f t="shared" si="2"/>
        <v>619.00000000000728</v>
      </c>
      <c r="L12" s="125">
        <f t="shared" si="3"/>
        <v>22779.000000000007</v>
      </c>
      <c r="M12" s="119">
        <f>H12/H12</f>
        <v>1</v>
      </c>
      <c r="N12" s="125">
        <v>40463.999999999993</v>
      </c>
      <c r="O12" s="125">
        <v>44073</v>
      </c>
      <c r="P12" s="125">
        <v>46483</v>
      </c>
      <c r="Q12" s="125">
        <v>47014.999999999993</v>
      </c>
      <c r="R12" s="125">
        <v>46075</v>
      </c>
      <c r="S12" s="126">
        <f t="shared" si="4"/>
        <v>-1.9993619057747325E-2</v>
      </c>
      <c r="T12" s="126">
        <f t="shared" si="5"/>
        <v>0.1386664689600634</v>
      </c>
      <c r="U12" s="125">
        <f t="shared" si="6"/>
        <v>-939.99999999999272</v>
      </c>
      <c r="V12" s="125">
        <f t="shared" si="7"/>
        <v>5611.0000000000073</v>
      </c>
      <c r="W12" s="119">
        <f>R12/R12</f>
        <v>1</v>
      </c>
    </row>
    <row r="13" spans="2:23" x14ac:dyDescent="0.25">
      <c r="B13" s="120" t="s">
        <v>62</v>
      </c>
      <c r="C13" s="121">
        <v>34050</v>
      </c>
      <c r="D13" s="121">
        <v>17566</v>
      </c>
      <c r="E13" s="121">
        <v>23340</v>
      </c>
      <c r="F13" s="121">
        <v>34827</v>
      </c>
      <c r="G13" s="121">
        <v>34946</v>
      </c>
      <c r="H13" s="121">
        <v>35191</v>
      </c>
      <c r="I13" s="122">
        <f t="shared" si="0"/>
        <v>7.0108166886053702E-3</v>
      </c>
      <c r="J13" s="122">
        <f t="shared" si="1"/>
        <v>1.003358761243311</v>
      </c>
      <c r="K13" s="121">
        <f t="shared" si="2"/>
        <v>245</v>
      </c>
      <c r="L13" s="121">
        <f t="shared" si="3"/>
        <v>17625</v>
      </c>
      <c r="M13" s="122">
        <f>H13/H12</f>
        <v>0.75645407450398738</v>
      </c>
      <c r="N13" s="121">
        <v>33429</v>
      </c>
      <c r="O13" s="121">
        <v>34318</v>
      </c>
      <c r="P13" s="121">
        <v>35650</v>
      </c>
      <c r="Q13" s="121">
        <v>35398</v>
      </c>
      <c r="R13" s="121">
        <v>34456</v>
      </c>
      <c r="S13" s="122">
        <f t="shared" si="4"/>
        <v>-2.6611672975874301E-2</v>
      </c>
      <c r="T13" s="122">
        <f t="shared" si="5"/>
        <v>3.0721828352628044E-2</v>
      </c>
      <c r="U13" s="121">
        <f t="shared" si="6"/>
        <v>-942</v>
      </c>
      <c r="V13" s="121">
        <f t="shared" si="7"/>
        <v>1027</v>
      </c>
      <c r="W13" s="122">
        <f>R13/R12</f>
        <v>0.7478241996744438</v>
      </c>
    </row>
    <row r="14" spans="2:23" x14ac:dyDescent="0.25">
      <c r="B14" s="123" t="s">
        <v>63</v>
      </c>
      <c r="C14" s="70">
        <v>27660</v>
      </c>
      <c r="D14" s="70">
        <v>14847</v>
      </c>
      <c r="E14" s="70">
        <v>20181</v>
      </c>
      <c r="F14" s="70">
        <v>29820</v>
      </c>
      <c r="G14" s="70">
        <v>30493</v>
      </c>
      <c r="H14" s="70">
        <v>31141</v>
      </c>
      <c r="I14" s="124">
        <f t="shared" si="0"/>
        <v>2.1250778867281106E-2</v>
      </c>
      <c r="J14" s="124">
        <f t="shared" si="1"/>
        <v>1.0974607664848119</v>
      </c>
      <c r="K14" s="70">
        <f t="shared" si="2"/>
        <v>648</v>
      </c>
      <c r="L14" s="70">
        <f t="shared" si="3"/>
        <v>16294</v>
      </c>
      <c r="M14" s="124">
        <f>H14/H12</f>
        <v>0.66939661658175864</v>
      </c>
      <c r="N14" s="70">
        <v>27952</v>
      </c>
      <c r="O14" s="70">
        <v>29302</v>
      </c>
      <c r="P14" s="70">
        <v>31325</v>
      </c>
      <c r="Q14" s="70">
        <v>31393.000000000004</v>
      </c>
      <c r="R14" s="70">
        <v>30350.999999999996</v>
      </c>
      <c r="S14" s="124">
        <f t="shared" si="4"/>
        <v>-3.3192112891409109E-2</v>
      </c>
      <c r="T14" s="124">
        <f t="shared" si="5"/>
        <v>8.5825701202060456E-2</v>
      </c>
      <c r="U14" s="70">
        <f t="shared" si="6"/>
        <v>-1042.0000000000073</v>
      </c>
      <c r="V14" s="70">
        <f t="shared" si="7"/>
        <v>2398.9999999999964</v>
      </c>
      <c r="W14" s="124">
        <f>R14/R12</f>
        <v>0.65873033098209433</v>
      </c>
    </row>
    <row r="15" spans="2:23" x14ac:dyDescent="0.25">
      <c r="B15" s="123" t="s">
        <v>64</v>
      </c>
      <c r="C15" s="70">
        <v>6390.0000000000009</v>
      </c>
      <c r="D15" s="70">
        <v>2720</v>
      </c>
      <c r="E15" s="70">
        <v>3159.0000000000005</v>
      </c>
      <c r="F15" s="70">
        <v>5006.0000000000009</v>
      </c>
      <c r="G15" s="70">
        <v>4453</v>
      </c>
      <c r="H15" s="70">
        <v>4050</v>
      </c>
      <c r="I15" s="124">
        <f t="shared" si="0"/>
        <v>-9.0500785986975085E-2</v>
      </c>
      <c r="J15" s="124">
        <f t="shared" si="1"/>
        <v>0.48897058823529416</v>
      </c>
      <c r="K15" s="70">
        <f t="shared" si="2"/>
        <v>-403</v>
      </c>
      <c r="L15" s="70">
        <f t="shared" si="3"/>
        <v>1330</v>
      </c>
      <c r="M15" s="124">
        <f>H15/H12</f>
        <v>8.7057457922228659E-2</v>
      </c>
      <c r="N15" s="70">
        <v>5477</v>
      </c>
      <c r="O15" s="70">
        <v>5016</v>
      </c>
      <c r="P15" s="70">
        <v>4325</v>
      </c>
      <c r="Q15" s="70">
        <v>4004.9999999999995</v>
      </c>
      <c r="R15" s="70">
        <v>4105</v>
      </c>
      <c r="S15" s="124">
        <f t="shared" si="4"/>
        <v>2.4968789013732895E-2</v>
      </c>
      <c r="T15" s="124">
        <f t="shared" si="5"/>
        <v>-0.25050209968961112</v>
      </c>
      <c r="U15" s="70">
        <f t="shared" si="6"/>
        <v>100.00000000000045</v>
      </c>
      <c r="V15" s="70">
        <f t="shared" si="7"/>
        <v>-1372</v>
      </c>
      <c r="W15" s="124">
        <f>R15/R12</f>
        <v>8.9093868692349434E-2</v>
      </c>
    </row>
    <row r="16" spans="2:23" x14ac:dyDescent="0.25">
      <c r="B16" s="120" t="s">
        <v>65</v>
      </c>
      <c r="C16" s="121">
        <v>12598</v>
      </c>
      <c r="D16" s="121">
        <v>6176</v>
      </c>
      <c r="E16" s="121">
        <v>6357</v>
      </c>
      <c r="F16" s="121">
        <v>9406</v>
      </c>
      <c r="G16" s="121">
        <v>10956.000000000002</v>
      </c>
      <c r="H16" s="121">
        <v>11330</v>
      </c>
      <c r="I16" s="122">
        <f t="shared" si="0"/>
        <v>3.4136546184738714E-2</v>
      </c>
      <c r="J16" s="122">
        <f t="shared" si="1"/>
        <v>0.83452072538860111</v>
      </c>
      <c r="K16" s="121">
        <f t="shared" si="2"/>
        <v>373.99999999999818</v>
      </c>
      <c r="L16" s="121">
        <f t="shared" si="3"/>
        <v>5154</v>
      </c>
      <c r="M16" s="122">
        <f>H16/H12</f>
        <v>0.24354592549601251</v>
      </c>
      <c r="N16" s="121">
        <v>7035</v>
      </c>
      <c r="O16" s="121">
        <v>9755</v>
      </c>
      <c r="P16" s="121">
        <v>10833</v>
      </c>
      <c r="Q16" s="121">
        <v>11617</v>
      </c>
      <c r="R16" s="121">
        <v>11619</v>
      </c>
      <c r="S16" s="122">
        <f t="shared" si="4"/>
        <v>1.7216148747523086E-4</v>
      </c>
      <c r="T16" s="122">
        <f t="shared" si="5"/>
        <v>0.65159914712153522</v>
      </c>
      <c r="U16" s="121">
        <f t="shared" si="6"/>
        <v>2</v>
      </c>
      <c r="V16" s="121">
        <f t="shared" si="7"/>
        <v>4584</v>
      </c>
      <c r="W16" s="122">
        <f>R16/R12</f>
        <v>0.25217580032555614</v>
      </c>
    </row>
    <row r="17" spans="2:23" x14ac:dyDescent="0.25">
      <c r="B17" s="117" t="s">
        <v>47</v>
      </c>
      <c r="C17" s="125">
        <v>41158.999999999993</v>
      </c>
      <c r="D17" s="125">
        <v>20336</v>
      </c>
      <c r="E17" s="125">
        <v>24064</v>
      </c>
      <c r="F17" s="125">
        <v>38225</v>
      </c>
      <c r="G17" s="125">
        <v>37475</v>
      </c>
      <c r="H17" s="125">
        <v>37833</v>
      </c>
      <c r="I17" s="126">
        <f t="shared" si="0"/>
        <v>9.55303535690466E-3</v>
      </c>
      <c r="J17" s="126">
        <f t="shared" si="1"/>
        <v>0.86039535798583788</v>
      </c>
      <c r="K17" s="125">
        <f t="shared" si="2"/>
        <v>358</v>
      </c>
      <c r="L17" s="125">
        <f t="shared" si="3"/>
        <v>17497</v>
      </c>
      <c r="M17" s="119">
        <f>H17/H17</f>
        <v>1</v>
      </c>
      <c r="N17" s="125">
        <v>35395</v>
      </c>
      <c r="O17" s="125">
        <v>39033.000000000007</v>
      </c>
      <c r="P17" s="125">
        <v>37203</v>
      </c>
      <c r="Q17" s="125">
        <v>38115</v>
      </c>
      <c r="R17" s="125">
        <v>37015</v>
      </c>
      <c r="S17" s="126">
        <f t="shared" si="4"/>
        <v>-2.8860028860028808E-2</v>
      </c>
      <c r="T17" s="126">
        <f t="shared" si="5"/>
        <v>4.5769176437350012E-2</v>
      </c>
      <c r="U17" s="125">
        <f t="shared" si="6"/>
        <v>-1100</v>
      </c>
      <c r="V17" s="125">
        <f t="shared" si="7"/>
        <v>1620</v>
      </c>
      <c r="W17" s="119">
        <f>R17/R17</f>
        <v>1</v>
      </c>
    </row>
    <row r="18" spans="2:23" x14ac:dyDescent="0.25">
      <c r="B18" s="120" t="s">
        <v>62</v>
      </c>
      <c r="C18" s="121">
        <v>20753.000000000004</v>
      </c>
      <c r="D18" s="121">
        <v>9541</v>
      </c>
      <c r="E18" s="121">
        <v>10403</v>
      </c>
      <c r="F18" s="121">
        <v>21063</v>
      </c>
      <c r="G18" s="121">
        <v>20218</v>
      </c>
      <c r="H18" s="121">
        <v>21376</v>
      </c>
      <c r="I18" s="122">
        <f t="shared" si="0"/>
        <v>5.7275694925314147E-2</v>
      </c>
      <c r="J18" s="122">
        <f t="shared" si="1"/>
        <v>1.240436012996541</v>
      </c>
      <c r="K18" s="121">
        <f t="shared" si="2"/>
        <v>1158</v>
      </c>
      <c r="L18" s="121">
        <f t="shared" si="3"/>
        <v>11835</v>
      </c>
      <c r="M18" s="122">
        <f>H18/H17</f>
        <v>0.56500938334258455</v>
      </c>
      <c r="N18" s="121">
        <v>18779</v>
      </c>
      <c r="O18" s="121">
        <v>21626</v>
      </c>
      <c r="P18" s="121">
        <v>19969.000000000004</v>
      </c>
      <c r="Q18" s="121">
        <v>21899</v>
      </c>
      <c r="R18" s="121">
        <v>20798.999999999996</v>
      </c>
      <c r="S18" s="122">
        <f t="shared" si="4"/>
        <v>-5.0230604137175394E-2</v>
      </c>
      <c r="T18" s="122">
        <f t="shared" si="5"/>
        <v>0.10756696309707636</v>
      </c>
      <c r="U18" s="121">
        <f t="shared" si="6"/>
        <v>-1100.0000000000036</v>
      </c>
      <c r="V18" s="121">
        <f t="shared" si="7"/>
        <v>2019.9999999999964</v>
      </c>
      <c r="W18" s="122">
        <f>R18/R17</f>
        <v>0.56190733486424416</v>
      </c>
    </row>
    <row r="19" spans="2:23" x14ac:dyDescent="0.25">
      <c r="B19" s="123" t="s">
        <v>63</v>
      </c>
      <c r="C19" s="70">
        <v>14966</v>
      </c>
      <c r="D19" s="70">
        <v>6536</v>
      </c>
      <c r="E19" s="70">
        <v>7396</v>
      </c>
      <c r="F19" s="70">
        <v>15144</v>
      </c>
      <c r="G19" s="70">
        <v>15039</v>
      </c>
      <c r="H19" s="70">
        <v>15654</v>
      </c>
      <c r="I19" s="124">
        <f t="shared" si="0"/>
        <v>4.0893676441252635E-2</v>
      </c>
      <c r="J19" s="124">
        <f t="shared" si="1"/>
        <v>1.3950428396572829</v>
      </c>
      <c r="K19" s="70">
        <f t="shared" si="2"/>
        <v>615</v>
      </c>
      <c r="L19" s="70">
        <f t="shared" si="3"/>
        <v>9118</v>
      </c>
      <c r="M19" s="124">
        <f>H19/H17</f>
        <v>0.41376576005074933</v>
      </c>
      <c r="N19" s="70">
        <v>13558</v>
      </c>
      <c r="O19" s="70">
        <v>15490</v>
      </c>
      <c r="P19" s="70">
        <v>15118</v>
      </c>
      <c r="Q19" s="70">
        <v>16190</v>
      </c>
      <c r="R19" s="70">
        <v>16190</v>
      </c>
      <c r="S19" s="124">
        <f t="shared" si="4"/>
        <v>0</v>
      </c>
      <c r="T19" s="124">
        <f t="shared" si="5"/>
        <v>0.19412892757043809</v>
      </c>
      <c r="U19" s="70">
        <f t="shared" si="6"/>
        <v>0</v>
      </c>
      <c r="V19" s="70">
        <f t="shared" si="7"/>
        <v>2632</v>
      </c>
      <c r="W19" s="124">
        <f>R19/R17</f>
        <v>0.43739024719708225</v>
      </c>
    </row>
    <row r="20" spans="2:23" x14ac:dyDescent="0.25">
      <c r="B20" s="123" t="s">
        <v>64</v>
      </c>
      <c r="C20" s="70">
        <v>5788</v>
      </c>
      <c r="D20" s="70">
        <v>3004.9999999999995</v>
      </c>
      <c r="E20" s="70">
        <v>3007.0000000000005</v>
      </c>
      <c r="F20" s="70">
        <v>5919</v>
      </c>
      <c r="G20" s="70">
        <v>5179</v>
      </c>
      <c r="H20" s="70">
        <v>5721.9999999999991</v>
      </c>
      <c r="I20" s="124">
        <f t="shared" si="0"/>
        <v>0.1048464954624444</v>
      </c>
      <c r="J20" s="124">
        <f t="shared" si="1"/>
        <v>0.90415973377703818</v>
      </c>
      <c r="K20" s="70">
        <f t="shared" si="2"/>
        <v>542.99999999999909</v>
      </c>
      <c r="L20" s="70">
        <f t="shared" si="3"/>
        <v>2716.9999999999995</v>
      </c>
      <c r="M20" s="124">
        <f>H20/H17</f>
        <v>0.15124362329183513</v>
      </c>
      <c r="N20" s="70">
        <v>5221</v>
      </c>
      <c r="O20" s="70">
        <v>6136</v>
      </c>
      <c r="P20" s="70">
        <v>4851</v>
      </c>
      <c r="Q20" s="70">
        <v>5709</v>
      </c>
      <c r="R20" s="70">
        <v>4609</v>
      </c>
      <c r="S20" s="124">
        <f t="shared" si="4"/>
        <v>-0.19267822736030826</v>
      </c>
      <c r="T20" s="124">
        <f t="shared" si="5"/>
        <v>-0.11721892357785868</v>
      </c>
      <c r="U20" s="70">
        <f t="shared" si="6"/>
        <v>-1100</v>
      </c>
      <c r="V20" s="70">
        <f t="shared" si="7"/>
        <v>-612</v>
      </c>
      <c r="W20" s="124">
        <f>R20/R17</f>
        <v>0.12451708766716196</v>
      </c>
    </row>
    <row r="21" spans="2:23" x14ac:dyDescent="0.25">
      <c r="B21" s="120" t="s">
        <v>65</v>
      </c>
      <c r="C21" s="121">
        <v>20406</v>
      </c>
      <c r="D21" s="121">
        <v>10795</v>
      </c>
      <c r="E21" s="121">
        <v>13661</v>
      </c>
      <c r="F21" s="121">
        <v>17162</v>
      </c>
      <c r="G21" s="121">
        <v>17257</v>
      </c>
      <c r="H21" s="121">
        <v>16457</v>
      </c>
      <c r="I21" s="122">
        <f t="shared" si="0"/>
        <v>-4.6357999652315018E-2</v>
      </c>
      <c r="J21" s="122">
        <f t="shared" si="1"/>
        <v>0.52450208429828615</v>
      </c>
      <c r="K21" s="121">
        <f t="shared" si="2"/>
        <v>-800</v>
      </c>
      <c r="L21" s="121">
        <f t="shared" si="3"/>
        <v>5662</v>
      </c>
      <c r="M21" s="122">
        <f>H21/H17</f>
        <v>0.43499061665741551</v>
      </c>
      <c r="N21" s="121">
        <v>16616</v>
      </c>
      <c r="O21" s="121">
        <v>17407</v>
      </c>
      <c r="P21" s="121">
        <v>17234</v>
      </c>
      <c r="Q21" s="121">
        <v>16216</v>
      </c>
      <c r="R21" s="121">
        <v>16216</v>
      </c>
      <c r="S21" s="122">
        <f t="shared" si="4"/>
        <v>0</v>
      </c>
      <c r="T21" s="122">
        <f t="shared" si="5"/>
        <v>-2.407318247472312E-2</v>
      </c>
      <c r="U21" s="121">
        <f t="shared" si="6"/>
        <v>0</v>
      </c>
      <c r="V21" s="121">
        <f t="shared" si="7"/>
        <v>-400</v>
      </c>
      <c r="W21" s="122">
        <f>R21/R17</f>
        <v>0.43809266513575579</v>
      </c>
    </row>
    <row r="22" spans="2:23" x14ac:dyDescent="0.25">
      <c r="B22" s="117" t="s">
        <v>48</v>
      </c>
      <c r="C22" s="125">
        <v>1127</v>
      </c>
      <c r="D22" s="125">
        <v>437</v>
      </c>
      <c r="E22" s="125">
        <v>669</v>
      </c>
      <c r="F22" s="125">
        <v>857</v>
      </c>
      <c r="G22" s="125">
        <v>900</v>
      </c>
      <c r="H22" s="125">
        <v>900</v>
      </c>
      <c r="I22" s="126">
        <f t="shared" si="0"/>
        <v>0</v>
      </c>
      <c r="J22" s="126">
        <f t="shared" si="1"/>
        <v>1.0594965675057209</v>
      </c>
      <c r="K22" s="125">
        <f t="shared" si="2"/>
        <v>0</v>
      </c>
      <c r="L22" s="125">
        <f t="shared" si="3"/>
        <v>463</v>
      </c>
      <c r="M22" s="126">
        <f>H22/H22</f>
        <v>1</v>
      </c>
      <c r="N22" s="125">
        <v>802</v>
      </c>
      <c r="O22" s="125">
        <v>898</v>
      </c>
      <c r="P22" s="125">
        <v>912</v>
      </c>
      <c r="Q22" s="125">
        <v>912</v>
      </c>
      <c r="R22" s="125">
        <v>905</v>
      </c>
      <c r="S22" s="126">
        <f t="shared" si="4"/>
        <v>-7.6754385964912242E-3</v>
      </c>
      <c r="T22" s="126">
        <f t="shared" si="5"/>
        <v>0.12842892768079794</v>
      </c>
      <c r="U22" s="125">
        <f t="shared" si="6"/>
        <v>-7</v>
      </c>
      <c r="V22" s="125">
        <f t="shared" si="7"/>
        <v>103</v>
      </c>
      <c r="W22" s="126">
        <f>R22/R22</f>
        <v>1</v>
      </c>
    </row>
    <row r="23" spans="2:23" x14ac:dyDescent="0.25">
      <c r="B23" s="120" t="s">
        <v>62</v>
      </c>
      <c r="C23" s="121">
        <v>917</v>
      </c>
      <c r="D23" s="121">
        <v>386</v>
      </c>
      <c r="E23" s="121">
        <v>669</v>
      </c>
      <c r="F23" s="121">
        <v>855</v>
      </c>
      <c r="G23" s="121">
        <v>886</v>
      </c>
      <c r="H23" s="121">
        <v>886</v>
      </c>
      <c r="I23" s="122">
        <f t="shared" si="0"/>
        <v>0</v>
      </c>
      <c r="J23" s="122">
        <f t="shared" si="1"/>
        <v>1.295336787564767</v>
      </c>
      <c r="K23" s="121">
        <f t="shared" si="2"/>
        <v>0</v>
      </c>
      <c r="L23" s="121">
        <f t="shared" si="3"/>
        <v>500</v>
      </c>
      <c r="M23" s="122">
        <f>H23/H22</f>
        <v>0.98444444444444446</v>
      </c>
      <c r="N23" s="121">
        <v>802</v>
      </c>
      <c r="O23" s="121">
        <v>898</v>
      </c>
      <c r="P23" s="121">
        <v>898</v>
      </c>
      <c r="Q23" s="121">
        <v>898</v>
      </c>
      <c r="R23" s="121">
        <v>887</v>
      </c>
      <c r="S23" s="122">
        <f t="shared" si="4"/>
        <v>-1.2249443207126953E-2</v>
      </c>
      <c r="T23" s="122">
        <f t="shared" si="5"/>
        <v>0.10598503740648368</v>
      </c>
      <c r="U23" s="121">
        <f t="shared" si="6"/>
        <v>-11</v>
      </c>
      <c r="V23" s="121">
        <f t="shared" si="7"/>
        <v>85</v>
      </c>
      <c r="W23" s="122">
        <f>R23/R22</f>
        <v>0.98011049723756904</v>
      </c>
    </row>
    <row r="24" spans="2:23" x14ac:dyDescent="0.25">
      <c r="B24" s="120" t="s">
        <v>65</v>
      </c>
      <c r="C24" s="121">
        <v>210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0"/>
        <v>-</v>
      </c>
      <c r="J24" s="122" t="str">
        <f t="shared" si="1"/>
        <v>-</v>
      </c>
      <c r="K24" s="121">
        <f t="shared" si="2"/>
        <v>0</v>
      </c>
      <c r="L24" s="121">
        <f t="shared" si="3"/>
        <v>0</v>
      </c>
      <c r="M24" s="122">
        <f>H24/H22</f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2" t="str">
        <f t="shared" si="4"/>
        <v>-</v>
      </c>
      <c r="T24" s="122" t="str">
        <f t="shared" si="5"/>
        <v>-</v>
      </c>
      <c r="U24" s="121">
        <f t="shared" si="6"/>
        <v>0</v>
      </c>
      <c r="V24" s="121">
        <f t="shared" si="7"/>
        <v>0</v>
      </c>
      <c r="W24" s="122">
        <f>R24/R22</f>
        <v>0</v>
      </c>
    </row>
    <row r="25" spans="2:23" x14ac:dyDescent="0.25">
      <c r="B25" s="117" t="s">
        <v>49</v>
      </c>
      <c r="C25" s="125">
        <v>4070</v>
      </c>
      <c r="D25" s="125">
        <v>2900</v>
      </c>
      <c r="E25" s="125">
        <v>4012</v>
      </c>
      <c r="F25" s="125">
        <v>4562</v>
      </c>
      <c r="G25" s="125">
        <v>4395</v>
      </c>
      <c r="H25" s="125">
        <v>4427</v>
      </c>
      <c r="I25" s="126">
        <f t="shared" si="0"/>
        <v>7.2810011376565065E-3</v>
      </c>
      <c r="J25" s="126">
        <f t="shared" si="1"/>
        <v>0.52655172413793094</v>
      </c>
      <c r="K25" s="125">
        <f t="shared" si="2"/>
        <v>32</v>
      </c>
      <c r="L25" s="125">
        <f t="shared" si="3"/>
        <v>1527</v>
      </c>
      <c r="M25" s="119">
        <f>H25/H25</f>
        <v>1</v>
      </c>
      <c r="N25" s="125">
        <v>4276</v>
      </c>
      <c r="O25" s="125">
        <v>4562</v>
      </c>
      <c r="P25" s="125">
        <v>4276</v>
      </c>
      <c r="Q25" s="125">
        <v>4616</v>
      </c>
      <c r="R25" s="125">
        <v>4616</v>
      </c>
      <c r="S25" s="126">
        <f t="shared" si="4"/>
        <v>0</v>
      </c>
      <c r="T25" s="126">
        <f t="shared" si="5"/>
        <v>7.9513564078578014E-2</v>
      </c>
      <c r="U25" s="125">
        <f t="shared" si="6"/>
        <v>0</v>
      </c>
      <c r="V25" s="125">
        <f t="shared" si="7"/>
        <v>340</v>
      </c>
      <c r="W25" s="119">
        <f>R25/R25</f>
        <v>1</v>
      </c>
    </row>
    <row r="26" spans="2:23" x14ac:dyDescent="0.25">
      <c r="B26" s="120" t="s">
        <v>62</v>
      </c>
      <c r="C26" s="121">
        <v>4004</v>
      </c>
      <c r="D26" s="121">
        <v>2534</v>
      </c>
      <c r="E26" s="121">
        <v>3312</v>
      </c>
      <c r="F26" s="121">
        <v>3862</v>
      </c>
      <c r="G26" s="121">
        <v>3695.0000000000005</v>
      </c>
      <c r="H26" s="121">
        <v>3727.0000000000005</v>
      </c>
      <c r="I26" s="122">
        <f t="shared" si="0"/>
        <v>8.6603518267929225E-3</v>
      </c>
      <c r="J26" s="122">
        <f t="shared" si="1"/>
        <v>0.47079715864246263</v>
      </c>
      <c r="K26" s="121">
        <f t="shared" si="2"/>
        <v>32</v>
      </c>
      <c r="L26" s="121">
        <f t="shared" si="3"/>
        <v>1193.0000000000005</v>
      </c>
      <c r="M26" s="122">
        <f>H26/H25</f>
        <v>0.84187937655297052</v>
      </c>
      <c r="N26" s="121">
        <v>3576</v>
      </c>
      <c r="O26" s="121">
        <v>3862</v>
      </c>
      <c r="P26" s="121">
        <v>3576</v>
      </c>
      <c r="Q26" s="121">
        <v>3916</v>
      </c>
      <c r="R26" s="121">
        <v>3916</v>
      </c>
      <c r="S26" s="122">
        <f t="shared" si="4"/>
        <v>0</v>
      </c>
      <c r="T26" s="122">
        <f t="shared" si="5"/>
        <v>9.5078299776286457E-2</v>
      </c>
      <c r="U26" s="121">
        <f t="shared" si="6"/>
        <v>0</v>
      </c>
      <c r="V26" s="121">
        <f t="shared" si="7"/>
        <v>340</v>
      </c>
      <c r="W26" s="122">
        <f>R26/R25</f>
        <v>0.84835355285961866</v>
      </c>
    </row>
    <row r="27" spans="2:23" x14ac:dyDescent="0.25">
      <c r="B27" s="123" t="s">
        <v>63</v>
      </c>
      <c r="C27" s="70">
        <v>3576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124" t="str">
        <f t="shared" si="0"/>
        <v>-</v>
      </c>
      <c r="J27" s="124" t="str">
        <f t="shared" si="1"/>
        <v>-</v>
      </c>
      <c r="K27" s="70">
        <f t="shared" si="2"/>
        <v>0</v>
      </c>
      <c r="L27" s="70">
        <f t="shared" si="3"/>
        <v>0</v>
      </c>
      <c r="M27" s="124">
        <f>H27/H25</f>
        <v>0</v>
      </c>
      <c r="N27" s="70">
        <v>3576</v>
      </c>
      <c r="O27" s="70">
        <v>0</v>
      </c>
      <c r="P27" s="70">
        <v>3576</v>
      </c>
      <c r="Q27" s="70">
        <v>0</v>
      </c>
      <c r="R27" s="70">
        <v>0</v>
      </c>
      <c r="S27" s="124" t="str">
        <f t="shared" si="4"/>
        <v>-</v>
      </c>
      <c r="T27" s="124">
        <f t="shared" si="5"/>
        <v>-1</v>
      </c>
      <c r="U27" s="70">
        <f t="shared" si="6"/>
        <v>0</v>
      </c>
      <c r="V27" s="70">
        <f t="shared" si="7"/>
        <v>-3576</v>
      </c>
      <c r="W27" s="124">
        <f>R27/R25</f>
        <v>0</v>
      </c>
    </row>
    <row r="28" spans="2:23" x14ac:dyDescent="0.25">
      <c r="B28" s="123" t="s">
        <v>64</v>
      </c>
      <c r="C28" s="70">
        <v>428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124" t="str">
        <f t="shared" si="0"/>
        <v>-</v>
      </c>
      <c r="J28" s="124" t="str">
        <f t="shared" si="1"/>
        <v>-</v>
      </c>
      <c r="K28" s="70">
        <f t="shared" si="2"/>
        <v>0</v>
      </c>
      <c r="L28" s="70">
        <f t="shared" si="3"/>
        <v>0</v>
      </c>
      <c r="M28" s="124">
        <f>H28/H25</f>
        <v>0</v>
      </c>
      <c r="N28" s="70">
        <v>0</v>
      </c>
      <c r="O28" s="70">
        <v>0</v>
      </c>
      <c r="P28" s="70">
        <v>0</v>
      </c>
      <c r="Q28" s="70">
        <v>0</v>
      </c>
      <c r="R28" s="70">
        <v>0</v>
      </c>
      <c r="S28" s="124" t="str">
        <f t="shared" si="4"/>
        <v>-</v>
      </c>
      <c r="T28" s="124" t="str">
        <f t="shared" si="5"/>
        <v>-</v>
      </c>
      <c r="U28" s="70">
        <f t="shared" si="6"/>
        <v>0</v>
      </c>
      <c r="V28" s="70">
        <f t="shared" si="7"/>
        <v>0</v>
      </c>
      <c r="W28" s="124">
        <f>R28/R25</f>
        <v>0</v>
      </c>
    </row>
    <row r="29" spans="2:23" x14ac:dyDescent="0.25">
      <c r="B29" s="117" t="s">
        <v>50</v>
      </c>
      <c r="C29" s="125">
        <v>21340</v>
      </c>
      <c r="D29" s="125">
        <v>9244</v>
      </c>
      <c r="E29" s="125">
        <v>11050</v>
      </c>
      <c r="F29" s="125">
        <v>18364</v>
      </c>
      <c r="G29" s="125">
        <v>19209</v>
      </c>
      <c r="H29" s="125">
        <v>20011</v>
      </c>
      <c r="I29" s="126">
        <f t="shared" si="0"/>
        <v>4.175126242906968E-2</v>
      </c>
      <c r="J29" s="126">
        <f t="shared" si="1"/>
        <v>1.1647555170921677</v>
      </c>
      <c r="K29" s="125">
        <f t="shared" si="2"/>
        <v>802</v>
      </c>
      <c r="L29" s="125">
        <f t="shared" si="3"/>
        <v>10767</v>
      </c>
      <c r="M29" s="119">
        <f>H29/H29</f>
        <v>1</v>
      </c>
      <c r="N29" s="125">
        <v>15763.999999999998</v>
      </c>
      <c r="O29" s="125">
        <v>18073</v>
      </c>
      <c r="P29" s="125">
        <v>19434</v>
      </c>
      <c r="Q29" s="125">
        <v>20174</v>
      </c>
      <c r="R29" s="125">
        <v>20110.999999999996</v>
      </c>
      <c r="S29" s="126">
        <f t="shared" si="4"/>
        <v>-3.1228313671063379E-3</v>
      </c>
      <c r="T29" s="126">
        <f t="shared" si="5"/>
        <v>0.2757548845470692</v>
      </c>
      <c r="U29" s="125">
        <f t="shared" si="6"/>
        <v>-63.000000000003638</v>
      </c>
      <c r="V29" s="125">
        <f t="shared" si="7"/>
        <v>4346.9999999999982</v>
      </c>
      <c r="W29" s="119">
        <f>R29/R29</f>
        <v>1</v>
      </c>
    </row>
    <row r="30" spans="2:23" x14ac:dyDescent="0.25">
      <c r="B30" s="120" t="s">
        <v>62</v>
      </c>
      <c r="C30" s="121">
        <v>16096</v>
      </c>
      <c r="D30" s="121">
        <v>6499</v>
      </c>
      <c r="E30" s="121">
        <v>8111</v>
      </c>
      <c r="F30" s="121">
        <v>14162</v>
      </c>
      <c r="G30" s="121">
        <v>14862</v>
      </c>
      <c r="H30" s="121">
        <v>15621</v>
      </c>
      <c r="I30" s="122">
        <f t="shared" si="0"/>
        <v>5.106984255147351E-2</v>
      </c>
      <c r="J30" s="122">
        <f t="shared" si="1"/>
        <v>1.4036005539313741</v>
      </c>
      <c r="K30" s="121">
        <f t="shared" si="2"/>
        <v>759</v>
      </c>
      <c r="L30" s="121">
        <f t="shared" si="3"/>
        <v>9122</v>
      </c>
      <c r="M30" s="122">
        <f>H30/H29</f>
        <v>0.78062065863774921</v>
      </c>
      <c r="N30" s="121">
        <v>12431</v>
      </c>
      <c r="O30" s="121">
        <v>13724.000000000002</v>
      </c>
      <c r="P30" s="121">
        <v>15087</v>
      </c>
      <c r="Q30" s="121">
        <v>15741</v>
      </c>
      <c r="R30" s="121">
        <v>15658</v>
      </c>
      <c r="S30" s="122">
        <f t="shared" si="4"/>
        <v>-5.2728543294581209E-3</v>
      </c>
      <c r="T30" s="122">
        <f t="shared" si="5"/>
        <v>0.25959295310111807</v>
      </c>
      <c r="U30" s="121">
        <f t="shared" si="6"/>
        <v>-83</v>
      </c>
      <c r="V30" s="121">
        <f t="shared" si="7"/>
        <v>3227</v>
      </c>
      <c r="W30" s="122">
        <f>R30/R29</f>
        <v>0.77857888717617241</v>
      </c>
    </row>
    <row r="31" spans="2:23" x14ac:dyDescent="0.25">
      <c r="B31" s="123" t="s">
        <v>63</v>
      </c>
      <c r="C31" s="70">
        <v>12913</v>
      </c>
      <c r="D31" s="70">
        <v>5381</v>
      </c>
      <c r="E31" s="70">
        <v>6550.0000000000009</v>
      </c>
      <c r="F31" s="70">
        <v>12095</v>
      </c>
      <c r="G31" s="70">
        <v>12793</v>
      </c>
      <c r="H31" s="70">
        <v>13518</v>
      </c>
      <c r="I31" s="124">
        <f t="shared" si="0"/>
        <v>5.66716172907058E-2</v>
      </c>
      <c r="J31" s="124">
        <f t="shared" si="1"/>
        <v>1.5121724586508085</v>
      </c>
      <c r="K31" s="70">
        <f t="shared" si="2"/>
        <v>725</v>
      </c>
      <c r="L31" s="70">
        <f t="shared" si="3"/>
        <v>8137</v>
      </c>
      <c r="M31" s="124">
        <f>H31/H29</f>
        <v>0.67552845934735894</v>
      </c>
      <c r="N31" s="70">
        <v>10082</v>
      </c>
      <c r="O31" s="70">
        <v>11819</v>
      </c>
      <c r="P31" s="70">
        <v>12988.000000000002</v>
      </c>
      <c r="Q31" s="70">
        <v>13638</v>
      </c>
      <c r="R31" s="70">
        <v>13498</v>
      </c>
      <c r="S31" s="124">
        <f t="shared" si="4"/>
        <v>-1.0265434814488938E-2</v>
      </c>
      <c r="T31" s="124">
        <f t="shared" si="5"/>
        <v>0.33882166236857758</v>
      </c>
      <c r="U31" s="70">
        <f t="shared" si="6"/>
        <v>-140</v>
      </c>
      <c r="V31" s="70">
        <f t="shared" si="7"/>
        <v>3416</v>
      </c>
      <c r="W31" s="124">
        <f>R31/R29</f>
        <v>0.67117497886728672</v>
      </c>
    </row>
    <row r="32" spans="2:23" x14ac:dyDescent="0.25">
      <c r="B32" s="123" t="s">
        <v>64</v>
      </c>
      <c r="C32" s="70">
        <v>3183.0000000000005</v>
      </c>
      <c r="D32" s="70">
        <v>1118</v>
      </c>
      <c r="E32" s="70">
        <v>1561</v>
      </c>
      <c r="F32" s="70">
        <v>2067</v>
      </c>
      <c r="G32" s="70">
        <v>2069</v>
      </c>
      <c r="H32" s="70">
        <v>2103</v>
      </c>
      <c r="I32" s="124">
        <f t="shared" si="0"/>
        <v>1.6433059449009191E-2</v>
      </c>
      <c r="J32" s="124">
        <f t="shared" si="1"/>
        <v>0.88103756708407865</v>
      </c>
      <c r="K32" s="70">
        <f t="shared" si="2"/>
        <v>34</v>
      </c>
      <c r="L32" s="70">
        <f t="shared" si="3"/>
        <v>985</v>
      </c>
      <c r="M32" s="124">
        <f>H32/H29</f>
        <v>0.10509219929039028</v>
      </c>
      <c r="N32" s="70">
        <v>2349</v>
      </c>
      <c r="O32" s="70">
        <v>1905</v>
      </c>
      <c r="P32" s="70">
        <v>2099</v>
      </c>
      <c r="Q32" s="70">
        <v>2103</v>
      </c>
      <c r="R32" s="70">
        <v>2160</v>
      </c>
      <c r="S32" s="124">
        <f t="shared" si="4"/>
        <v>2.7104136947218249E-2</v>
      </c>
      <c r="T32" s="124">
        <f t="shared" si="5"/>
        <v>-8.0459770114942541E-2</v>
      </c>
      <c r="U32" s="70">
        <f t="shared" si="6"/>
        <v>57</v>
      </c>
      <c r="V32" s="70">
        <f t="shared" si="7"/>
        <v>-189</v>
      </c>
      <c r="W32" s="124">
        <f>R32/R29</f>
        <v>0.1074039083088857</v>
      </c>
    </row>
    <row r="33" spans="2:23" x14ac:dyDescent="0.25">
      <c r="B33" s="120" t="s">
        <v>65</v>
      </c>
      <c r="C33" s="121">
        <v>5245</v>
      </c>
      <c r="D33" s="121">
        <v>2744.9999999999995</v>
      </c>
      <c r="E33" s="121">
        <v>2940</v>
      </c>
      <c r="F33" s="121">
        <v>4202</v>
      </c>
      <c r="G33" s="121">
        <v>4347</v>
      </c>
      <c r="H33" s="121">
        <v>4390</v>
      </c>
      <c r="I33" s="122">
        <f t="shared" si="0"/>
        <v>9.8918794570967972E-3</v>
      </c>
      <c r="J33" s="122">
        <f t="shared" si="1"/>
        <v>0.59927140255009137</v>
      </c>
      <c r="K33" s="121">
        <f t="shared" si="2"/>
        <v>43</v>
      </c>
      <c r="L33" s="121">
        <f t="shared" si="3"/>
        <v>1645.0000000000005</v>
      </c>
      <c r="M33" s="122">
        <f>H33/H29</f>
        <v>0.21937934136225076</v>
      </c>
      <c r="N33" s="121">
        <v>3332.9999999999995</v>
      </c>
      <c r="O33" s="121">
        <v>4349</v>
      </c>
      <c r="P33" s="121">
        <v>4347</v>
      </c>
      <c r="Q33" s="121">
        <v>4433</v>
      </c>
      <c r="R33" s="121">
        <v>4453</v>
      </c>
      <c r="S33" s="122">
        <f t="shared" si="4"/>
        <v>4.5116174148431831E-3</v>
      </c>
      <c r="T33" s="122">
        <f t="shared" si="5"/>
        <v>0.33603360336033616</v>
      </c>
      <c r="U33" s="121">
        <f t="shared" si="6"/>
        <v>20</v>
      </c>
      <c r="V33" s="121">
        <f t="shared" si="7"/>
        <v>1120.0000000000005</v>
      </c>
      <c r="W33" s="122">
        <f>R33/R29</f>
        <v>0.22142111282382779</v>
      </c>
    </row>
    <row r="34" spans="2:23" x14ac:dyDescent="0.25">
      <c r="B34" s="117" t="s">
        <v>51</v>
      </c>
      <c r="C34" s="125">
        <v>713</v>
      </c>
      <c r="D34" s="125">
        <v>339</v>
      </c>
      <c r="E34" s="125">
        <v>532</v>
      </c>
      <c r="F34" s="125">
        <v>654</v>
      </c>
      <c r="G34" s="125">
        <v>663</v>
      </c>
      <c r="H34" s="125">
        <v>673</v>
      </c>
      <c r="I34" s="126">
        <f t="shared" si="0"/>
        <v>1.5082956259426794E-2</v>
      </c>
      <c r="J34" s="126">
        <f t="shared" si="1"/>
        <v>0.98525073746312675</v>
      </c>
      <c r="K34" s="125">
        <f t="shared" si="2"/>
        <v>10</v>
      </c>
      <c r="L34" s="125">
        <f t="shared" si="3"/>
        <v>334</v>
      </c>
      <c r="M34" s="119">
        <f>H34/H34</f>
        <v>1</v>
      </c>
      <c r="N34" s="125">
        <v>625</v>
      </c>
      <c r="O34" s="125">
        <v>663</v>
      </c>
      <c r="P34" s="125">
        <v>673</v>
      </c>
      <c r="Q34" s="125">
        <v>673</v>
      </c>
      <c r="R34" s="125">
        <v>673</v>
      </c>
      <c r="S34" s="126">
        <f t="shared" si="4"/>
        <v>0</v>
      </c>
      <c r="T34" s="126">
        <f t="shared" si="5"/>
        <v>7.6799999999999979E-2</v>
      </c>
      <c r="U34" s="125">
        <f t="shared" si="6"/>
        <v>0</v>
      </c>
      <c r="V34" s="125">
        <f t="shared" si="7"/>
        <v>48</v>
      </c>
      <c r="W34" s="119">
        <f>R34/R34</f>
        <v>1</v>
      </c>
    </row>
    <row r="35" spans="2:23" x14ac:dyDescent="0.25">
      <c r="B35" s="120" t="s">
        <v>62</v>
      </c>
      <c r="C35" s="121">
        <v>713</v>
      </c>
      <c r="D35" s="121">
        <v>339</v>
      </c>
      <c r="E35" s="121">
        <v>532</v>
      </c>
      <c r="F35" s="121">
        <v>654</v>
      </c>
      <c r="G35" s="121">
        <v>663</v>
      </c>
      <c r="H35" s="121">
        <v>673</v>
      </c>
      <c r="I35" s="122">
        <f t="shared" si="0"/>
        <v>1.5082956259426794E-2</v>
      </c>
      <c r="J35" s="122">
        <f t="shared" si="1"/>
        <v>0.98525073746312675</v>
      </c>
      <c r="K35" s="121">
        <f t="shared" si="2"/>
        <v>10</v>
      </c>
      <c r="L35" s="121">
        <f t="shared" si="3"/>
        <v>334</v>
      </c>
      <c r="M35" s="122">
        <f>H35/H34</f>
        <v>1</v>
      </c>
      <c r="N35" s="121">
        <v>625</v>
      </c>
      <c r="O35" s="121">
        <v>663</v>
      </c>
      <c r="P35" s="121">
        <v>673</v>
      </c>
      <c r="Q35" s="121">
        <v>673</v>
      </c>
      <c r="R35" s="121">
        <v>673</v>
      </c>
      <c r="S35" s="122">
        <f t="shared" si="4"/>
        <v>0</v>
      </c>
      <c r="T35" s="122">
        <f t="shared" si="5"/>
        <v>7.6799999999999979E-2</v>
      </c>
      <c r="U35" s="121">
        <f t="shared" si="6"/>
        <v>0</v>
      </c>
      <c r="V35" s="121">
        <f t="shared" si="7"/>
        <v>48</v>
      </c>
      <c r="W35" s="122">
        <f>R35/R34</f>
        <v>1</v>
      </c>
    </row>
    <row r="36" spans="2:23" x14ac:dyDescent="0.25">
      <c r="B36" s="117" t="s">
        <v>52</v>
      </c>
      <c r="C36" s="125">
        <v>4124</v>
      </c>
      <c r="D36" s="125">
        <v>2132</v>
      </c>
      <c r="E36" s="125">
        <v>2908</v>
      </c>
      <c r="F36" s="125">
        <v>4497</v>
      </c>
      <c r="G36" s="125">
        <v>4790.0000000000009</v>
      </c>
      <c r="H36" s="125">
        <v>4797</v>
      </c>
      <c r="I36" s="126">
        <f t="shared" si="0"/>
        <v>1.4613778705634406E-3</v>
      </c>
      <c r="J36" s="126">
        <f t="shared" si="1"/>
        <v>1.25</v>
      </c>
      <c r="K36" s="125">
        <f t="shared" si="2"/>
        <v>6.9999999999990905</v>
      </c>
      <c r="L36" s="125">
        <f t="shared" si="3"/>
        <v>2665</v>
      </c>
      <c r="M36" s="126">
        <f>H36/H36</f>
        <v>1</v>
      </c>
      <c r="N36" s="125">
        <v>4169</v>
      </c>
      <c r="O36" s="125">
        <v>4791</v>
      </c>
      <c r="P36" s="125">
        <v>4763</v>
      </c>
      <c r="Q36" s="125">
        <v>4797</v>
      </c>
      <c r="R36" s="125">
        <v>4635</v>
      </c>
      <c r="S36" s="126">
        <f t="shared" si="4"/>
        <v>-3.3771106941838602E-2</v>
      </c>
      <c r="T36" s="126">
        <f t="shared" si="5"/>
        <v>0.11177740465339414</v>
      </c>
      <c r="U36" s="125">
        <f t="shared" si="6"/>
        <v>-162</v>
      </c>
      <c r="V36" s="125">
        <f t="shared" si="7"/>
        <v>466</v>
      </c>
      <c r="W36" s="126">
        <f>R36/R36</f>
        <v>1</v>
      </c>
    </row>
    <row r="37" spans="2:23" x14ac:dyDescent="0.25">
      <c r="B37" s="120" t="s">
        <v>62</v>
      </c>
      <c r="C37" s="121">
        <v>1801</v>
      </c>
      <c r="D37" s="121">
        <v>1559</v>
      </c>
      <c r="E37" s="121">
        <v>2544.9999999999995</v>
      </c>
      <c r="F37" s="121">
        <v>3640</v>
      </c>
      <c r="G37" s="121">
        <v>3915.0000000000005</v>
      </c>
      <c r="H37" s="121">
        <v>3915.0000000000005</v>
      </c>
      <c r="I37" s="122">
        <f t="shared" si="0"/>
        <v>0</v>
      </c>
      <c r="J37" s="122">
        <f t="shared" si="1"/>
        <v>1.5112251443232845</v>
      </c>
      <c r="K37" s="121">
        <f t="shared" si="2"/>
        <v>0</v>
      </c>
      <c r="L37" s="121">
        <f t="shared" si="3"/>
        <v>2356.0000000000005</v>
      </c>
      <c r="M37" s="122">
        <f>H37/H36</f>
        <v>0.8161350844277675</v>
      </c>
      <c r="N37" s="121">
        <v>3324.9999999999995</v>
      </c>
      <c r="O37" s="121">
        <v>3915.0000000000005</v>
      </c>
      <c r="P37" s="121">
        <v>3915.0000000000005</v>
      </c>
      <c r="Q37" s="121">
        <v>3915.0000000000005</v>
      </c>
      <c r="R37" s="121">
        <v>3752.9999999999995</v>
      </c>
      <c r="S37" s="122">
        <f t="shared" si="4"/>
        <v>-4.137931034482778E-2</v>
      </c>
      <c r="T37" s="122">
        <f t="shared" si="5"/>
        <v>0.12872180451127813</v>
      </c>
      <c r="U37" s="121">
        <f t="shared" si="6"/>
        <v>-162.00000000000091</v>
      </c>
      <c r="V37" s="121">
        <f t="shared" si="7"/>
        <v>428</v>
      </c>
      <c r="W37" s="122">
        <f>R37/R36</f>
        <v>0.8097087378640776</v>
      </c>
    </row>
    <row r="38" spans="2:23" x14ac:dyDescent="0.25">
      <c r="B38" s="120" t="s">
        <v>65</v>
      </c>
      <c r="C38" s="121">
        <v>2323</v>
      </c>
      <c r="D38" s="121">
        <v>573</v>
      </c>
      <c r="E38" s="121">
        <v>363</v>
      </c>
      <c r="F38" s="121">
        <v>857</v>
      </c>
      <c r="G38" s="121">
        <v>875</v>
      </c>
      <c r="H38" s="121">
        <v>882</v>
      </c>
      <c r="I38" s="122">
        <f t="shared" si="0"/>
        <v>8.0000000000000071E-3</v>
      </c>
      <c r="J38" s="122">
        <f t="shared" si="1"/>
        <v>0.53926701570680624</v>
      </c>
      <c r="K38" s="121">
        <f t="shared" si="2"/>
        <v>7</v>
      </c>
      <c r="L38" s="121">
        <f t="shared" si="3"/>
        <v>309</v>
      </c>
      <c r="M38" s="122">
        <f>H38/H36</f>
        <v>0.18386491557223264</v>
      </c>
      <c r="N38" s="121">
        <v>844</v>
      </c>
      <c r="O38" s="121">
        <v>876</v>
      </c>
      <c r="P38" s="121">
        <v>848</v>
      </c>
      <c r="Q38" s="121">
        <v>882</v>
      </c>
      <c r="R38" s="121">
        <v>882</v>
      </c>
      <c r="S38" s="122">
        <f t="shared" si="4"/>
        <v>0</v>
      </c>
      <c r="T38" s="122">
        <f t="shared" si="5"/>
        <v>4.502369668246442E-2</v>
      </c>
      <c r="U38" s="121">
        <f t="shared" si="6"/>
        <v>0</v>
      </c>
      <c r="V38" s="121">
        <f t="shared" si="7"/>
        <v>38</v>
      </c>
      <c r="W38" s="122">
        <f>R38/R36</f>
        <v>0.19029126213592232</v>
      </c>
    </row>
    <row r="39" spans="2:23" x14ac:dyDescent="0.25">
      <c r="B39" s="117" t="s">
        <v>53</v>
      </c>
      <c r="C39" s="125">
        <v>2690</v>
      </c>
      <c r="D39" s="125">
        <v>1526</v>
      </c>
      <c r="E39" s="125">
        <v>2270</v>
      </c>
      <c r="F39" s="125">
        <v>2680</v>
      </c>
      <c r="G39" s="125">
        <v>2774</v>
      </c>
      <c r="H39" s="125">
        <v>2714</v>
      </c>
      <c r="I39" s="126">
        <f t="shared" si="0"/>
        <v>-2.1629416005767843E-2</v>
      </c>
      <c r="J39" s="126">
        <f t="shared" si="1"/>
        <v>0.77850589777195278</v>
      </c>
      <c r="K39" s="125">
        <f t="shared" si="2"/>
        <v>-60</v>
      </c>
      <c r="L39" s="125">
        <f t="shared" si="3"/>
        <v>1188</v>
      </c>
      <c r="M39" s="119">
        <f>H39/H39</f>
        <v>1</v>
      </c>
      <c r="N39" s="125">
        <v>2484.9999999999995</v>
      </c>
      <c r="O39" s="125">
        <v>2832</v>
      </c>
      <c r="P39" s="125">
        <v>2758</v>
      </c>
      <c r="Q39" s="125">
        <v>2672.9999999999995</v>
      </c>
      <c r="R39" s="125">
        <v>2675.0000000000005</v>
      </c>
      <c r="S39" s="126">
        <f t="shared" si="4"/>
        <v>7.4822297044563335E-4</v>
      </c>
      <c r="T39" s="126">
        <f t="shared" si="5"/>
        <v>7.6458752515090822E-2</v>
      </c>
      <c r="U39" s="125">
        <f t="shared" si="6"/>
        <v>2.0000000000009095</v>
      </c>
      <c r="V39" s="125">
        <f t="shared" si="7"/>
        <v>190.00000000000091</v>
      </c>
      <c r="W39" s="119">
        <f>R39/R39</f>
        <v>1</v>
      </c>
    </row>
    <row r="40" spans="2:23" x14ac:dyDescent="0.25">
      <c r="B40" s="120" t="s">
        <v>62</v>
      </c>
      <c r="C40" s="121">
        <v>2690</v>
      </c>
      <c r="D40" s="121">
        <v>1526</v>
      </c>
      <c r="E40" s="121">
        <v>2270</v>
      </c>
      <c r="F40" s="121">
        <v>2680</v>
      </c>
      <c r="G40" s="121">
        <v>2774</v>
      </c>
      <c r="H40" s="121">
        <v>2714</v>
      </c>
      <c r="I40" s="122">
        <f t="shared" si="0"/>
        <v>-2.1629416005767843E-2</v>
      </c>
      <c r="J40" s="122">
        <f t="shared" si="1"/>
        <v>0.77850589777195278</v>
      </c>
      <c r="K40" s="121">
        <f t="shared" si="2"/>
        <v>-60</v>
      </c>
      <c r="L40" s="121">
        <f t="shared" si="3"/>
        <v>1188</v>
      </c>
      <c r="M40" s="122">
        <f>H40/H39</f>
        <v>1</v>
      </c>
      <c r="N40" s="121">
        <v>2484.9999999999995</v>
      </c>
      <c r="O40" s="121">
        <v>2832</v>
      </c>
      <c r="P40" s="121">
        <v>2758</v>
      </c>
      <c r="Q40" s="121">
        <v>2672.9999999999995</v>
      </c>
      <c r="R40" s="121">
        <v>2675.0000000000005</v>
      </c>
      <c r="S40" s="122">
        <f t="shared" si="4"/>
        <v>7.4822297044563335E-4</v>
      </c>
      <c r="T40" s="122">
        <f t="shared" si="5"/>
        <v>7.6458752515090822E-2</v>
      </c>
      <c r="U40" s="121">
        <f t="shared" si="6"/>
        <v>2.0000000000009095</v>
      </c>
      <c r="V40" s="121">
        <f t="shared" si="7"/>
        <v>190.00000000000091</v>
      </c>
      <c r="W40" s="122">
        <f>R40/R39</f>
        <v>1</v>
      </c>
    </row>
    <row r="41" spans="2:23" x14ac:dyDescent="0.25">
      <c r="B41" s="123" t="s">
        <v>63</v>
      </c>
      <c r="C41" s="70">
        <v>1381</v>
      </c>
      <c r="D41" s="70">
        <v>846</v>
      </c>
      <c r="E41" s="70">
        <v>1514</v>
      </c>
      <c r="F41" s="70">
        <v>1660</v>
      </c>
      <c r="G41" s="70">
        <v>1674</v>
      </c>
      <c r="H41" s="70">
        <v>1711</v>
      </c>
      <c r="I41" s="124">
        <f t="shared" si="0"/>
        <v>2.2102747909199527E-2</v>
      </c>
      <c r="J41" s="124">
        <f t="shared" si="1"/>
        <v>1.0224586288416075</v>
      </c>
      <c r="K41" s="70">
        <f t="shared" si="2"/>
        <v>37</v>
      </c>
      <c r="L41" s="70">
        <f t="shared" si="3"/>
        <v>865</v>
      </c>
      <c r="M41" s="124">
        <f>H41/H39</f>
        <v>0.63043478260869568</v>
      </c>
      <c r="N41" s="70">
        <v>1658</v>
      </c>
      <c r="O41" s="70">
        <v>1674</v>
      </c>
      <c r="P41" s="70">
        <v>1674</v>
      </c>
      <c r="Q41" s="70">
        <v>1847</v>
      </c>
      <c r="R41" s="70">
        <v>1847</v>
      </c>
      <c r="S41" s="124">
        <f t="shared" si="4"/>
        <v>0</v>
      </c>
      <c r="T41" s="124">
        <f t="shared" si="5"/>
        <v>0.11399276236429423</v>
      </c>
      <c r="U41" s="70">
        <f t="shared" si="6"/>
        <v>0</v>
      </c>
      <c r="V41" s="70">
        <f t="shared" si="7"/>
        <v>189</v>
      </c>
      <c r="W41" s="124">
        <f>R41/R39</f>
        <v>0.69046728971962601</v>
      </c>
    </row>
    <row r="42" spans="2:23" x14ac:dyDescent="0.25">
      <c r="B42" s="123" t="s">
        <v>64</v>
      </c>
      <c r="C42" s="70">
        <v>1309</v>
      </c>
      <c r="D42" s="70">
        <v>680</v>
      </c>
      <c r="E42" s="70">
        <v>756</v>
      </c>
      <c r="F42" s="70">
        <v>1020</v>
      </c>
      <c r="G42" s="70">
        <v>1100</v>
      </c>
      <c r="H42" s="70">
        <v>1003</v>
      </c>
      <c r="I42" s="124">
        <f t="shared" si="0"/>
        <v>-8.8181818181818139E-2</v>
      </c>
      <c r="J42" s="124">
        <f t="shared" si="1"/>
        <v>0.47500000000000009</v>
      </c>
      <c r="K42" s="70">
        <f t="shared" si="2"/>
        <v>-97</v>
      </c>
      <c r="L42" s="70">
        <f t="shared" si="3"/>
        <v>323</v>
      </c>
      <c r="M42" s="124">
        <f>H42/H39</f>
        <v>0.36956521739130432</v>
      </c>
      <c r="N42" s="70">
        <v>827</v>
      </c>
      <c r="O42" s="70">
        <v>1158</v>
      </c>
      <c r="P42" s="70">
        <v>1084</v>
      </c>
      <c r="Q42" s="70">
        <v>826</v>
      </c>
      <c r="R42" s="70">
        <v>828</v>
      </c>
      <c r="S42" s="124">
        <f t="shared" si="4"/>
        <v>2.421307506053294E-3</v>
      </c>
      <c r="T42" s="124">
        <f t="shared" si="5"/>
        <v>1.2091898428052694E-3</v>
      </c>
      <c r="U42" s="70">
        <f t="shared" si="6"/>
        <v>2</v>
      </c>
      <c r="V42" s="70">
        <f t="shared" si="7"/>
        <v>1</v>
      </c>
      <c r="W42" s="124">
        <f>R42/R39</f>
        <v>0.30953271028037377</v>
      </c>
    </row>
    <row r="43" spans="2:23" x14ac:dyDescent="0.25">
      <c r="B43" s="117" t="s">
        <v>54</v>
      </c>
      <c r="C43" s="125">
        <v>6889.9999999999991</v>
      </c>
      <c r="D43" s="125">
        <v>3786</v>
      </c>
      <c r="E43" s="125">
        <v>4393</v>
      </c>
      <c r="F43" s="125">
        <v>6413</v>
      </c>
      <c r="G43" s="125">
        <v>6356</v>
      </c>
      <c r="H43" s="125">
        <v>6429</v>
      </c>
      <c r="I43" s="126">
        <f t="shared" si="0"/>
        <v>1.1485210824417891E-2</v>
      </c>
      <c r="J43" s="126">
        <f t="shared" si="1"/>
        <v>0.69809825673534065</v>
      </c>
      <c r="K43" s="125">
        <f t="shared" si="2"/>
        <v>73</v>
      </c>
      <c r="L43" s="125">
        <f t="shared" si="3"/>
        <v>2643</v>
      </c>
      <c r="M43" s="119">
        <f>H43/H43</f>
        <v>1</v>
      </c>
      <c r="N43" s="125">
        <v>6412</v>
      </c>
      <c r="O43" s="125">
        <v>6415</v>
      </c>
      <c r="P43" s="125">
        <v>6415</v>
      </c>
      <c r="Q43" s="125">
        <v>6415</v>
      </c>
      <c r="R43" s="125">
        <v>6497</v>
      </c>
      <c r="S43" s="126">
        <f t="shared" si="4"/>
        <v>1.278254091971931E-2</v>
      </c>
      <c r="T43" s="126">
        <f t="shared" si="5"/>
        <v>1.3256394260761084E-2</v>
      </c>
      <c r="U43" s="125">
        <f t="shared" si="6"/>
        <v>82</v>
      </c>
      <c r="V43" s="125">
        <f t="shared" si="7"/>
        <v>85</v>
      </c>
      <c r="W43" s="119">
        <f>R43/R43</f>
        <v>1</v>
      </c>
    </row>
    <row r="44" spans="2:23" x14ac:dyDescent="0.25">
      <c r="B44" s="120" t="s">
        <v>62</v>
      </c>
      <c r="C44" s="121">
        <v>4440</v>
      </c>
      <c r="D44" s="121">
        <v>2472</v>
      </c>
      <c r="E44" s="121">
        <v>2822</v>
      </c>
      <c r="F44" s="121">
        <v>4753</v>
      </c>
      <c r="G44" s="121">
        <v>4696</v>
      </c>
      <c r="H44" s="121">
        <v>4755</v>
      </c>
      <c r="I44" s="122">
        <f t="shared" si="0"/>
        <v>1.2563884156729044E-2</v>
      </c>
      <c r="J44" s="122">
        <f t="shared" si="1"/>
        <v>0.92354368932038833</v>
      </c>
      <c r="K44" s="121">
        <f t="shared" si="2"/>
        <v>59</v>
      </c>
      <c r="L44" s="121">
        <f t="shared" si="3"/>
        <v>2283</v>
      </c>
      <c r="M44" s="122">
        <f>H44/H43</f>
        <v>0.73961735884274382</v>
      </c>
      <c r="N44" s="121">
        <v>4752</v>
      </c>
      <c r="O44" s="121">
        <v>4755</v>
      </c>
      <c r="P44" s="121">
        <v>4755</v>
      </c>
      <c r="Q44" s="121">
        <v>4755</v>
      </c>
      <c r="R44" s="121">
        <v>4755</v>
      </c>
      <c r="S44" s="122">
        <f t="shared" si="4"/>
        <v>0</v>
      </c>
      <c r="T44" s="122">
        <f t="shared" si="5"/>
        <v>6.3131313131314926E-4</v>
      </c>
      <c r="U44" s="121">
        <f t="shared" si="6"/>
        <v>0</v>
      </c>
      <c r="V44" s="121">
        <f t="shared" si="7"/>
        <v>3</v>
      </c>
      <c r="W44" s="122">
        <f>R44/R43</f>
        <v>0.73187625057718952</v>
      </c>
    </row>
    <row r="45" spans="2:23" x14ac:dyDescent="0.25">
      <c r="B45" s="123" t="s">
        <v>63</v>
      </c>
      <c r="C45" s="70">
        <v>3379.0000000000005</v>
      </c>
      <c r="D45" s="70">
        <v>0</v>
      </c>
      <c r="E45" s="70">
        <v>2173</v>
      </c>
      <c r="F45" s="70">
        <v>3692</v>
      </c>
      <c r="G45" s="70">
        <v>3635.0000000000005</v>
      </c>
      <c r="H45" s="70">
        <v>3694</v>
      </c>
      <c r="I45" s="124">
        <f t="shared" si="0"/>
        <v>1.6231086657496396E-2</v>
      </c>
      <c r="J45" s="124" t="str">
        <f t="shared" si="1"/>
        <v>-</v>
      </c>
      <c r="K45" s="70">
        <f t="shared" si="2"/>
        <v>58.999999999999545</v>
      </c>
      <c r="L45" s="70">
        <f t="shared" si="3"/>
        <v>3694</v>
      </c>
      <c r="M45" s="124">
        <f>H45/H43</f>
        <v>0.57458391662778041</v>
      </c>
      <c r="N45" s="70">
        <v>3691.0000000000005</v>
      </c>
      <c r="O45" s="70">
        <v>3694</v>
      </c>
      <c r="P45" s="70">
        <v>3694</v>
      </c>
      <c r="Q45" s="70">
        <v>3694</v>
      </c>
      <c r="R45" s="70">
        <v>3694</v>
      </c>
      <c r="S45" s="124">
        <f t="shared" si="4"/>
        <v>0</v>
      </c>
      <c r="T45" s="124">
        <f t="shared" si="5"/>
        <v>8.127878623678253E-4</v>
      </c>
      <c r="U45" s="70">
        <f t="shared" si="6"/>
        <v>0</v>
      </c>
      <c r="V45" s="70">
        <f t="shared" si="7"/>
        <v>2.9999999999995453</v>
      </c>
      <c r="W45" s="124">
        <f>R45/R43</f>
        <v>0.56857010928120666</v>
      </c>
    </row>
    <row r="46" spans="2:23" x14ac:dyDescent="0.25">
      <c r="B46" s="123" t="s">
        <v>64</v>
      </c>
      <c r="C46" s="70">
        <v>1061</v>
      </c>
      <c r="D46" s="70">
        <v>0</v>
      </c>
      <c r="E46" s="70">
        <v>649</v>
      </c>
      <c r="F46" s="70">
        <v>1061</v>
      </c>
      <c r="G46" s="70">
        <v>1061</v>
      </c>
      <c r="H46" s="70">
        <v>1061</v>
      </c>
      <c r="I46" s="124">
        <f t="shared" si="0"/>
        <v>0</v>
      </c>
      <c r="J46" s="124" t="str">
        <f t="shared" si="1"/>
        <v>-</v>
      </c>
      <c r="K46" s="70">
        <f t="shared" si="2"/>
        <v>0</v>
      </c>
      <c r="L46" s="70">
        <f t="shared" si="3"/>
        <v>1061</v>
      </c>
      <c r="M46" s="124">
        <f>H46/H43</f>
        <v>0.16503344221496344</v>
      </c>
      <c r="N46" s="70">
        <v>1061</v>
      </c>
      <c r="O46" s="70">
        <v>1061</v>
      </c>
      <c r="P46" s="70">
        <v>1061</v>
      </c>
      <c r="Q46" s="70">
        <v>1061</v>
      </c>
      <c r="R46" s="70">
        <v>1061</v>
      </c>
      <c r="S46" s="124">
        <f t="shared" si="4"/>
        <v>0</v>
      </c>
      <c r="T46" s="124">
        <f t="shared" si="5"/>
        <v>0</v>
      </c>
      <c r="U46" s="70">
        <f t="shared" si="6"/>
        <v>0</v>
      </c>
      <c r="V46" s="70">
        <f t="shared" si="7"/>
        <v>0</v>
      </c>
      <c r="W46" s="124">
        <f>R46/R43</f>
        <v>0.16330614129598275</v>
      </c>
    </row>
    <row r="47" spans="2:23" x14ac:dyDescent="0.25">
      <c r="B47" s="120" t="s">
        <v>65</v>
      </c>
      <c r="C47" s="121">
        <v>2450</v>
      </c>
      <c r="D47" s="121">
        <v>1314</v>
      </c>
      <c r="E47" s="121">
        <v>1571</v>
      </c>
      <c r="F47" s="121">
        <v>1660</v>
      </c>
      <c r="G47" s="121">
        <v>1660</v>
      </c>
      <c r="H47" s="121">
        <v>1674</v>
      </c>
      <c r="I47" s="122">
        <f t="shared" si="0"/>
        <v>8.4337349397589634E-3</v>
      </c>
      <c r="J47" s="122">
        <f t="shared" si="1"/>
        <v>0.27397260273972601</v>
      </c>
      <c r="K47" s="121">
        <f t="shared" si="2"/>
        <v>14</v>
      </c>
      <c r="L47" s="121">
        <f t="shared" si="3"/>
        <v>360</v>
      </c>
      <c r="M47" s="122">
        <f>H47/H43</f>
        <v>0.26038264115725618</v>
      </c>
      <c r="N47" s="121">
        <v>1660</v>
      </c>
      <c r="O47" s="121">
        <v>1660</v>
      </c>
      <c r="P47" s="121">
        <v>1660</v>
      </c>
      <c r="Q47" s="121">
        <v>1660</v>
      </c>
      <c r="R47" s="121">
        <v>1742</v>
      </c>
      <c r="S47" s="122">
        <f t="shared" si="4"/>
        <v>4.9397590361445864E-2</v>
      </c>
      <c r="T47" s="122">
        <f t="shared" si="5"/>
        <v>4.9397590361445864E-2</v>
      </c>
      <c r="U47" s="121">
        <f t="shared" si="6"/>
        <v>82</v>
      </c>
      <c r="V47" s="121">
        <f t="shared" si="7"/>
        <v>82</v>
      </c>
      <c r="W47" s="122">
        <f>R47/R43</f>
        <v>0.26812374942281053</v>
      </c>
    </row>
    <row r="48" spans="2:23" x14ac:dyDescent="0.25">
      <c r="B48" s="117" t="s">
        <v>55</v>
      </c>
      <c r="C48" s="125">
        <v>3382</v>
      </c>
      <c r="D48" s="125">
        <v>2158</v>
      </c>
      <c r="E48" s="125">
        <v>2862</v>
      </c>
      <c r="F48" s="125">
        <v>3212</v>
      </c>
      <c r="G48" s="125">
        <v>3072</v>
      </c>
      <c r="H48" s="125">
        <v>3096</v>
      </c>
      <c r="I48" s="126">
        <f t="shared" si="0"/>
        <v>7.8125E-3</v>
      </c>
      <c r="J48" s="126">
        <f t="shared" si="1"/>
        <v>0.43466172381835033</v>
      </c>
      <c r="K48" s="125">
        <f t="shared" si="2"/>
        <v>24</v>
      </c>
      <c r="L48" s="125">
        <f t="shared" si="3"/>
        <v>938</v>
      </c>
      <c r="M48" s="119">
        <f>H48/H48</f>
        <v>1</v>
      </c>
      <c r="N48" s="125">
        <v>3464.9999999999995</v>
      </c>
      <c r="O48" s="125">
        <v>3080.9999999999995</v>
      </c>
      <c r="P48" s="125">
        <v>3106</v>
      </c>
      <c r="Q48" s="125">
        <v>3112.9999999999995</v>
      </c>
      <c r="R48" s="125">
        <v>3112.9999999999995</v>
      </c>
      <c r="S48" s="126">
        <f t="shared" si="4"/>
        <v>0</v>
      </c>
      <c r="T48" s="126">
        <f t="shared" si="5"/>
        <v>-0.10158730158730156</v>
      </c>
      <c r="U48" s="125">
        <f t="shared" si="6"/>
        <v>0</v>
      </c>
      <c r="V48" s="125">
        <f t="shared" si="7"/>
        <v>-352</v>
      </c>
      <c r="W48" s="119">
        <f>R48/R48</f>
        <v>1</v>
      </c>
    </row>
    <row r="49" spans="2:23" x14ac:dyDescent="0.25">
      <c r="B49" s="120" t="s">
        <v>62</v>
      </c>
      <c r="C49" s="121">
        <v>3115.0000000000005</v>
      </c>
      <c r="D49" s="121">
        <v>2065</v>
      </c>
      <c r="E49" s="121">
        <v>2788.9999999999995</v>
      </c>
      <c r="F49" s="121">
        <v>3008</v>
      </c>
      <c r="G49" s="121">
        <v>2663.0000000000005</v>
      </c>
      <c r="H49" s="121">
        <v>2710</v>
      </c>
      <c r="I49" s="122">
        <f t="shared" si="0"/>
        <v>1.7649267743146568E-2</v>
      </c>
      <c r="J49" s="122">
        <f t="shared" si="1"/>
        <v>0.3123486682808716</v>
      </c>
      <c r="K49" s="121">
        <f t="shared" si="2"/>
        <v>46.999999999999545</v>
      </c>
      <c r="L49" s="121">
        <f t="shared" si="3"/>
        <v>645</v>
      </c>
      <c r="M49" s="122">
        <f>H49/H48</f>
        <v>0.87532299741602071</v>
      </c>
      <c r="N49" s="121">
        <v>3260.9999999999995</v>
      </c>
      <c r="O49" s="121">
        <v>2876.9999999999995</v>
      </c>
      <c r="P49" s="121">
        <v>2692</v>
      </c>
      <c r="Q49" s="121">
        <v>2724.9999999999995</v>
      </c>
      <c r="R49" s="121">
        <v>2724.9999999999995</v>
      </c>
      <c r="S49" s="122">
        <f t="shared" si="4"/>
        <v>0</v>
      </c>
      <c r="T49" s="122">
        <f t="shared" si="5"/>
        <v>-0.16436675866298689</v>
      </c>
      <c r="U49" s="121">
        <f t="shared" si="6"/>
        <v>0</v>
      </c>
      <c r="V49" s="121">
        <f t="shared" si="7"/>
        <v>-536</v>
      </c>
      <c r="W49" s="122">
        <f>R49/R48</f>
        <v>0.87536138772887884</v>
      </c>
    </row>
    <row r="50" spans="2:23" x14ac:dyDescent="0.25">
      <c r="B50" s="123" t="s">
        <v>63</v>
      </c>
      <c r="C50" s="70">
        <v>2464.9999999999995</v>
      </c>
      <c r="D50" s="70">
        <v>1643</v>
      </c>
      <c r="E50" s="70">
        <v>2193</v>
      </c>
      <c r="F50" s="70">
        <v>2189</v>
      </c>
      <c r="G50" s="70">
        <v>2050</v>
      </c>
      <c r="H50" s="70">
        <v>2053</v>
      </c>
      <c r="I50" s="124">
        <f t="shared" si="0"/>
        <v>1.4634146341463428E-3</v>
      </c>
      <c r="J50" s="124">
        <f t="shared" si="1"/>
        <v>0.24954351795496055</v>
      </c>
      <c r="K50" s="70">
        <f t="shared" si="2"/>
        <v>3</v>
      </c>
      <c r="L50" s="70">
        <f t="shared" si="3"/>
        <v>410</v>
      </c>
      <c r="M50" s="124">
        <f>H50/H48</f>
        <v>0.66311369509043927</v>
      </c>
      <c r="N50" s="70">
        <v>2464.9999999999995</v>
      </c>
      <c r="O50" s="70">
        <v>2053</v>
      </c>
      <c r="P50" s="70">
        <v>2053</v>
      </c>
      <c r="Q50" s="70">
        <v>2053</v>
      </c>
      <c r="R50" s="70">
        <v>2053</v>
      </c>
      <c r="S50" s="124">
        <f t="shared" si="4"/>
        <v>0</v>
      </c>
      <c r="T50" s="124">
        <f t="shared" si="5"/>
        <v>-0.16713995943204851</v>
      </c>
      <c r="U50" s="70">
        <f t="shared" si="6"/>
        <v>0</v>
      </c>
      <c r="V50" s="70">
        <f t="shared" si="7"/>
        <v>-411.99999999999955</v>
      </c>
      <c r="W50" s="124">
        <f>R50/R48</f>
        <v>0.65949245101188569</v>
      </c>
    </row>
    <row r="51" spans="2:23" x14ac:dyDescent="0.25">
      <c r="B51" s="123" t="s">
        <v>64</v>
      </c>
      <c r="C51" s="70">
        <v>650</v>
      </c>
      <c r="D51" s="70">
        <v>422</v>
      </c>
      <c r="E51" s="70">
        <v>596</v>
      </c>
      <c r="F51" s="70">
        <v>819</v>
      </c>
      <c r="G51" s="70">
        <v>613</v>
      </c>
      <c r="H51" s="70">
        <v>657</v>
      </c>
      <c r="I51" s="124">
        <f t="shared" si="0"/>
        <v>7.1778140293637938E-2</v>
      </c>
      <c r="J51" s="124">
        <f t="shared" si="1"/>
        <v>0.55687203791469186</v>
      </c>
      <c r="K51" s="70">
        <f t="shared" si="2"/>
        <v>44</v>
      </c>
      <c r="L51" s="70">
        <f t="shared" si="3"/>
        <v>235</v>
      </c>
      <c r="M51" s="124">
        <f>H51/H48</f>
        <v>0.21220930232558138</v>
      </c>
      <c r="N51" s="70">
        <v>796</v>
      </c>
      <c r="O51" s="70">
        <v>824</v>
      </c>
      <c r="P51" s="70">
        <v>639</v>
      </c>
      <c r="Q51" s="70">
        <v>672</v>
      </c>
      <c r="R51" s="70">
        <v>672</v>
      </c>
      <c r="S51" s="124">
        <f t="shared" si="4"/>
        <v>0</v>
      </c>
      <c r="T51" s="124">
        <f t="shared" si="5"/>
        <v>-0.15577889447236182</v>
      </c>
      <c r="U51" s="70">
        <f t="shared" si="6"/>
        <v>0</v>
      </c>
      <c r="V51" s="70">
        <f t="shared" si="7"/>
        <v>-124</v>
      </c>
      <c r="W51" s="124">
        <f>R51/R48</f>
        <v>0.21586893671699328</v>
      </c>
    </row>
    <row r="52" spans="2:23" x14ac:dyDescent="0.25">
      <c r="B52" s="120" t="s">
        <v>65</v>
      </c>
      <c r="C52" s="121">
        <v>333</v>
      </c>
      <c r="D52" s="121">
        <v>460</v>
      </c>
      <c r="E52" s="121">
        <v>774</v>
      </c>
      <c r="F52" s="121">
        <v>904</v>
      </c>
      <c r="G52" s="121">
        <v>1110</v>
      </c>
      <c r="H52" s="121">
        <v>1086</v>
      </c>
      <c r="I52" s="122">
        <f t="shared" si="0"/>
        <v>-2.1621621621621623E-2</v>
      </c>
      <c r="J52" s="122">
        <f t="shared" si="1"/>
        <v>1.3608695652173912</v>
      </c>
      <c r="K52" s="121">
        <f t="shared" si="2"/>
        <v>-24</v>
      </c>
      <c r="L52" s="121">
        <f t="shared" si="3"/>
        <v>626</v>
      </c>
      <c r="M52" s="122">
        <f>H52/H48</f>
        <v>0.35077519379844962</v>
      </c>
      <c r="N52" s="121">
        <v>904</v>
      </c>
      <c r="O52" s="121">
        <v>904</v>
      </c>
      <c r="P52" s="121">
        <v>1114</v>
      </c>
      <c r="Q52" s="121">
        <v>1088</v>
      </c>
      <c r="R52" s="121">
        <v>1088</v>
      </c>
      <c r="S52" s="122">
        <f t="shared" si="4"/>
        <v>0</v>
      </c>
      <c r="T52" s="122">
        <f t="shared" si="5"/>
        <v>0.20353982300884965</v>
      </c>
      <c r="U52" s="121">
        <f t="shared" si="6"/>
        <v>0</v>
      </c>
      <c r="V52" s="121">
        <f t="shared" si="7"/>
        <v>184</v>
      </c>
      <c r="W52" s="122">
        <f>R52/R48</f>
        <v>0.34950208801798915</v>
      </c>
    </row>
    <row r="53" spans="2:23" ht="6.9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30"/>
      <c r="K53" s="128"/>
      <c r="L53" s="130"/>
      <c r="M53" s="130"/>
      <c r="N53" s="128"/>
      <c r="O53" s="128"/>
      <c r="P53" s="128"/>
      <c r="Q53" s="128"/>
      <c r="R53" s="130"/>
      <c r="S53" s="130"/>
      <c r="T53" s="130"/>
      <c r="U53" s="130"/>
      <c r="V53" s="130"/>
    </row>
    <row r="54" spans="2:23" ht="15" customHeight="1" x14ac:dyDescent="0.25">
      <c r="B54" s="131" t="s">
        <v>57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621FE-7F69-4396-83BE-770F7F6273E3}">
  <sheetPr>
    <tabColor rgb="FF92D050"/>
  </sheetPr>
  <dimension ref="B1:S54"/>
  <sheetViews>
    <sheetView showGridLines="0" zoomScaleNormal="100" workbookViewId="0">
      <selection activeCell="D5" sqref="D5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106" t="str">
        <f>CONCATENATE("Establecimientos alojativos en funcionamiento en Tenerife y municipios")</f>
        <v>Establecimientos alojativos en funcionamiento en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2:19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8"/>
      <c r="Q4" s="108"/>
      <c r="R4" s="108"/>
      <c r="S4" s="108"/>
    </row>
    <row r="5" spans="2:19" ht="15.75" thickBot="1" x14ac:dyDescent="0.3">
      <c r="B5" s="109"/>
      <c r="C5" s="110" t="s">
        <v>66</v>
      </c>
      <c r="D5" s="110"/>
      <c r="E5" s="110"/>
      <c r="F5" s="110"/>
      <c r="G5" s="110"/>
      <c r="H5" s="110"/>
      <c r="I5" s="111"/>
      <c r="J5" s="111"/>
      <c r="K5" s="112"/>
      <c r="L5" s="113" t="s">
        <v>67</v>
      </c>
      <c r="M5" s="113"/>
      <c r="N5" s="113"/>
      <c r="O5" s="113"/>
      <c r="P5" s="113"/>
      <c r="Q5" s="111"/>
      <c r="R5" s="111"/>
      <c r="S5" s="112"/>
    </row>
    <row r="6" spans="2:19" ht="59.25" customHeight="1" x14ac:dyDescent="0.25">
      <c r="B6" s="114"/>
      <c r="C6" s="15">
        <v>2019</v>
      </c>
      <c r="D6" s="15">
        <v>2020</v>
      </c>
      <c r="E6" s="15">
        <v>2021</v>
      </c>
      <c r="F6" s="15">
        <v>2022</v>
      </c>
      <c r="G6" s="15">
        <v>2023</v>
      </c>
      <c r="H6" s="15">
        <v>2024</v>
      </c>
      <c r="I6" s="115" t="str">
        <f>CONCATENATE("var. ",RIGHT(H6,2),"/",RIGHT(G6,2))</f>
        <v>var. 24/23</v>
      </c>
      <c r="J6" s="115" t="str">
        <f>CONCATENATE("dif. ",RIGHT(H6,2),"/",RIGHT(G6,2))</f>
        <v>dif. 24/23</v>
      </c>
      <c r="K6" s="15" t="str">
        <f>CONCATENATE("cuota/ total isla ",RIGHT(H6,2))</f>
        <v>cuota/ total isla 24</v>
      </c>
      <c r="L6" s="116" t="s">
        <v>228</v>
      </c>
      <c r="M6" s="116" t="s">
        <v>229</v>
      </c>
      <c r="N6" s="116" t="s">
        <v>230</v>
      </c>
      <c r="O6" s="116" t="s">
        <v>231</v>
      </c>
      <c r="P6" s="116" t="s">
        <v>232</v>
      </c>
      <c r="Q6" s="115" t="str">
        <f>CONCATENATE("var. ",RIGHT(P6,2),"/",RIGHT(O6,2))</f>
        <v>var. 25/24</v>
      </c>
      <c r="R6" s="115" t="str">
        <f>CONCATENATE("dif. ",RIGHT(P6,2),"/",RIGHT(O6,2))</f>
        <v>dif. 25/24</v>
      </c>
      <c r="S6" s="112" t="str">
        <f>CONCATENATE("cuota/ total isla ",RIGHT(P6,2))</f>
        <v>cuota/ total isla 25</v>
      </c>
    </row>
    <row r="7" spans="2:19" x14ac:dyDescent="0.25">
      <c r="B7" s="117" t="s">
        <v>45</v>
      </c>
      <c r="C7" s="118">
        <v>388</v>
      </c>
      <c r="D7" s="118">
        <v>173</v>
      </c>
      <c r="E7" s="118">
        <v>195</v>
      </c>
      <c r="F7" s="118">
        <v>293</v>
      </c>
      <c r="G7" s="118">
        <v>308</v>
      </c>
      <c r="H7" s="118">
        <v>321</v>
      </c>
      <c r="I7" s="119">
        <f>IFERROR(H7/G7-1,"-")</f>
        <v>4.2207792207792139E-2</v>
      </c>
      <c r="J7" s="118">
        <f>IFERROR(H7-G7,"-")</f>
        <v>13</v>
      </c>
      <c r="K7" s="119">
        <f>H7/H7</f>
        <v>1</v>
      </c>
      <c r="L7" s="118">
        <v>266</v>
      </c>
      <c r="M7" s="118">
        <v>299</v>
      </c>
      <c r="N7" s="118">
        <v>313</v>
      </c>
      <c r="O7" s="118">
        <v>324</v>
      </c>
      <c r="P7" s="118">
        <v>327</v>
      </c>
      <c r="Q7" s="119">
        <f t="shared" ref="Q7:Q52" si="0">IFERROR(P7/O7-1,"-")</f>
        <v>9.2592592592593004E-3</v>
      </c>
      <c r="R7" s="118">
        <f t="shared" ref="R7:R52" si="1">IFERROR(P7-O7,"-")</f>
        <v>3</v>
      </c>
      <c r="S7" s="119">
        <f>P7/P7</f>
        <v>1</v>
      </c>
    </row>
    <row r="8" spans="2:19" x14ac:dyDescent="0.25">
      <c r="B8" s="120" t="s">
        <v>62</v>
      </c>
      <c r="C8" s="121">
        <v>230</v>
      </c>
      <c r="D8" s="121">
        <v>104</v>
      </c>
      <c r="E8" s="121">
        <v>124</v>
      </c>
      <c r="F8" s="121">
        <v>194</v>
      </c>
      <c r="G8" s="121">
        <v>199</v>
      </c>
      <c r="H8" s="121">
        <v>210</v>
      </c>
      <c r="I8" s="122">
        <f t="shared" ref="I8:I52" si="2">IFERROR(H8/G8-1,"-")</f>
        <v>5.5276381909547645E-2</v>
      </c>
      <c r="J8" s="121">
        <f t="shared" ref="J8:J52" si="3">IFERROR(H8-G8,"-")</f>
        <v>11</v>
      </c>
      <c r="K8" s="122">
        <f>H8/H7</f>
        <v>0.65420560747663548</v>
      </c>
      <c r="L8" s="121">
        <v>177</v>
      </c>
      <c r="M8" s="121">
        <v>197</v>
      </c>
      <c r="N8" s="121">
        <v>205</v>
      </c>
      <c r="O8" s="121">
        <v>213</v>
      </c>
      <c r="P8" s="121">
        <v>214</v>
      </c>
      <c r="Q8" s="122">
        <f t="shared" si="0"/>
        <v>4.6948356807512415E-3</v>
      </c>
      <c r="R8" s="121">
        <f t="shared" si="1"/>
        <v>1</v>
      </c>
      <c r="S8" s="122">
        <f>P8/P7</f>
        <v>0.65443425076452599</v>
      </c>
    </row>
    <row r="9" spans="2:19" x14ac:dyDescent="0.25">
      <c r="B9" s="123" t="s">
        <v>63</v>
      </c>
      <c r="C9" s="70">
        <v>124</v>
      </c>
      <c r="D9" s="70">
        <v>63</v>
      </c>
      <c r="E9" s="70">
        <v>84</v>
      </c>
      <c r="F9" s="70">
        <v>128</v>
      </c>
      <c r="G9" s="70">
        <v>131</v>
      </c>
      <c r="H9" s="70">
        <v>136</v>
      </c>
      <c r="I9" s="124">
        <f t="shared" si="2"/>
        <v>3.8167938931297662E-2</v>
      </c>
      <c r="J9" s="70">
        <f t="shared" si="3"/>
        <v>5</v>
      </c>
      <c r="K9" s="124">
        <f>H9/H7</f>
        <v>0.42367601246105918</v>
      </c>
      <c r="L9" s="70">
        <v>120</v>
      </c>
      <c r="M9" s="70">
        <v>128</v>
      </c>
      <c r="N9" s="70">
        <v>134</v>
      </c>
      <c r="O9" s="70">
        <v>138</v>
      </c>
      <c r="P9" s="70">
        <v>138</v>
      </c>
      <c r="Q9" s="124">
        <f t="shared" si="0"/>
        <v>0</v>
      </c>
      <c r="R9" s="70">
        <f t="shared" si="1"/>
        <v>0</v>
      </c>
      <c r="S9" s="124">
        <f>P9/P7</f>
        <v>0.42201834862385323</v>
      </c>
    </row>
    <row r="10" spans="2:19" x14ac:dyDescent="0.25">
      <c r="B10" s="123" t="s">
        <v>64</v>
      </c>
      <c r="C10" s="70">
        <v>107</v>
      </c>
      <c r="D10" s="70">
        <v>41</v>
      </c>
      <c r="E10" s="70">
        <v>40</v>
      </c>
      <c r="F10" s="70">
        <v>65</v>
      </c>
      <c r="G10" s="70">
        <v>68</v>
      </c>
      <c r="H10" s="70">
        <v>74</v>
      </c>
      <c r="I10" s="124">
        <f t="shared" si="2"/>
        <v>8.8235294117646967E-2</v>
      </c>
      <c r="J10" s="70">
        <f t="shared" si="3"/>
        <v>6</v>
      </c>
      <c r="K10" s="124">
        <f>H10/H7</f>
        <v>0.23052959501557632</v>
      </c>
      <c r="L10" s="70">
        <v>57</v>
      </c>
      <c r="M10" s="70">
        <v>69</v>
      </c>
      <c r="N10" s="70">
        <v>71</v>
      </c>
      <c r="O10" s="70">
        <v>75</v>
      </c>
      <c r="P10" s="70">
        <v>76</v>
      </c>
      <c r="Q10" s="124">
        <f t="shared" si="0"/>
        <v>1.3333333333333419E-2</v>
      </c>
      <c r="R10" s="70">
        <f t="shared" si="1"/>
        <v>1</v>
      </c>
      <c r="S10" s="124">
        <f>P10/P7</f>
        <v>0.23241590214067279</v>
      </c>
    </row>
    <row r="11" spans="2:19" x14ac:dyDescent="0.25">
      <c r="B11" s="120" t="s">
        <v>65</v>
      </c>
      <c r="C11" s="121">
        <v>158</v>
      </c>
      <c r="D11" s="121">
        <v>70</v>
      </c>
      <c r="E11" s="121">
        <v>71</v>
      </c>
      <c r="F11" s="121">
        <v>100</v>
      </c>
      <c r="G11" s="121">
        <v>109</v>
      </c>
      <c r="H11" s="121">
        <v>111</v>
      </c>
      <c r="I11" s="122">
        <f t="shared" si="2"/>
        <v>1.8348623853210899E-2</v>
      </c>
      <c r="J11" s="121">
        <f t="shared" si="3"/>
        <v>2</v>
      </c>
      <c r="K11" s="122">
        <f>H11/H7</f>
        <v>0.34579439252336447</v>
      </c>
      <c r="L11" s="121">
        <v>89</v>
      </c>
      <c r="M11" s="121">
        <v>102</v>
      </c>
      <c r="N11" s="121">
        <v>108</v>
      </c>
      <c r="O11" s="121">
        <v>111</v>
      </c>
      <c r="P11" s="121">
        <v>113</v>
      </c>
      <c r="Q11" s="122">
        <f t="shared" si="0"/>
        <v>1.8018018018018056E-2</v>
      </c>
      <c r="R11" s="121">
        <f t="shared" si="1"/>
        <v>2</v>
      </c>
      <c r="S11" s="122">
        <f>P11/P7</f>
        <v>0.34556574923547401</v>
      </c>
    </row>
    <row r="12" spans="2:19" x14ac:dyDescent="0.25">
      <c r="B12" s="117" t="s">
        <v>46</v>
      </c>
      <c r="C12" s="125">
        <v>100</v>
      </c>
      <c r="D12" s="125">
        <v>49</v>
      </c>
      <c r="E12" s="125">
        <v>57</v>
      </c>
      <c r="F12" s="125">
        <v>84</v>
      </c>
      <c r="G12" s="125">
        <v>90</v>
      </c>
      <c r="H12" s="125">
        <v>94</v>
      </c>
      <c r="I12" s="126">
        <f t="shared" si="2"/>
        <v>4.4444444444444509E-2</v>
      </c>
      <c r="J12" s="125">
        <f t="shared" si="3"/>
        <v>4</v>
      </c>
      <c r="K12" s="119">
        <f>H12/H12</f>
        <v>1</v>
      </c>
      <c r="L12" s="125">
        <v>76</v>
      </c>
      <c r="M12" s="125">
        <v>84</v>
      </c>
      <c r="N12" s="125">
        <v>91</v>
      </c>
      <c r="O12" s="125">
        <v>95</v>
      </c>
      <c r="P12" s="125">
        <v>94</v>
      </c>
      <c r="Q12" s="126">
        <f t="shared" si="0"/>
        <v>-1.0526315789473717E-2</v>
      </c>
      <c r="R12" s="125">
        <f t="shared" si="1"/>
        <v>-1</v>
      </c>
      <c r="S12" s="119">
        <f>P12/P12</f>
        <v>1</v>
      </c>
    </row>
    <row r="13" spans="2:19" ht="15" customHeight="1" x14ac:dyDescent="0.25">
      <c r="B13" s="120" t="s">
        <v>62</v>
      </c>
      <c r="C13" s="121">
        <v>62</v>
      </c>
      <c r="D13" s="121">
        <v>31</v>
      </c>
      <c r="E13" s="121">
        <v>40</v>
      </c>
      <c r="F13" s="121">
        <v>60</v>
      </c>
      <c r="G13" s="121">
        <v>62</v>
      </c>
      <c r="H13" s="121">
        <v>63</v>
      </c>
      <c r="I13" s="122">
        <f t="shared" si="2"/>
        <v>1.6129032258064502E-2</v>
      </c>
      <c r="J13" s="121">
        <f t="shared" si="3"/>
        <v>1</v>
      </c>
      <c r="K13" s="122">
        <f>H13/H12</f>
        <v>0.67021276595744683</v>
      </c>
      <c r="L13" s="121">
        <v>57</v>
      </c>
      <c r="M13" s="121">
        <v>60</v>
      </c>
      <c r="N13" s="121">
        <v>63</v>
      </c>
      <c r="O13" s="121">
        <v>63</v>
      </c>
      <c r="P13" s="121">
        <v>62</v>
      </c>
      <c r="Q13" s="122">
        <f t="shared" si="0"/>
        <v>-1.5873015873015928E-2</v>
      </c>
      <c r="R13" s="121">
        <f t="shared" si="1"/>
        <v>-1</v>
      </c>
      <c r="S13" s="122">
        <f>P13/P12</f>
        <v>0.65957446808510634</v>
      </c>
    </row>
    <row r="14" spans="2:19" x14ac:dyDescent="0.25">
      <c r="B14" s="123" t="s">
        <v>63</v>
      </c>
      <c r="C14" s="70">
        <v>44</v>
      </c>
      <c r="D14" s="70">
        <v>25</v>
      </c>
      <c r="E14" s="70">
        <v>33</v>
      </c>
      <c r="F14" s="70">
        <v>48</v>
      </c>
      <c r="G14" s="70">
        <v>50</v>
      </c>
      <c r="H14" s="70">
        <v>52</v>
      </c>
      <c r="I14" s="124">
        <f t="shared" si="2"/>
        <v>4.0000000000000036E-2</v>
      </c>
      <c r="J14" s="70">
        <f t="shared" si="3"/>
        <v>2</v>
      </c>
      <c r="K14" s="124">
        <f>H14/H12</f>
        <v>0.55319148936170215</v>
      </c>
      <c r="L14" s="70">
        <v>46</v>
      </c>
      <c r="M14" s="70">
        <v>48</v>
      </c>
      <c r="N14" s="70">
        <v>52</v>
      </c>
      <c r="O14" s="70">
        <v>52</v>
      </c>
      <c r="P14" s="70">
        <v>51</v>
      </c>
      <c r="Q14" s="124">
        <f t="shared" si="0"/>
        <v>-1.9230769230769273E-2</v>
      </c>
      <c r="R14" s="70">
        <f t="shared" si="1"/>
        <v>-1</v>
      </c>
      <c r="S14" s="124">
        <f>P14/P12</f>
        <v>0.54255319148936165</v>
      </c>
    </row>
    <row r="15" spans="2:19" x14ac:dyDescent="0.25">
      <c r="B15" s="123" t="s">
        <v>64</v>
      </c>
      <c r="C15" s="70">
        <v>18</v>
      </c>
      <c r="D15" s="70">
        <v>6</v>
      </c>
      <c r="E15" s="70">
        <v>7</v>
      </c>
      <c r="F15" s="70">
        <v>12</v>
      </c>
      <c r="G15" s="70">
        <v>11</v>
      </c>
      <c r="H15" s="70">
        <v>11</v>
      </c>
      <c r="I15" s="124">
        <f t="shared" si="2"/>
        <v>0</v>
      </c>
      <c r="J15" s="70">
        <f t="shared" si="3"/>
        <v>0</v>
      </c>
      <c r="K15" s="124">
        <f>H15/H12</f>
        <v>0.11702127659574468</v>
      </c>
      <c r="L15" s="70">
        <v>11</v>
      </c>
      <c r="M15" s="70">
        <v>12</v>
      </c>
      <c r="N15" s="70">
        <v>11</v>
      </c>
      <c r="O15" s="70">
        <v>11</v>
      </c>
      <c r="P15" s="70">
        <v>11</v>
      </c>
      <c r="Q15" s="124">
        <f t="shared" si="0"/>
        <v>0</v>
      </c>
      <c r="R15" s="70">
        <f t="shared" si="1"/>
        <v>0</v>
      </c>
      <c r="S15" s="124">
        <f>P15/P12</f>
        <v>0.11702127659574468</v>
      </c>
    </row>
    <row r="16" spans="2:19" x14ac:dyDescent="0.25">
      <c r="B16" s="120" t="s">
        <v>65</v>
      </c>
      <c r="C16" s="121">
        <v>38</v>
      </c>
      <c r="D16" s="121">
        <v>18</v>
      </c>
      <c r="E16" s="121">
        <v>17</v>
      </c>
      <c r="F16" s="121">
        <v>24</v>
      </c>
      <c r="G16" s="121">
        <v>29</v>
      </c>
      <c r="H16" s="121">
        <v>31</v>
      </c>
      <c r="I16" s="122">
        <f t="shared" si="2"/>
        <v>6.8965517241379226E-2</v>
      </c>
      <c r="J16" s="121">
        <f t="shared" si="3"/>
        <v>2</v>
      </c>
      <c r="K16" s="122">
        <f>H16/H12</f>
        <v>0.32978723404255317</v>
      </c>
      <c r="L16" s="121">
        <v>19</v>
      </c>
      <c r="M16" s="121">
        <v>24</v>
      </c>
      <c r="N16" s="121">
        <v>28</v>
      </c>
      <c r="O16" s="121">
        <v>32</v>
      </c>
      <c r="P16" s="121">
        <v>32</v>
      </c>
      <c r="Q16" s="122">
        <f t="shared" si="0"/>
        <v>0</v>
      </c>
      <c r="R16" s="121">
        <f t="shared" si="1"/>
        <v>0</v>
      </c>
      <c r="S16" s="122">
        <f>P16/P12</f>
        <v>0.34042553191489361</v>
      </c>
    </row>
    <row r="17" spans="2:19" x14ac:dyDescent="0.25">
      <c r="B17" s="117" t="s">
        <v>47</v>
      </c>
      <c r="C17" s="125">
        <v>103</v>
      </c>
      <c r="D17" s="125">
        <v>45</v>
      </c>
      <c r="E17" s="125">
        <v>48</v>
      </c>
      <c r="F17" s="125">
        <v>77</v>
      </c>
      <c r="G17" s="125">
        <v>79</v>
      </c>
      <c r="H17" s="125">
        <v>81</v>
      </c>
      <c r="I17" s="126">
        <f t="shared" si="2"/>
        <v>2.5316455696202445E-2</v>
      </c>
      <c r="J17" s="125">
        <f t="shared" si="3"/>
        <v>2</v>
      </c>
      <c r="K17" s="119">
        <f>H17/H17</f>
        <v>1</v>
      </c>
      <c r="L17" s="125">
        <v>72</v>
      </c>
      <c r="M17" s="125">
        <v>79</v>
      </c>
      <c r="N17" s="125">
        <v>80</v>
      </c>
      <c r="O17" s="125">
        <v>81</v>
      </c>
      <c r="P17" s="125">
        <v>80</v>
      </c>
      <c r="Q17" s="126">
        <f t="shared" si="0"/>
        <v>-1.2345679012345734E-2</v>
      </c>
      <c r="R17" s="125">
        <f t="shared" si="1"/>
        <v>-1</v>
      </c>
      <c r="S17" s="119">
        <f>P17/P17</f>
        <v>1</v>
      </c>
    </row>
    <row r="18" spans="2:19" x14ac:dyDescent="0.25">
      <c r="B18" s="120" t="s">
        <v>62</v>
      </c>
      <c r="C18" s="121">
        <v>40</v>
      </c>
      <c r="D18" s="121">
        <v>17</v>
      </c>
      <c r="E18" s="121">
        <v>18</v>
      </c>
      <c r="F18" s="121">
        <v>34</v>
      </c>
      <c r="G18" s="121">
        <v>35</v>
      </c>
      <c r="H18" s="121">
        <v>38</v>
      </c>
      <c r="I18" s="122">
        <f t="shared" si="2"/>
        <v>8.5714285714285632E-2</v>
      </c>
      <c r="J18" s="121">
        <f t="shared" si="3"/>
        <v>3</v>
      </c>
      <c r="K18" s="122">
        <f>H18/H17</f>
        <v>0.46913580246913578</v>
      </c>
      <c r="L18" s="121">
        <v>31</v>
      </c>
      <c r="M18" s="121">
        <v>35</v>
      </c>
      <c r="N18" s="121">
        <v>35</v>
      </c>
      <c r="O18" s="121">
        <v>38</v>
      </c>
      <c r="P18" s="121">
        <v>37</v>
      </c>
      <c r="Q18" s="122">
        <f t="shared" si="0"/>
        <v>-2.6315789473684181E-2</v>
      </c>
      <c r="R18" s="121">
        <f t="shared" si="1"/>
        <v>-1</v>
      </c>
      <c r="S18" s="122">
        <f>P18/P17</f>
        <v>0.46250000000000002</v>
      </c>
    </row>
    <row r="19" spans="2:19" x14ac:dyDescent="0.25">
      <c r="B19" s="123" t="s">
        <v>63</v>
      </c>
      <c r="C19" s="70">
        <v>21</v>
      </c>
      <c r="D19" s="70">
        <v>10</v>
      </c>
      <c r="E19" s="70">
        <v>11</v>
      </c>
      <c r="F19" s="70">
        <v>22</v>
      </c>
      <c r="G19" s="70">
        <v>23</v>
      </c>
      <c r="H19" s="70">
        <v>24</v>
      </c>
      <c r="I19" s="124">
        <f t="shared" si="2"/>
        <v>4.3478260869565188E-2</v>
      </c>
      <c r="J19" s="70">
        <f t="shared" si="3"/>
        <v>1</v>
      </c>
      <c r="K19" s="124">
        <f>H19/H17</f>
        <v>0.29629629629629628</v>
      </c>
      <c r="L19" s="70">
        <v>20</v>
      </c>
      <c r="M19" s="70">
        <v>23</v>
      </c>
      <c r="N19" s="70">
        <v>23</v>
      </c>
      <c r="O19" s="70">
        <v>24</v>
      </c>
      <c r="P19" s="70">
        <v>24</v>
      </c>
      <c r="Q19" s="124">
        <f t="shared" si="0"/>
        <v>0</v>
      </c>
      <c r="R19" s="70">
        <f t="shared" si="1"/>
        <v>0</v>
      </c>
      <c r="S19" s="124">
        <f>P19/P17</f>
        <v>0.3</v>
      </c>
    </row>
    <row r="20" spans="2:19" x14ac:dyDescent="0.25">
      <c r="B20" s="123" t="s">
        <v>64</v>
      </c>
      <c r="C20" s="70">
        <v>19</v>
      </c>
      <c r="D20" s="70">
        <v>7</v>
      </c>
      <c r="E20" s="70">
        <v>7</v>
      </c>
      <c r="F20" s="70">
        <v>12</v>
      </c>
      <c r="G20" s="70">
        <v>12</v>
      </c>
      <c r="H20" s="70">
        <v>14</v>
      </c>
      <c r="I20" s="124">
        <f t="shared" si="2"/>
        <v>0.16666666666666674</v>
      </c>
      <c r="J20" s="70">
        <f t="shared" si="3"/>
        <v>2</v>
      </c>
      <c r="K20" s="124">
        <f>H20/H17</f>
        <v>0.1728395061728395</v>
      </c>
      <c r="L20" s="70">
        <v>11</v>
      </c>
      <c r="M20" s="70">
        <v>12</v>
      </c>
      <c r="N20" s="70">
        <v>12</v>
      </c>
      <c r="O20" s="70">
        <v>14</v>
      </c>
      <c r="P20" s="70">
        <v>13</v>
      </c>
      <c r="Q20" s="124">
        <f t="shared" si="0"/>
        <v>-7.1428571428571397E-2</v>
      </c>
      <c r="R20" s="70">
        <f t="shared" si="1"/>
        <v>-1</v>
      </c>
      <c r="S20" s="124">
        <f>P20/P17</f>
        <v>0.16250000000000001</v>
      </c>
    </row>
    <row r="21" spans="2:19" x14ac:dyDescent="0.25">
      <c r="B21" s="120" t="s">
        <v>65</v>
      </c>
      <c r="C21" s="121">
        <v>63</v>
      </c>
      <c r="D21" s="121">
        <v>28</v>
      </c>
      <c r="E21" s="121">
        <v>31</v>
      </c>
      <c r="F21" s="121">
        <v>43</v>
      </c>
      <c r="G21" s="121">
        <v>45</v>
      </c>
      <c r="H21" s="121">
        <v>43</v>
      </c>
      <c r="I21" s="122">
        <f t="shared" si="2"/>
        <v>-4.4444444444444398E-2</v>
      </c>
      <c r="J21" s="121">
        <f t="shared" si="3"/>
        <v>-2</v>
      </c>
      <c r="K21" s="122">
        <f>H21/H17</f>
        <v>0.53086419753086422</v>
      </c>
      <c r="L21" s="121">
        <v>41</v>
      </c>
      <c r="M21" s="121">
        <v>44</v>
      </c>
      <c r="N21" s="121">
        <v>45</v>
      </c>
      <c r="O21" s="121">
        <v>43</v>
      </c>
      <c r="P21" s="121">
        <v>43</v>
      </c>
      <c r="Q21" s="122">
        <f t="shared" si="0"/>
        <v>0</v>
      </c>
      <c r="R21" s="121">
        <f t="shared" si="1"/>
        <v>0</v>
      </c>
      <c r="S21" s="122">
        <f>P21/P17</f>
        <v>0.53749999999999998</v>
      </c>
    </row>
    <row r="22" spans="2:19" x14ac:dyDescent="0.25">
      <c r="B22" s="117" t="s">
        <v>48</v>
      </c>
      <c r="C22" s="125">
        <v>13</v>
      </c>
      <c r="D22" s="125">
        <v>4</v>
      </c>
      <c r="E22" s="125">
        <v>4</v>
      </c>
      <c r="F22" s="125">
        <v>5</v>
      </c>
      <c r="G22" s="125">
        <v>7</v>
      </c>
      <c r="H22" s="125">
        <v>7</v>
      </c>
      <c r="I22" s="126">
        <f t="shared" si="2"/>
        <v>0</v>
      </c>
      <c r="J22" s="125">
        <f t="shared" si="3"/>
        <v>0</v>
      </c>
      <c r="K22" s="126">
        <f>H22/H22</f>
        <v>1</v>
      </c>
      <c r="L22" s="125">
        <v>4</v>
      </c>
      <c r="M22" s="125">
        <v>6</v>
      </c>
      <c r="N22" s="125">
        <v>7</v>
      </c>
      <c r="O22" s="125">
        <v>7</v>
      </c>
      <c r="P22" s="125">
        <v>8</v>
      </c>
      <c r="Q22" s="126">
        <f t="shared" si="0"/>
        <v>0.14285714285714279</v>
      </c>
      <c r="R22" s="125">
        <f t="shared" si="1"/>
        <v>1</v>
      </c>
      <c r="S22" s="126">
        <f>P22/P22</f>
        <v>1</v>
      </c>
    </row>
    <row r="23" spans="2:19" x14ac:dyDescent="0.25">
      <c r="B23" s="120" t="s">
        <v>62</v>
      </c>
      <c r="C23" s="121">
        <v>7</v>
      </c>
      <c r="D23" s="121">
        <v>3</v>
      </c>
      <c r="E23" s="121">
        <v>4</v>
      </c>
      <c r="F23" s="121">
        <v>5</v>
      </c>
      <c r="G23" s="121">
        <v>6</v>
      </c>
      <c r="H23" s="121">
        <v>6</v>
      </c>
      <c r="I23" s="122">
        <f t="shared" si="2"/>
        <v>0</v>
      </c>
      <c r="J23" s="121">
        <f t="shared" si="3"/>
        <v>0</v>
      </c>
      <c r="K23" s="122">
        <f>H23/H22</f>
        <v>0.8571428571428571</v>
      </c>
      <c r="L23" s="121">
        <v>4</v>
      </c>
      <c r="M23" s="121">
        <v>6</v>
      </c>
      <c r="N23" s="121">
        <v>6</v>
      </c>
      <c r="O23" s="121">
        <v>6</v>
      </c>
      <c r="P23" s="121">
        <v>6</v>
      </c>
      <c r="Q23" s="122">
        <f t="shared" si="0"/>
        <v>0</v>
      </c>
      <c r="R23" s="121">
        <f t="shared" si="1"/>
        <v>0</v>
      </c>
      <c r="S23" s="122">
        <f>P23/P22</f>
        <v>0.75</v>
      </c>
    </row>
    <row r="24" spans="2:19" x14ac:dyDescent="0.25">
      <c r="B24" s="120" t="s">
        <v>65</v>
      </c>
      <c r="C24" s="121">
        <v>6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2"/>
        <v>-</v>
      </c>
      <c r="J24" s="121">
        <f t="shared" si="3"/>
        <v>0</v>
      </c>
      <c r="K24" s="122">
        <f>H24/H22</f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2" t="str">
        <f t="shared" si="0"/>
        <v>-</v>
      </c>
      <c r="R24" s="121">
        <f t="shared" si="1"/>
        <v>0</v>
      </c>
      <c r="S24" s="122">
        <f>P24/P22</f>
        <v>0</v>
      </c>
    </row>
    <row r="25" spans="2:19" x14ac:dyDescent="0.25">
      <c r="B25" s="117" t="s">
        <v>49</v>
      </c>
      <c r="C25" s="125">
        <v>6</v>
      </c>
      <c r="D25" s="125">
        <v>3</v>
      </c>
      <c r="E25" s="125">
        <v>4</v>
      </c>
      <c r="F25" s="125">
        <v>5</v>
      </c>
      <c r="G25" s="125">
        <v>4</v>
      </c>
      <c r="H25" s="125">
        <v>5</v>
      </c>
      <c r="I25" s="126">
        <f t="shared" si="2"/>
        <v>0.25</v>
      </c>
      <c r="J25" s="125">
        <f t="shared" si="3"/>
        <v>1</v>
      </c>
      <c r="K25" s="119">
        <f>H25/H25</f>
        <v>1</v>
      </c>
      <c r="L25" s="125">
        <v>4</v>
      </c>
      <c r="M25" s="125">
        <v>5</v>
      </c>
      <c r="N25" s="125">
        <v>4</v>
      </c>
      <c r="O25" s="125">
        <v>6</v>
      </c>
      <c r="P25" s="125">
        <v>6</v>
      </c>
      <c r="Q25" s="126">
        <f t="shared" si="0"/>
        <v>0</v>
      </c>
      <c r="R25" s="125">
        <f t="shared" si="1"/>
        <v>0</v>
      </c>
      <c r="S25" s="119">
        <f>P25/P25</f>
        <v>1</v>
      </c>
    </row>
    <row r="26" spans="2:19" x14ac:dyDescent="0.25">
      <c r="B26" s="120" t="s">
        <v>62</v>
      </c>
      <c r="C26" s="121">
        <v>5</v>
      </c>
      <c r="D26" s="121">
        <v>2</v>
      </c>
      <c r="E26" s="121">
        <v>3</v>
      </c>
      <c r="F26" s="121">
        <v>4</v>
      </c>
      <c r="G26" s="121">
        <v>3</v>
      </c>
      <c r="H26" s="121">
        <v>4</v>
      </c>
      <c r="I26" s="122">
        <f t="shared" si="2"/>
        <v>0.33333333333333326</v>
      </c>
      <c r="J26" s="121">
        <f t="shared" si="3"/>
        <v>1</v>
      </c>
      <c r="K26" s="122">
        <f>H26/H25</f>
        <v>0.8</v>
      </c>
      <c r="L26" s="121">
        <v>3</v>
      </c>
      <c r="M26" s="121">
        <v>4</v>
      </c>
      <c r="N26" s="121">
        <v>3</v>
      </c>
      <c r="O26" s="121">
        <v>5</v>
      </c>
      <c r="P26" s="121">
        <v>5</v>
      </c>
      <c r="Q26" s="122">
        <f t="shared" si="0"/>
        <v>0</v>
      </c>
      <c r="R26" s="121">
        <f t="shared" si="1"/>
        <v>0</v>
      </c>
      <c r="S26" s="122">
        <f>P26/P25</f>
        <v>0.83333333333333337</v>
      </c>
    </row>
    <row r="27" spans="2:19" x14ac:dyDescent="0.25">
      <c r="B27" s="123" t="s">
        <v>63</v>
      </c>
      <c r="C27" s="70">
        <v>3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124" t="str">
        <f t="shared" si="2"/>
        <v>-</v>
      </c>
      <c r="J27" s="70">
        <f t="shared" si="3"/>
        <v>0</v>
      </c>
      <c r="K27" s="124">
        <f>H27/H25</f>
        <v>0</v>
      </c>
      <c r="L27" s="70">
        <v>3</v>
      </c>
      <c r="M27" s="70">
        <v>0</v>
      </c>
      <c r="N27" s="70">
        <v>3</v>
      </c>
      <c r="O27" s="70">
        <v>0</v>
      </c>
      <c r="P27" s="70">
        <v>0</v>
      </c>
      <c r="Q27" s="124" t="str">
        <f t="shared" si="0"/>
        <v>-</v>
      </c>
      <c r="R27" s="70">
        <f t="shared" si="1"/>
        <v>0</v>
      </c>
      <c r="S27" s="124">
        <f>P27/P25</f>
        <v>0</v>
      </c>
    </row>
    <row r="28" spans="2:19" x14ac:dyDescent="0.25">
      <c r="B28" s="123" t="s">
        <v>64</v>
      </c>
      <c r="C28" s="70">
        <v>2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124" t="str">
        <f t="shared" si="2"/>
        <v>-</v>
      </c>
      <c r="J28" s="70">
        <f t="shared" si="3"/>
        <v>0</v>
      </c>
      <c r="K28" s="124">
        <f>H28/H25</f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124" t="str">
        <f t="shared" si="0"/>
        <v>-</v>
      </c>
      <c r="R28" s="70">
        <f t="shared" si="1"/>
        <v>0</v>
      </c>
      <c r="S28" s="124">
        <f>P28/P25</f>
        <v>0</v>
      </c>
    </row>
    <row r="29" spans="2:19" x14ac:dyDescent="0.25">
      <c r="B29" s="117" t="s">
        <v>50</v>
      </c>
      <c r="C29" s="125">
        <v>78</v>
      </c>
      <c r="D29" s="125">
        <v>33</v>
      </c>
      <c r="E29" s="125">
        <v>37</v>
      </c>
      <c r="F29" s="125">
        <v>59</v>
      </c>
      <c r="G29" s="125">
        <v>62</v>
      </c>
      <c r="H29" s="125">
        <v>64</v>
      </c>
      <c r="I29" s="126">
        <f t="shared" si="2"/>
        <v>3.2258064516129004E-2</v>
      </c>
      <c r="J29" s="125">
        <f t="shared" si="3"/>
        <v>2</v>
      </c>
      <c r="K29" s="119">
        <f>H29/H29</f>
        <v>1</v>
      </c>
      <c r="L29" s="125">
        <v>52</v>
      </c>
      <c r="M29" s="125">
        <v>59</v>
      </c>
      <c r="N29" s="125">
        <v>62</v>
      </c>
      <c r="O29" s="125">
        <v>64</v>
      </c>
      <c r="P29" s="125">
        <v>66</v>
      </c>
      <c r="Q29" s="126">
        <f t="shared" si="0"/>
        <v>3.125E-2</v>
      </c>
      <c r="R29" s="125">
        <f t="shared" si="1"/>
        <v>2</v>
      </c>
      <c r="S29" s="119">
        <f>P29/P29</f>
        <v>1</v>
      </c>
    </row>
    <row r="30" spans="2:19" x14ac:dyDescent="0.25">
      <c r="B30" s="120" t="s">
        <v>62</v>
      </c>
      <c r="C30" s="121">
        <v>54</v>
      </c>
      <c r="D30" s="121">
        <v>21</v>
      </c>
      <c r="E30" s="121">
        <v>25</v>
      </c>
      <c r="F30" s="121">
        <v>41</v>
      </c>
      <c r="G30" s="121">
        <v>43</v>
      </c>
      <c r="H30" s="121">
        <v>45</v>
      </c>
      <c r="I30" s="122">
        <f t="shared" si="2"/>
        <v>4.6511627906976827E-2</v>
      </c>
      <c r="J30" s="121">
        <f t="shared" si="3"/>
        <v>2</v>
      </c>
      <c r="K30" s="122">
        <f>H30/H29</f>
        <v>0.703125</v>
      </c>
      <c r="L30" s="121">
        <v>37</v>
      </c>
      <c r="M30" s="121">
        <v>40</v>
      </c>
      <c r="N30" s="121">
        <v>43</v>
      </c>
      <c r="O30" s="121">
        <v>45</v>
      </c>
      <c r="P30" s="121">
        <v>47</v>
      </c>
      <c r="Q30" s="122">
        <f t="shared" si="0"/>
        <v>4.4444444444444509E-2</v>
      </c>
      <c r="R30" s="121">
        <f t="shared" si="1"/>
        <v>2</v>
      </c>
      <c r="S30" s="122">
        <f>P30/P29</f>
        <v>0.71212121212121215</v>
      </c>
    </row>
    <row r="31" spans="2:19" x14ac:dyDescent="0.25">
      <c r="B31" s="123" t="s">
        <v>63</v>
      </c>
      <c r="C31" s="70">
        <v>27</v>
      </c>
      <c r="D31" s="70">
        <v>11</v>
      </c>
      <c r="E31" s="70">
        <v>14</v>
      </c>
      <c r="F31" s="70">
        <v>25</v>
      </c>
      <c r="G31" s="70">
        <v>26</v>
      </c>
      <c r="H31" s="70">
        <v>28</v>
      </c>
      <c r="I31" s="124">
        <f t="shared" si="2"/>
        <v>7.6923076923076872E-2</v>
      </c>
      <c r="J31" s="70">
        <f t="shared" si="3"/>
        <v>2</v>
      </c>
      <c r="K31" s="124">
        <f>H31/H29</f>
        <v>0.4375</v>
      </c>
      <c r="L31" s="70">
        <v>21</v>
      </c>
      <c r="M31" s="70">
        <v>24</v>
      </c>
      <c r="N31" s="70">
        <v>26</v>
      </c>
      <c r="O31" s="70">
        <v>28</v>
      </c>
      <c r="P31" s="70">
        <v>29</v>
      </c>
      <c r="Q31" s="124">
        <f t="shared" si="0"/>
        <v>3.5714285714285809E-2</v>
      </c>
      <c r="R31" s="70">
        <f t="shared" si="1"/>
        <v>1</v>
      </c>
      <c r="S31" s="124">
        <f>P31/P29</f>
        <v>0.43939393939393939</v>
      </c>
    </row>
    <row r="32" spans="2:19" x14ac:dyDescent="0.25">
      <c r="B32" s="123" t="s">
        <v>64</v>
      </c>
      <c r="C32" s="70">
        <v>28</v>
      </c>
      <c r="D32" s="70">
        <v>10</v>
      </c>
      <c r="E32" s="70">
        <v>11</v>
      </c>
      <c r="F32" s="70">
        <v>16</v>
      </c>
      <c r="G32" s="70">
        <v>17</v>
      </c>
      <c r="H32" s="70">
        <v>17</v>
      </c>
      <c r="I32" s="124">
        <f t="shared" si="2"/>
        <v>0</v>
      </c>
      <c r="J32" s="70">
        <f t="shared" si="3"/>
        <v>0</v>
      </c>
      <c r="K32" s="124">
        <f>H32/H29</f>
        <v>0.265625</v>
      </c>
      <c r="L32" s="70">
        <v>16</v>
      </c>
      <c r="M32" s="70">
        <v>16</v>
      </c>
      <c r="N32" s="70">
        <v>17</v>
      </c>
      <c r="O32" s="70">
        <v>17</v>
      </c>
      <c r="P32" s="70">
        <v>18</v>
      </c>
      <c r="Q32" s="124">
        <f t="shared" si="0"/>
        <v>5.8823529411764719E-2</v>
      </c>
      <c r="R32" s="70">
        <f t="shared" si="1"/>
        <v>1</v>
      </c>
      <c r="S32" s="124">
        <f>P32/P29</f>
        <v>0.27272727272727271</v>
      </c>
    </row>
    <row r="33" spans="2:19" x14ac:dyDescent="0.25">
      <c r="B33" s="120" t="s">
        <v>65</v>
      </c>
      <c r="C33" s="121">
        <v>24</v>
      </c>
      <c r="D33" s="121">
        <v>12</v>
      </c>
      <c r="E33" s="121">
        <v>12</v>
      </c>
      <c r="F33" s="121">
        <v>18</v>
      </c>
      <c r="G33" s="121">
        <v>19</v>
      </c>
      <c r="H33" s="121">
        <v>19</v>
      </c>
      <c r="I33" s="122">
        <f t="shared" si="2"/>
        <v>0</v>
      </c>
      <c r="J33" s="121">
        <f t="shared" si="3"/>
        <v>0</v>
      </c>
      <c r="K33" s="122">
        <f>H33/H29</f>
        <v>0.296875</v>
      </c>
      <c r="L33" s="121">
        <v>15</v>
      </c>
      <c r="M33" s="121">
        <v>19</v>
      </c>
      <c r="N33" s="121">
        <v>19</v>
      </c>
      <c r="O33" s="121">
        <v>19</v>
      </c>
      <c r="P33" s="121">
        <v>19</v>
      </c>
      <c r="Q33" s="122">
        <f t="shared" si="0"/>
        <v>0</v>
      </c>
      <c r="R33" s="121">
        <f t="shared" si="1"/>
        <v>0</v>
      </c>
      <c r="S33" s="122">
        <f>P33/P29</f>
        <v>0.2878787878787879</v>
      </c>
    </row>
    <row r="34" spans="2:19" x14ac:dyDescent="0.25">
      <c r="B34" s="117" t="s">
        <v>51</v>
      </c>
      <c r="C34" s="125">
        <v>9</v>
      </c>
      <c r="D34" s="125">
        <v>4</v>
      </c>
      <c r="E34" s="125">
        <v>3</v>
      </c>
      <c r="F34" s="125">
        <v>5</v>
      </c>
      <c r="G34" s="125">
        <v>5</v>
      </c>
      <c r="H34" s="125">
        <v>6</v>
      </c>
      <c r="I34" s="126">
        <f t="shared" si="2"/>
        <v>0.19999999999999996</v>
      </c>
      <c r="J34" s="125">
        <f t="shared" si="3"/>
        <v>1</v>
      </c>
      <c r="K34" s="119">
        <f>H34/H34</f>
        <v>1</v>
      </c>
      <c r="L34" s="125">
        <v>4</v>
      </c>
      <c r="M34" s="125">
        <v>5</v>
      </c>
      <c r="N34" s="125">
        <v>6</v>
      </c>
      <c r="O34" s="125">
        <v>6</v>
      </c>
      <c r="P34" s="125">
        <v>6</v>
      </c>
      <c r="Q34" s="126">
        <f t="shared" si="0"/>
        <v>0</v>
      </c>
      <c r="R34" s="125">
        <f t="shared" si="1"/>
        <v>0</v>
      </c>
      <c r="S34" s="119">
        <f>P34/P34</f>
        <v>1</v>
      </c>
    </row>
    <row r="35" spans="2:19" x14ac:dyDescent="0.25">
      <c r="B35" s="120" t="s">
        <v>62</v>
      </c>
      <c r="C35" s="121">
        <v>9</v>
      </c>
      <c r="D35" s="121">
        <v>4</v>
      </c>
      <c r="E35" s="121">
        <v>3</v>
      </c>
      <c r="F35" s="121">
        <v>5</v>
      </c>
      <c r="G35" s="121">
        <v>5</v>
      </c>
      <c r="H35" s="121">
        <v>6</v>
      </c>
      <c r="I35" s="122">
        <f t="shared" si="2"/>
        <v>0.19999999999999996</v>
      </c>
      <c r="J35" s="121">
        <f t="shared" si="3"/>
        <v>1</v>
      </c>
      <c r="K35" s="122">
        <f>H35/H34</f>
        <v>1</v>
      </c>
      <c r="L35" s="121">
        <v>4</v>
      </c>
      <c r="M35" s="121">
        <v>5</v>
      </c>
      <c r="N35" s="121">
        <v>6</v>
      </c>
      <c r="O35" s="121">
        <v>6</v>
      </c>
      <c r="P35" s="121">
        <v>6</v>
      </c>
      <c r="Q35" s="122">
        <f t="shared" si="0"/>
        <v>0</v>
      </c>
      <c r="R35" s="121">
        <f t="shared" si="1"/>
        <v>0</v>
      </c>
      <c r="S35" s="122">
        <f>P35/P34</f>
        <v>1</v>
      </c>
    </row>
    <row r="36" spans="2:19" x14ac:dyDescent="0.25">
      <c r="B36" s="117" t="s">
        <v>52</v>
      </c>
      <c r="C36" s="125">
        <v>15</v>
      </c>
      <c r="D36" s="125">
        <v>6</v>
      </c>
      <c r="E36" s="125">
        <v>7</v>
      </c>
      <c r="F36" s="125">
        <v>11</v>
      </c>
      <c r="G36" s="125">
        <v>12</v>
      </c>
      <c r="H36" s="125">
        <v>12</v>
      </c>
      <c r="I36" s="126">
        <f t="shared" si="2"/>
        <v>0</v>
      </c>
      <c r="J36" s="125">
        <f t="shared" si="3"/>
        <v>0</v>
      </c>
      <c r="K36" s="126">
        <f>H36/H36</f>
        <v>1</v>
      </c>
      <c r="L36" s="125">
        <v>10</v>
      </c>
      <c r="M36" s="125">
        <v>12</v>
      </c>
      <c r="N36" s="125">
        <v>11</v>
      </c>
      <c r="O36" s="125">
        <v>12</v>
      </c>
      <c r="P36" s="125">
        <v>13</v>
      </c>
      <c r="Q36" s="126">
        <f t="shared" si="0"/>
        <v>8.3333333333333259E-2</v>
      </c>
      <c r="R36" s="125">
        <f t="shared" si="1"/>
        <v>1</v>
      </c>
      <c r="S36" s="126">
        <f>P36/P36</f>
        <v>1</v>
      </c>
    </row>
    <row r="37" spans="2:19" x14ac:dyDescent="0.25">
      <c r="B37" s="120" t="s">
        <v>62</v>
      </c>
      <c r="C37" s="121">
        <v>5</v>
      </c>
      <c r="D37" s="121">
        <v>2</v>
      </c>
      <c r="E37" s="121">
        <v>3</v>
      </c>
      <c r="F37" s="121">
        <v>6</v>
      </c>
      <c r="G37" s="121">
        <v>6</v>
      </c>
      <c r="H37" s="121">
        <v>6</v>
      </c>
      <c r="I37" s="122">
        <f t="shared" si="2"/>
        <v>0</v>
      </c>
      <c r="J37" s="121">
        <f t="shared" si="3"/>
        <v>0</v>
      </c>
      <c r="K37" s="122">
        <f>H37/H36</f>
        <v>0.5</v>
      </c>
      <c r="L37" s="121">
        <v>5</v>
      </c>
      <c r="M37" s="121">
        <v>6</v>
      </c>
      <c r="N37" s="121">
        <v>6</v>
      </c>
      <c r="O37" s="121">
        <v>6</v>
      </c>
      <c r="P37" s="121">
        <v>7</v>
      </c>
      <c r="Q37" s="122">
        <f t="shared" si="0"/>
        <v>0.16666666666666674</v>
      </c>
      <c r="R37" s="121">
        <f t="shared" si="1"/>
        <v>1</v>
      </c>
      <c r="S37" s="122">
        <f>P37/P36</f>
        <v>0.53846153846153844</v>
      </c>
    </row>
    <row r="38" spans="2:19" x14ac:dyDescent="0.25">
      <c r="B38" s="120" t="s">
        <v>65</v>
      </c>
      <c r="C38" s="121">
        <v>10</v>
      </c>
      <c r="D38" s="121">
        <v>3</v>
      </c>
      <c r="E38" s="121">
        <v>3</v>
      </c>
      <c r="F38" s="121">
        <v>5</v>
      </c>
      <c r="G38" s="121">
        <v>6</v>
      </c>
      <c r="H38" s="121">
        <v>6</v>
      </c>
      <c r="I38" s="122">
        <f t="shared" si="2"/>
        <v>0</v>
      </c>
      <c r="J38" s="121">
        <f t="shared" si="3"/>
        <v>0</v>
      </c>
      <c r="K38" s="122">
        <f>H38/H36</f>
        <v>0.5</v>
      </c>
      <c r="L38" s="121">
        <v>5</v>
      </c>
      <c r="M38" s="121">
        <v>6</v>
      </c>
      <c r="N38" s="121">
        <v>5</v>
      </c>
      <c r="O38" s="121">
        <v>6</v>
      </c>
      <c r="P38" s="121">
        <v>6</v>
      </c>
      <c r="Q38" s="122">
        <f t="shared" si="0"/>
        <v>0</v>
      </c>
      <c r="R38" s="121">
        <f t="shared" si="1"/>
        <v>0</v>
      </c>
      <c r="S38" s="122">
        <f>P38/P36</f>
        <v>0.46153846153846156</v>
      </c>
    </row>
    <row r="39" spans="2:19" x14ac:dyDescent="0.25">
      <c r="B39" s="117" t="s">
        <v>53</v>
      </c>
      <c r="C39" s="125">
        <v>23</v>
      </c>
      <c r="D39" s="125">
        <v>11</v>
      </c>
      <c r="E39" s="125">
        <v>12</v>
      </c>
      <c r="F39" s="125">
        <v>17</v>
      </c>
      <c r="G39" s="125">
        <v>19</v>
      </c>
      <c r="H39" s="125">
        <v>20</v>
      </c>
      <c r="I39" s="126">
        <f t="shared" si="2"/>
        <v>5.2631578947368363E-2</v>
      </c>
      <c r="J39" s="125">
        <f t="shared" si="3"/>
        <v>1</v>
      </c>
      <c r="K39" s="119">
        <f>H39/H39</f>
        <v>1</v>
      </c>
      <c r="L39" s="125">
        <v>14</v>
      </c>
      <c r="M39" s="125">
        <v>19</v>
      </c>
      <c r="N39" s="125">
        <v>20</v>
      </c>
      <c r="O39" s="125">
        <v>20</v>
      </c>
      <c r="P39" s="125">
        <v>20</v>
      </c>
      <c r="Q39" s="126">
        <f t="shared" si="0"/>
        <v>0</v>
      </c>
      <c r="R39" s="125">
        <f t="shared" si="1"/>
        <v>0</v>
      </c>
      <c r="S39" s="119">
        <f>P39/P39</f>
        <v>1</v>
      </c>
    </row>
    <row r="40" spans="2:19" x14ac:dyDescent="0.25">
      <c r="B40" s="120" t="s">
        <v>62</v>
      </c>
      <c r="C40" s="121">
        <v>23</v>
      </c>
      <c r="D40" s="121">
        <v>11</v>
      </c>
      <c r="E40" s="121">
        <v>12</v>
      </c>
      <c r="F40" s="121">
        <v>17</v>
      </c>
      <c r="G40" s="121">
        <v>19</v>
      </c>
      <c r="H40" s="121">
        <v>20</v>
      </c>
      <c r="I40" s="122">
        <f t="shared" si="2"/>
        <v>5.2631578947368363E-2</v>
      </c>
      <c r="J40" s="121">
        <f t="shared" si="3"/>
        <v>1</v>
      </c>
      <c r="K40" s="122">
        <f>H40/H39</f>
        <v>1</v>
      </c>
      <c r="L40" s="121">
        <v>14</v>
      </c>
      <c r="M40" s="121">
        <v>19</v>
      </c>
      <c r="N40" s="121">
        <v>20</v>
      </c>
      <c r="O40" s="121">
        <v>20</v>
      </c>
      <c r="P40" s="121">
        <v>20</v>
      </c>
      <c r="Q40" s="122">
        <f t="shared" si="0"/>
        <v>0</v>
      </c>
      <c r="R40" s="121">
        <f t="shared" si="1"/>
        <v>0</v>
      </c>
      <c r="S40" s="122">
        <f>P40/P39</f>
        <v>1</v>
      </c>
    </row>
    <row r="41" spans="2:19" x14ac:dyDescent="0.25">
      <c r="B41" s="123" t="s">
        <v>63</v>
      </c>
      <c r="C41" s="70">
        <v>5</v>
      </c>
      <c r="D41" s="70">
        <v>4</v>
      </c>
      <c r="E41" s="70">
        <v>7</v>
      </c>
      <c r="F41" s="70">
        <v>7</v>
      </c>
      <c r="G41" s="70">
        <v>7</v>
      </c>
      <c r="H41" s="70">
        <v>7</v>
      </c>
      <c r="I41" s="124">
        <f t="shared" si="2"/>
        <v>0</v>
      </c>
      <c r="J41" s="70">
        <f t="shared" si="3"/>
        <v>0</v>
      </c>
      <c r="K41" s="124">
        <f>H41/H39</f>
        <v>0.35</v>
      </c>
      <c r="L41" s="70">
        <v>7</v>
      </c>
      <c r="M41" s="70">
        <v>7</v>
      </c>
      <c r="N41" s="70">
        <v>7</v>
      </c>
      <c r="O41" s="70">
        <v>8</v>
      </c>
      <c r="P41" s="70">
        <v>8</v>
      </c>
      <c r="Q41" s="124">
        <f t="shared" si="0"/>
        <v>0</v>
      </c>
      <c r="R41" s="70">
        <f t="shared" si="1"/>
        <v>0</v>
      </c>
      <c r="S41" s="124">
        <f>P41/P39</f>
        <v>0.4</v>
      </c>
    </row>
    <row r="42" spans="2:19" x14ac:dyDescent="0.25">
      <c r="B42" s="123" t="s">
        <v>64</v>
      </c>
      <c r="C42" s="70">
        <v>18</v>
      </c>
      <c r="D42" s="70">
        <v>7</v>
      </c>
      <c r="E42" s="70">
        <v>6</v>
      </c>
      <c r="F42" s="70">
        <v>10</v>
      </c>
      <c r="G42" s="70">
        <v>12</v>
      </c>
      <c r="H42" s="70">
        <v>13</v>
      </c>
      <c r="I42" s="124">
        <f t="shared" si="2"/>
        <v>8.3333333333333259E-2</v>
      </c>
      <c r="J42" s="70">
        <f t="shared" si="3"/>
        <v>1</v>
      </c>
      <c r="K42" s="124">
        <f>H42/H39</f>
        <v>0.65</v>
      </c>
      <c r="L42" s="70">
        <v>7</v>
      </c>
      <c r="M42" s="70">
        <v>12</v>
      </c>
      <c r="N42" s="70">
        <v>13</v>
      </c>
      <c r="O42" s="70">
        <v>12</v>
      </c>
      <c r="P42" s="70">
        <v>12</v>
      </c>
      <c r="Q42" s="124">
        <f t="shared" si="0"/>
        <v>0</v>
      </c>
      <c r="R42" s="70">
        <f t="shared" si="1"/>
        <v>0</v>
      </c>
      <c r="S42" s="124">
        <f>P42/P39</f>
        <v>0.6</v>
      </c>
    </row>
    <row r="43" spans="2:19" x14ac:dyDescent="0.25">
      <c r="B43" s="117" t="s">
        <v>54</v>
      </c>
      <c r="C43" s="125">
        <v>19</v>
      </c>
      <c r="D43" s="125">
        <v>9</v>
      </c>
      <c r="E43" s="125">
        <v>11</v>
      </c>
      <c r="F43" s="125">
        <v>14</v>
      </c>
      <c r="G43" s="125">
        <v>14</v>
      </c>
      <c r="H43" s="125">
        <v>14</v>
      </c>
      <c r="I43" s="126">
        <f t="shared" si="2"/>
        <v>0</v>
      </c>
      <c r="J43" s="125">
        <f t="shared" si="3"/>
        <v>0</v>
      </c>
      <c r="K43" s="119">
        <f>H43/H43</f>
        <v>1</v>
      </c>
      <c r="L43" s="125">
        <v>14</v>
      </c>
      <c r="M43" s="125">
        <v>14</v>
      </c>
      <c r="N43" s="125">
        <v>14</v>
      </c>
      <c r="O43" s="125">
        <v>14</v>
      </c>
      <c r="P43" s="125">
        <v>15</v>
      </c>
      <c r="Q43" s="126">
        <f t="shared" si="0"/>
        <v>7.1428571428571397E-2</v>
      </c>
      <c r="R43" s="125">
        <f t="shared" si="1"/>
        <v>1</v>
      </c>
      <c r="S43" s="119">
        <f>P43/P43</f>
        <v>1</v>
      </c>
    </row>
    <row r="44" spans="2:19" x14ac:dyDescent="0.25">
      <c r="B44" s="120" t="s">
        <v>62</v>
      </c>
      <c r="C44" s="121">
        <v>7</v>
      </c>
      <c r="D44" s="121">
        <v>4</v>
      </c>
      <c r="E44" s="121">
        <v>5</v>
      </c>
      <c r="F44" s="121">
        <v>8</v>
      </c>
      <c r="G44" s="121">
        <v>8</v>
      </c>
      <c r="H44" s="121">
        <v>8</v>
      </c>
      <c r="I44" s="122">
        <f t="shared" si="2"/>
        <v>0</v>
      </c>
      <c r="J44" s="121">
        <f t="shared" si="3"/>
        <v>0</v>
      </c>
      <c r="K44" s="122">
        <f>H44/H43</f>
        <v>0.5714285714285714</v>
      </c>
      <c r="L44" s="121">
        <v>8</v>
      </c>
      <c r="M44" s="121">
        <v>8</v>
      </c>
      <c r="N44" s="121">
        <v>8</v>
      </c>
      <c r="O44" s="121">
        <v>8</v>
      </c>
      <c r="P44" s="121">
        <v>8</v>
      </c>
      <c r="Q44" s="122">
        <f t="shared" si="0"/>
        <v>0</v>
      </c>
      <c r="R44" s="121">
        <f t="shared" si="1"/>
        <v>0</v>
      </c>
      <c r="S44" s="122">
        <f>P44/P43</f>
        <v>0.53333333333333333</v>
      </c>
    </row>
    <row r="45" spans="2:19" x14ac:dyDescent="0.25">
      <c r="B45" s="123" t="s">
        <v>63</v>
      </c>
      <c r="C45" s="70">
        <v>5</v>
      </c>
      <c r="D45" s="70">
        <v>0</v>
      </c>
      <c r="E45" s="70">
        <v>4</v>
      </c>
      <c r="F45" s="70">
        <v>6</v>
      </c>
      <c r="G45" s="70">
        <v>6</v>
      </c>
      <c r="H45" s="70">
        <v>6</v>
      </c>
      <c r="I45" s="124">
        <f t="shared" si="2"/>
        <v>0</v>
      </c>
      <c r="J45" s="70">
        <f t="shared" si="3"/>
        <v>0</v>
      </c>
      <c r="K45" s="124">
        <f>H45/H43</f>
        <v>0.42857142857142855</v>
      </c>
      <c r="L45" s="70">
        <v>6</v>
      </c>
      <c r="M45" s="70">
        <v>6</v>
      </c>
      <c r="N45" s="70">
        <v>6</v>
      </c>
      <c r="O45" s="70">
        <v>6</v>
      </c>
      <c r="P45" s="70">
        <v>6</v>
      </c>
      <c r="Q45" s="124">
        <f t="shared" si="0"/>
        <v>0</v>
      </c>
      <c r="R45" s="70">
        <f t="shared" si="1"/>
        <v>0</v>
      </c>
      <c r="S45" s="124">
        <f>P45/P43</f>
        <v>0.4</v>
      </c>
    </row>
    <row r="46" spans="2:19" x14ac:dyDescent="0.25">
      <c r="B46" s="123" t="s">
        <v>64</v>
      </c>
      <c r="C46" s="70">
        <v>2</v>
      </c>
      <c r="D46" s="70">
        <v>0</v>
      </c>
      <c r="E46" s="70">
        <v>2</v>
      </c>
      <c r="F46" s="70">
        <v>2</v>
      </c>
      <c r="G46" s="70">
        <v>2</v>
      </c>
      <c r="H46" s="70">
        <v>2</v>
      </c>
      <c r="I46" s="124">
        <f t="shared" si="2"/>
        <v>0</v>
      </c>
      <c r="J46" s="70">
        <f t="shared" si="3"/>
        <v>0</v>
      </c>
      <c r="K46" s="124">
        <f>H46/H43</f>
        <v>0.14285714285714285</v>
      </c>
      <c r="L46" s="70">
        <v>2</v>
      </c>
      <c r="M46" s="70">
        <v>2</v>
      </c>
      <c r="N46" s="70">
        <v>2</v>
      </c>
      <c r="O46" s="70">
        <v>2</v>
      </c>
      <c r="P46" s="70">
        <v>2</v>
      </c>
      <c r="Q46" s="124">
        <f t="shared" si="0"/>
        <v>0</v>
      </c>
      <c r="R46" s="70">
        <f t="shared" si="1"/>
        <v>0</v>
      </c>
      <c r="S46" s="124">
        <f>P46/P43</f>
        <v>0.13333333333333333</v>
      </c>
    </row>
    <row r="47" spans="2:19" x14ac:dyDescent="0.25">
      <c r="B47" s="120" t="s">
        <v>65</v>
      </c>
      <c r="C47" s="121">
        <v>12</v>
      </c>
      <c r="D47" s="121">
        <v>5</v>
      </c>
      <c r="E47" s="121">
        <v>6</v>
      </c>
      <c r="F47" s="121">
        <v>6</v>
      </c>
      <c r="G47" s="121">
        <v>6</v>
      </c>
      <c r="H47" s="121">
        <v>6</v>
      </c>
      <c r="I47" s="122">
        <f t="shared" si="2"/>
        <v>0</v>
      </c>
      <c r="J47" s="121">
        <f t="shared" si="3"/>
        <v>0</v>
      </c>
      <c r="K47" s="122">
        <f>H47/H43</f>
        <v>0.42857142857142855</v>
      </c>
      <c r="L47" s="121">
        <v>6</v>
      </c>
      <c r="M47" s="121">
        <v>6</v>
      </c>
      <c r="N47" s="121">
        <v>6</v>
      </c>
      <c r="O47" s="121">
        <v>6</v>
      </c>
      <c r="P47" s="121">
        <v>7</v>
      </c>
      <c r="Q47" s="122">
        <f t="shared" si="0"/>
        <v>0.16666666666666674</v>
      </c>
      <c r="R47" s="121">
        <f t="shared" si="1"/>
        <v>1</v>
      </c>
      <c r="S47" s="122">
        <f>P47/P43</f>
        <v>0.46666666666666667</v>
      </c>
    </row>
    <row r="48" spans="2:19" x14ac:dyDescent="0.25">
      <c r="B48" s="117" t="s">
        <v>55</v>
      </c>
      <c r="C48" s="125">
        <v>22</v>
      </c>
      <c r="D48" s="125">
        <v>11</v>
      </c>
      <c r="E48" s="125">
        <v>13</v>
      </c>
      <c r="F48" s="125">
        <v>16</v>
      </c>
      <c r="G48" s="125">
        <v>16</v>
      </c>
      <c r="H48" s="125">
        <v>18</v>
      </c>
      <c r="I48" s="126">
        <f t="shared" si="2"/>
        <v>0.125</v>
      </c>
      <c r="J48" s="125">
        <f t="shared" si="3"/>
        <v>2</v>
      </c>
      <c r="K48" s="119">
        <f>H48/H48</f>
        <v>1</v>
      </c>
      <c r="L48" s="125">
        <v>16</v>
      </c>
      <c r="M48" s="125">
        <v>16</v>
      </c>
      <c r="N48" s="125">
        <v>18</v>
      </c>
      <c r="O48" s="125">
        <v>19</v>
      </c>
      <c r="P48" s="125">
        <v>19</v>
      </c>
      <c r="Q48" s="126">
        <f t="shared" si="0"/>
        <v>0</v>
      </c>
      <c r="R48" s="125">
        <f t="shared" si="1"/>
        <v>0</v>
      </c>
      <c r="S48" s="119">
        <f>P48/P48</f>
        <v>1</v>
      </c>
    </row>
    <row r="49" spans="2:19" x14ac:dyDescent="0.25">
      <c r="B49" s="120" t="s">
        <v>62</v>
      </c>
      <c r="C49" s="121">
        <v>18</v>
      </c>
      <c r="D49" s="121">
        <v>9</v>
      </c>
      <c r="E49" s="121">
        <v>12</v>
      </c>
      <c r="F49" s="121">
        <v>14</v>
      </c>
      <c r="G49" s="121">
        <v>13</v>
      </c>
      <c r="H49" s="121">
        <v>15</v>
      </c>
      <c r="I49" s="122">
        <f t="shared" si="2"/>
        <v>0.15384615384615374</v>
      </c>
      <c r="J49" s="121">
        <f t="shared" si="3"/>
        <v>2</v>
      </c>
      <c r="K49" s="122">
        <f>H49/H48</f>
        <v>0.83333333333333337</v>
      </c>
      <c r="L49" s="121">
        <v>14</v>
      </c>
      <c r="M49" s="121">
        <v>14</v>
      </c>
      <c r="N49" s="121">
        <v>15</v>
      </c>
      <c r="O49" s="121">
        <v>16</v>
      </c>
      <c r="P49" s="121">
        <v>16</v>
      </c>
      <c r="Q49" s="122">
        <f t="shared" si="0"/>
        <v>0</v>
      </c>
      <c r="R49" s="121">
        <f t="shared" si="1"/>
        <v>0</v>
      </c>
      <c r="S49" s="122">
        <f>P49/P48</f>
        <v>0.84210526315789469</v>
      </c>
    </row>
    <row r="50" spans="2:19" x14ac:dyDescent="0.25">
      <c r="B50" s="123" t="s">
        <v>63</v>
      </c>
      <c r="C50" s="70">
        <v>9</v>
      </c>
      <c r="D50" s="70">
        <v>5</v>
      </c>
      <c r="E50" s="70">
        <v>8</v>
      </c>
      <c r="F50" s="70">
        <v>8</v>
      </c>
      <c r="G50" s="70">
        <v>8</v>
      </c>
      <c r="H50" s="70">
        <v>8</v>
      </c>
      <c r="I50" s="124">
        <f t="shared" si="2"/>
        <v>0</v>
      </c>
      <c r="J50" s="70">
        <f t="shared" si="3"/>
        <v>0</v>
      </c>
      <c r="K50" s="124">
        <f>H50/H48</f>
        <v>0.44444444444444442</v>
      </c>
      <c r="L50" s="70">
        <v>9</v>
      </c>
      <c r="M50" s="70">
        <v>8</v>
      </c>
      <c r="N50" s="70">
        <v>8</v>
      </c>
      <c r="O50" s="70">
        <v>8</v>
      </c>
      <c r="P50" s="70">
        <v>8</v>
      </c>
      <c r="Q50" s="124">
        <f t="shared" si="0"/>
        <v>0</v>
      </c>
      <c r="R50" s="70">
        <f t="shared" si="1"/>
        <v>0</v>
      </c>
      <c r="S50" s="124">
        <f>P50/P48</f>
        <v>0.42105263157894735</v>
      </c>
    </row>
    <row r="51" spans="2:19" x14ac:dyDescent="0.25">
      <c r="B51" s="123" t="s">
        <v>64</v>
      </c>
      <c r="C51" s="70">
        <v>9</v>
      </c>
      <c r="D51" s="70">
        <v>4</v>
      </c>
      <c r="E51" s="70">
        <v>4</v>
      </c>
      <c r="F51" s="70">
        <v>6</v>
      </c>
      <c r="G51" s="70">
        <v>5</v>
      </c>
      <c r="H51" s="70">
        <v>7</v>
      </c>
      <c r="I51" s="124">
        <f t="shared" si="2"/>
        <v>0.39999999999999991</v>
      </c>
      <c r="J51" s="70">
        <f t="shared" si="3"/>
        <v>2</v>
      </c>
      <c r="K51" s="124">
        <f>H51/H48</f>
        <v>0.3888888888888889</v>
      </c>
      <c r="L51" s="70">
        <v>5</v>
      </c>
      <c r="M51" s="70">
        <v>6</v>
      </c>
      <c r="N51" s="70">
        <v>7</v>
      </c>
      <c r="O51" s="70">
        <v>8</v>
      </c>
      <c r="P51" s="70">
        <v>8</v>
      </c>
      <c r="Q51" s="124">
        <f t="shared" si="0"/>
        <v>0</v>
      </c>
      <c r="R51" s="70">
        <f t="shared" si="1"/>
        <v>0</v>
      </c>
      <c r="S51" s="124">
        <f>P51/P48</f>
        <v>0.42105263157894735</v>
      </c>
    </row>
    <row r="52" spans="2:19" x14ac:dyDescent="0.25">
      <c r="B52" s="120" t="s">
        <v>65</v>
      </c>
      <c r="C52" s="121">
        <v>5</v>
      </c>
      <c r="D52" s="121">
        <v>2</v>
      </c>
      <c r="E52" s="121">
        <v>2</v>
      </c>
      <c r="F52" s="121">
        <v>3</v>
      </c>
      <c r="G52" s="121">
        <v>4</v>
      </c>
      <c r="H52" s="121">
        <v>4</v>
      </c>
      <c r="I52" s="122">
        <f t="shared" si="2"/>
        <v>0</v>
      </c>
      <c r="J52" s="121">
        <f t="shared" si="3"/>
        <v>0</v>
      </c>
      <c r="K52" s="122">
        <f>H52/H48</f>
        <v>0.22222222222222221</v>
      </c>
      <c r="L52" s="121">
        <v>3</v>
      </c>
      <c r="M52" s="121">
        <v>3</v>
      </c>
      <c r="N52" s="121">
        <v>4</v>
      </c>
      <c r="O52" s="121">
        <v>4</v>
      </c>
      <c r="P52" s="121">
        <v>4</v>
      </c>
      <c r="Q52" s="122">
        <f t="shared" si="0"/>
        <v>0</v>
      </c>
      <c r="R52" s="121">
        <f t="shared" si="1"/>
        <v>0</v>
      </c>
      <c r="S52" s="122">
        <f>P52/P48</f>
        <v>0.21052631578947367</v>
      </c>
    </row>
    <row r="53" spans="2:19" ht="4.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28"/>
      <c r="K53" s="130"/>
      <c r="L53" s="128"/>
      <c r="M53" s="128"/>
      <c r="N53" s="128"/>
      <c r="O53" s="128"/>
      <c r="P53" s="130"/>
      <c r="Q53" s="130"/>
      <c r="R53" s="130"/>
    </row>
    <row r="54" spans="2:19" x14ac:dyDescent="0.25">
      <c r="B54" s="131" t="s">
        <v>57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1860-FD38-4575-B1BF-293C2184EA13}">
  <sheetPr>
    <tabColor theme="7"/>
  </sheetPr>
  <dimension ref="A4:A24"/>
  <sheetViews>
    <sheetView showGridLines="0" workbookViewId="0">
      <selection activeCell="D5" sqref="D5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58E58-A0C6-4E4F-B47E-FAF1A4C7D810}">
  <sheetPr>
    <tabColor theme="7" tint="0.79998168889431442"/>
  </sheetPr>
  <dimension ref="A4:O290"/>
  <sheetViews>
    <sheetView showGridLines="0" topLeftCell="F268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238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",RIGHT(E7,2),"/",RIGHT(E7-1,2))</f>
        <v>var 21/20</v>
      </c>
      <c r="G8" s="144" t="s">
        <v>71</v>
      </c>
      <c r="H8" s="143" t="str">
        <f>CONCATENATE("var ",RIGHT(G7,2),"/",RIGHT(G7-1,2))</f>
        <v>var 22/21</v>
      </c>
      <c r="I8" s="144" t="s">
        <v>71</v>
      </c>
      <c r="J8" s="143" t="str">
        <f>CONCATENATE("var ",RIGHT(I7,2),"/",RIGHT(I7-1,2))</f>
        <v>var 23/22</v>
      </c>
      <c r="K8" s="144" t="s">
        <v>71</v>
      </c>
      <c r="L8" s="143" t="str">
        <f>CONCATENATE("var ",RIGHT(K7,2),"/",RIGHT(K7-1,2))</f>
        <v>var 24/23</v>
      </c>
      <c r="M8" s="144" t="s">
        <v>71</v>
      </c>
      <c r="N8" s="143" t="str">
        <f>CONCATENATE("var ",RIGHT(M7,2),"/",RIGHT(M7-1,2))</f>
        <v>var 25/24</v>
      </c>
    </row>
    <row r="9" spans="1:15" x14ac:dyDescent="0.25">
      <c r="A9" s="1" t="s">
        <v>72</v>
      </c>
      <c r="B9" s="145" t="s">
        <v>73</v>
      </c>
      <c r="C9" s="146">
        <v>102767</v>
      </c>
      <c r="D9" s="147">
        <v>8.4192760207635331E-3</v>
      </c>
      <c r="E9" s="146">
        <v>8010</v>
      </c>
      <c r="F9" s="147">
        <f t="shared" ref="F9:L21" si="0">IFERROR(E9/C9-1,"-")</f>
        <v>-0.92205669135033619</v>
      </c>
      <c r="G9" s="146">
        <v>72992</v>
      </c>
      <c r="H9" s="147">
        <f>IFERROR(G9/E9-1,"-")</f>
        <v>8.1126092384519346</v>
      </c>
      <c r="I9" s="146">
        <v>102127</v>
      </c>
      <c r="J9" s="147">
        <f t="shared" si="0"/>
        <v>0.39915333187198598</v>
      </c>
      <c r="K9" s="146">
        <v>102161</v>
      </c>
      <c r="L9" s="147">
        <f t="shared" si="0"/>
        <v>3.3291881676733581E-4</v>
      </c>
      <c r="M9" s="146">
        <v>108758</v>
      </c>
      <c r="N9" s="147">
        <f t="shared" ref="N9:N18" si="1">IFERROR(M9/K9-1,"-")</f>
        <v>6.4574544101956732E-2</v>
      </c>
    </row>
    <row r="10" spans="1:15" x14ac:dyDescent="0.25">
      <c r="A10" s="1" t="s">
        <v>74</v>
      </c>
      <c r="B10" s="145" t="s">
        <v>75</v>
      </c>
      <c r="C10" s="146">
        <v>105310</v>
      </c>
      <c r="D10" s="147">
        <v>5.3089469105308984E-2</v>
      </c>
      <c r="E10" s="146">
        <v>10131</v>
      </c>
      <c r="F10" s="147">
        <f t="shared" si="0"/>
        <v>-0.90379830975216024</v>
      </c>
      <c r="G10" s="146">
        <v>88104</v>
      </c>
      <c r="H10" s="147">
        <f t="shared" si="0"/>
        <v>7.6964761622742071</v>
      </c>
      <c r="I10" s="146">
        <v>102173</v>
      </c>
      <c r="J10" s="147">
        <f t="shared" si="0"/>
        <v>0.15968627985108519</v>
      </c>
      <c r="K10" s="146">
        <v>112246</v>
      </c>
      <c r="L10" s="147">
        <f t="shared" si="0"/>
        <v>9.8587689507012577E-2</v>
      </c>
      <c r="M10" s="146">
        <v>115019</v>
      </c>
      <c r="N10" s="147">
        <f t="shared" si="1"/>
        <v>2.4704666536001341E-2</v>
      </c>
    </row>
    <row r="11" spans="1:15" x14ac:dyDescent="0.25">
      <c r="A11" s="1" t="s">
        <v>76</v>
      </c>
      <c r="B11" s="145" t="s">
        <v>77</v>
      </c>
      <c r="C11" s="146">
        <v>41200</v>
      </c>
      <c r="D11" s="147">
        <v>-0.65453341047635816</v>
      </c>
      <c r="E11" s="146">
        <v>12907</v>
      </c>
      <c r="F11" s="147">
        <f t="shared" si="0"/>
        <v>-0.68672330097087375</v>
      </c>
      <c r="G11" s="146">
        <v>104660</v>
      </c>
      <c r="H11" s="147">
        <f t="shared" si="0"/>
        <v>7.1087781823816538</v>
      </c>
      <c r="I11" s="146">
        <v>114283</v>
      </c>
      <c r="J11" s="147">
        <f t="shared" si="0"/>
        <v>9.1945346837378095E-2</v>
      </c>
      <c r="K11" s="146">
        <v>122937</v>
      </c>
      <c r="L11" s="147">
        <f t="shared" si="0"/>
        <v>7.5724298452088279E-2</v>
      </c>
      <c r="M11" s="146">
        <v>123198</v>
      </c>
      <c r="N11" s="147">
        <f t="shared" si="1"/>
        <v>2.1230386295418846E-3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13736</v>
      </c>
      <c r="F12" s="147" t="str">
        <f t="shared" si="0"/>
        <v>-</v>
      </c>
      <c r="G12" s="146">
        <v>110839</v>
      </c>
      <c r="H12" s="147">
        <f t="shared" si="0"/>
        <v>7.0692341292952818</v>
      </c>
      <c r="I12" s="146">
        <v>112901</v>
      </c>
      <c r="J12" s="147">
        <f t="shared" si="0"/>
        <v>1.8603560118730877E-2</v>
      </c>
      <c r="K12" s="146">
        <v>113542</v>
      </c>
      <c r="L12" s="147">
        <f t="shared" si="0"/>
        <v>5.6775405000841772E-3</v>
      </c>
      <c r="M12" s="146">
        <v>115519</v>
      </c>
      <c r="N12" s="147">
        <f t="shared" si="1"/>
        <v>1.7412058973771849E-2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15428</v>
      </c>
      <c r="F13" s="147" t="str">
        <f t="shared" si="0"/>
        <v>-</v>
      </c>
      <c r="G13" s="146">
        <v>97379</v>
      </c>
      <c r="H13" s="147">
        <f t="shared" si="0"/>
        <v>5.3118356235416124</v>
      </c>
      <c r="I13" s="146">
        <v>96632</v>
      </c>
      <c r="J13" s="147">
        <f t="shared" si="0"/>
        <v>-7.671058441758527E-3</v>
      </c>
      <c r="K13" s="146">
        <v>110622</v>
      </c>
      <c r="L13" s="147">
        <f t="shared" si="0"/>
        <v>0.14477605762066403</v>
      </c>
      <c r="M13" s="146">
        <v>116586</v>
      </c>
      <c r="N13" s="147">
        <f t="shared" si="1"/>
        <v>5.3913326463090439E-2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21147</v>
      </c>
      <c r="F14" s="147" t="str">
        <f t="shared" si="0"/>
        <v>-</v>
      </c>
      <c r="G14" s="146">
        <v>99145</v>
      </c>
      <c r="H14" s="147">
        <f t="shared" si="0"/>
        <v>3.6883718730789239</v>
      </c>
      <c r="I14" s="146">
        <v>109784</v>
      </c>
      <c r="J14" s="147">
        <f t="shared" si="0"/>
        <v>0.1073074789449795</v>
      </c>
      <c r="K14" s="146">
        <v>113390</v>
      </c>
      <c r="L14" s="147">
        <f t="shared" si="0"/>
        <v>3.2846316403118747E-2</v>
      </c>
      <c r="M14" s="146">
        <v>117164</v>
      </c>
      <c r="N14" s="147">
        <f t="shared" si="1"/>
        <v>3.3283358320839618E-2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42074</v>
      </c>
      <c r="F15" s="147" t="str">
        <f t="shared" si="0"/>
        <v>-</v>
      </c>
      <c r="G15" s="146">
        <v>119732</v>
      </c>
      <c r="H15" s="147">
        <f t="shared" si="0"/>
        <v>1.8457479678661408</v>
      </c>
      <c r="I15" s="146">
        <v>112830</v>
      </c>
      <c r="J15" s="147">
        <f t="shared" si="0"/>
        <v>-5.7645408078040972E-2</v>
      </c>
      <c r="K15" s="146">
        <v>121148</v>
      </c>
      <c r="L15" s="147">
        <f t="shared" si="0"/>
        <v>7.3721527962421263E-2</v>
      </c>
      <c r="M15" s="146">
        <v>126014</v>
      </c>
      <c r="N15" s="147">
        <f t="shared" si="1"/>
        <v>4.0165747680523056E-2</v>
      </c>
    </row>
    <row r="16" spans="1:15" x14ac:dyDescent="0.25">
      <c r="A16" s="1" t="s">
        <v>86</v>
      </c>
      <c r="B16" s="145" t="s">
        <v>87</v>
      </c>
      <c r="C16" s="146">
        <v>30803</v>
      </c>
      <c r="D16" s="147">
        <v>-0.74237228597236626</v>
      </c>
      <c r="E16" s="146">
        <v>53067</v>
      </c>
      <c r="F16" s="147">
        <f t="shared" si="0"/>
        <v>0.72278674155114753</v>
      </c>
      <c r="G16" s="146">
        <v>117894</v>
      </c>
      <c r="H16" s="147">
        <f t="shared" si="0"/>
        <v>1.2216066481994461</v>
      </c>
      <c r="I16" s="146">
        <v>116797</v>
      </c>
      <c r="J16" s="147">
        <f t="shared" si="0"/>
        <v>-9.3049688703411571E-3</v>
      </c>
      <c r="K16" s="146">
        <v>126181</v>
      </c>
      <c r="L16" s="147">
        <f t="shared" si="0"/>
        <v>8.0344529397159192E-2</v>
      </c>
      <c r="M16" s="146">
        <v>123588</v>
      </c>
      <c r="N16" s="147">
        <f t="shared" si="1"/>
        <v>-2.0549845063836836E-2</v>
      </c>
    </row>
    <row r="17" spans="1:15" x14ac:dyDescent="0.25">
      <c r="A17" s="1" t="s">
        <v>88</v>
      </c>
      <c r="B17" s="145" t="s">
        <v>89</v>
      </c>
      <c r="C17" s="146">
        <v>18180</v>
      </c>
      <c r="D17" s="147">
        <v>-0.81693502099507598</v>
      </c>
      <c r="E17" s="146">
        <v>59020</v>
      </c>
      <c r="F17" s="147">
        <f t="shared" si="0"/>
        <v>2.2464246424642464</v>
      </c>
      <c r="G17" s="146">
        <v>103298</v>
      </c>
      <c r="H17" s="147">
        <f t="shared" si="0"/>
        <v>0.7502202643171807</v>
      </c>
      <c r="I17" s="146">
        <v>107312</v>
      </c>
      <c r="J17" s="147">
        <f t="shared" si="0"/>
        <v>3.8858448372669274E-2</v>
      </c>
      <c r="K17" s="146">
        <v>111150</v>
      </c>
      <c r="L17" s="147">
        <f t="shared" si="0"/>
        <v>3.5764872521246494E-2</v>
      </c>
      <c r="M17" s="146">
        <v>115871</v>
      </c>
      <c r="N17" s="147">
        <f t="shared" si="1"/>
        <v>4.2474134053081425E-2</v>
      </c>
    </row>
    <row r="18" spans="1:15" x14ac:dyDescent="0.25">
      <c r="A18" s="1" t="s">
        <v>90</v>
      </c>
      <c r="B18" s="145" t="s">
        <v>91</v>
      </c>
      <c r="C18" s="146">
        <v>21674</v>
      </c>
      <c r="D18" s="147">
        <v>-0.80267302754966408</v>
      </c>
      <c r="E18" s="146">
        <v>89457</v>
      </c>
      <c r="F18" s="147">
        <f t="shared" si="0"/>
        <v>3.127387653409615</v>
      </c>
      <c r="G18" s="146">
        <v>113209</v>
      </c>
      <c r="H18" s="147">
        <f t="shared" si="0"/>
        <v>0.26551303978447738</v>
      </c>
      <c r="I18" s="146">
        <v>119521</v>
      </c>
      <c r="J18" s="147">
        <f t="shared" si="0"/>
        <v>5.5755284473849143E-2</v>
      </c>
      <c r="K18" s="146">
        <v>125080</v>
      </c>
      <c r="L18" s="147">
        <f t="shared" si="0"/>
        <v>4.6510655031333448E-2</v>
      </c>
      <c r="M18" s="146">
        <v>130415</v>
      </c>
      <c r="N18" s="147">
        <f t="shared" si="1"/>
        <v>4.2652702270546961E-2</v>
      </c>
    </row>
    <row r="19" spans="1:15" x14ac:dyDescent="0.25">
      <c r="A19" s="1" t="s">
        <v>92</v>
      </c>
      <c r="B19" s="145" t="s">
        <v>93</v>
      </c>
      <c r="C19" s="146">
        <v>16498</v>
      </c>
      <c r="D19" s="147">
        <v>-0.8463372607460532</v>
      </c>
      <c r="E19" s="146">
        <v>88426</v>
      </c>
      <c r="F19" s="147">
        <f t="shared" si="0"/>
        <v>4.3598011880227903</v>
      </c>
      <c r="G19" s="146">
        <v>107366</v>
      </c>
      <c r="H19" s="147">
        <f t="shared" si="0"/>
        <v>0.21419039648972027</v>
      </c>
      <c r="I19" s="146">
        <v>113999</v>
      </c>
      <c r="J19" s="147">
        <f t="shared" si="0"/>
        <v>6.1779334239889794E-2</v>
      </c>
      <c r="K19" s="146">
        <v>113916</v>
      </c>
      <c r="L19" s="147">
        <f t="shared" si="0"/>
        <v>-7.280765620750751E-4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17398</v>
      </c>
      <c r="D20" s="147">
        <v>-0.84088747439274214</v>
      </c>
      <c r="E20" s="146">
        <v>78855</v>
      </c>
      <c r="F20" s="147">
        <f t="shared" si="0"/>
        <v>3.5324175192550866</v>
      </c>
      <c r="G20" s="146">
        <v>108917</v>
      </c>
      <c r="H20" s="147">
        <f t="shared" si="0"/>
        <v>0.38123137404096119</v>
      </c>
      <c r="I20" s="146">
        <v>111619</v>
      </c>
      <c r="J20" s="147">
        <f t="shared" si="0"/>
        <v>2.4807881230661799E-2</v>
      </c>
      <c r="K20" s="146">
        <v>115450</v>
      </c>
      <c r="L20" s="147">
        <f t="shared" si="0"/>
        <v>3.4322113618649119E-2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375345</v>
      </c>
      <c r="D21" s="150">
        <v>-0.71114220212080703</v>
      </c>
      <c r="E21" s="149">
        <v>492258</v>
      </c>
      <c r="F21" s="150">
        <f t="shared" si="0"/>
        <v>0.31148143707788845</v>
      </c>
      <c r="G21" s="149">
        <v>1243535</v>
      </c>
      <c r="H21" s="150">
        <f t="shared" si="0"/>
        <v>1.5261854555944239</v>
      </c>
      <c r="I21" s="149">
        <v>1319978</v>
      </c>
      <c r="J21" s="150">
        <f t="shared" si="0"/>
        <v>6.1472334916186533E-2</v>
      </c>
      <c r="K21" s="149">
        <v>1387823</v>
      </c>
      <c r="L21" s="150">
        <f t="shared" si="0"/>
        <v>5.139858391579244E-2</v>
      </c>
      <c r="M21" s="149">
        <v>1192132</v>
      </c>
      <c r="N21" s="150">
        <v>2.906883898150725E-2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6" spans="1:15" ht="48.75" customHeight="1" thickBot="1" x14ac:dyDescent="0.3">
      <c r="B26" s="12" t="s">
        <v>239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38">
        <f>M$7</f>
        <v>2025</v>
      </c>
      <c r="N29" s="139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",RIGHT(E29,2),"/",RIGHT(E29-1,2))</f>
        <v>var 21/20</v>
      </c>
      <c r="G30" s="144" t="s">
        <v>71</v>
      </c>
      <c r="H30" s="143" t="str">
        <f>CONCATENATE("var ",RIGHT(G29,2),"/",RIGHT(G29-1,2))</f>
        <v>var 22/21</v>
      </c>
      <c r="I30" s="144" t="s">
        <v>71</v>
      </c>
      <c r="J30" s="143" t="str">
        <f>CONCATENATE("var ",RIGHT(I29,2),"/",RIGHT(I29-1,2))</f>
        <v>var 23/22</v>
      </c>
      <c r="K30" s="144" t="s">
        <v>71</v>
      </c>
      <c r="L30" s="143" t="str">
        <f>CONCATENATE("var ",RIGHT(K29,2),"/",RIGHT(K29-1,2))</f>
        <v>var 24/23</v>
      </c>
      <c r="M30" s="144" t="s">
        <v>71</v>
      </c>
      <c r="N30" s="143" t="str">
        <f>CONCATENATE("var ",RIGHT(M29,2),"/",RIGHT(M29-1,2))</f>
        <v>var 25/24</v>
      </c>
    </row>
    <row r="31" spans="1:15" x14ac:dyDescent="0.25">
      <c r="B31" s="145" t="s">
        <v>73</v>
      </c>
      <c r="C31" s="146">
        <v>5572</v>
      </c>
      <c r="D31" s="147">
        <v>0.13644707322047722</v>
      </c>
      <c r="E31" s="146">
        <v>1875</v>
      </c>
      <c r="F31" s="147">
        <f t="shared" ref="F31:L43" si="2">IFERROR(E31/C31-1,"-")</f>
        <v>-0.66349605168700654</v>
      </c>
      <c r="G31" s="146">
        <v>4149</v>
      </c>
      <c r="H31" s="147">
        <f t="shared" si="2"/>
        <v>1.2128000000000001</v>
      </c>
      <c r="I31" s="146">
        <v>5690</v>
      </c>
      <c r="J31" s="147">
        <f t="shared" si="2"/>
        <v>0.37141479874668604</v>
      </c>
      <c r="K31" s="146">
        <v>4403</v>
      </c>
      <c r="L31" s="147">
        <f t="shared" si="2"/>
        <v>-0.22618629173989457</v>
      </c>
      <c r="M31" s="146">
        <v>5520</v>
      </c>
      <c r="N31" s="147">
        <f t="shared" ref="N31" si="3">IFERROR(M31/K31-1,"-")</f>
        <v>0.25369066545537144</v>
      </c>
    </row>
    <row r="32" spans="1:15" x14ac:dyDescent="0.25">
      <c r="B32" s="145" t="s">
        <v>75</v>
      </c>
      <c r="C32" s="146">
        <v>6245</v>
      </c>
      <c r="D32" s="147">
        <v>-2.7147876077930899E-3</v>
      </c>
      <c r="E32" s="146">
        <v>3001</v>
      </c>
      <c r="F32" s="147">
        <f t="shared" si="2"/>
        <v>-0.51945556445156127</v>
      </c>
      <c r="G32" s="146">
        <v>5940</v>
      </c>
      <c r="H32" s="147">
        <f t="shared" si="2"/>
        <v>0.97934021992669118</v>
      </c>
      <c r="I32" s="146">
        <v>4224</v>
      </c>
      <c r="J32" s="147">
        <f t="shared" si="2"/>
        <v>-0.28888888888888886</v>
      </c>
      <c r="K32" s="146">
        <v>4931</v>
      </c>
      <c r="L32" s="147">
        <f t="shared" si="2"/>
        <v>0.16737689393939403</v>
      </c>
      <c r="M32" s="146">
        <v>5645</v>
      </c>
      <c r="N32" s="147">
        <f>IFERROR(M32/K32-1,"-")</f>
        <v>0.14479821537213544</v>
      </c>
    </row>
    <row r="33" spans="2:15" x14ac:dyDescent="0.25">
      <c r="B33" s="145" t="s">
        <v>77</v>
      </c>
      <c r="C33" s="146">
        <v>2136</v>
      </c>
      <c r="D33" s="147">
        <v>-0.70763755817136598</v>
      </c>
      <c r="E33" s="146">
        <v>4249</v>
      </c>
      <c r="F33" s="147">
        <f t="shared" si="2"/>
        <v>0.98923220973782766</v>
      </c>
      <c r="G33" s="146">
        <v>5677</v>
      </c>
      <c r="H33" s="147">
        <f t="shared" si="2"/>
        <v>0.33607907742998355</v>
      </c>
      <c r="I33" s="146">
        <v>6239</v>
      </c>
      <c r="J33" s="147">
        <f t="shared" si="2"/>
        <v>9.8995948564382541E-2</v>
      </c>
      <c r="K33" s="146">
        <v>8729</v>
      </c>
      <c r="L33" s="147">
        <f t="shared" si="2"/>
        <v>0.39910242025965692</v>
      </c>
      <c r="M33" s="146">
        <v>5678</v>
      </c>
      <c r="N33" s="147">
        <f>IFERROR(M33/K33-1,"-")</f>
        <v>-0.34952457326154196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5396</v>
      </c>
      <c r="F34" s="147" t="str">
        <f t="shared" si="2"/>
        <v>-</v>
      </c>
      <c r="G34" s="146">
        <v>13370</v>
      </c>
      <c r="H34" s="147">
        <f t="shared" si="2"/>
        <v>1.4777613046701261</v>
      </c>
      <c r="I34" s="146">
        <v>12713</v>
      </c>
      <c r="J34" s="147">
        <f t="shared" si="2"/>
        <v>-4.913986537023185E-2</v>
      </c>
      <c r="K34" s="146">
        <v>8246</v>
      </c>
      <c r="L34" s="147">
        <f t="shared" si="2"/>
        <v>-0.35137261071344295</v>
      </c>
      <c r="M34" s="146">
        <v>12728</v>
      </c>
      <c r="N34" s="147">
        <f>IFERROR(M34/K34-1,"-")</f>
        <v>0.54353626000485078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5693</v>
      </c>
      <c r="F35" s="147" t="str">
        <f t="shared" si="2"/>
        <v>-</v>
      </c>
      <c r="G35" s="146">
        <v>10229</v>
      </c>
      <c r="H35" s="147">
        <f t="shared" si="2"/>
        <v>0.79676796065343414</v>
      </c>
      <c r="I35" s="146">
        <v>8043</v>
      </c>
      <c r="J35" s="147">
        <f t="shared" si="2"/>
        <v>-0.21370612963143998</v>
      </c>
      <c r="K35" s="146">
        <v>9596</v>
      </c>
      <c r="L35" s="147">
        <f t="shared" si="2"/>
        <v>0.19308715653363162</v>
      </c>
      <c r="M35" s="146">
        <v>9435</v>
      </c>
      <c r="N35" s="147">
        <f>IFERROR(M35/K35-1,"-")</f>
        <v>-1.6777824093372251E-2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6523</v>
      </c>
      <c r="F36" s="147" t="str">
        <f t="shared" si="2"/>
        <v>-</v>
      </c>
      <c r="G36" s="146">
        <v>11920</v>
      </c>
      <c r="H36" s="147">
        <f t="shared" si="2"/>
        <v>0.82738003985896058</v>
      </c>
      <c r="I36" s="146">
        <v>12303</v>
      </c>
      <c r="J36" s="147">
        <f t="shared" si="2"/>
        <v>3.213087248322144E-2</v>
      </c>
      <c r="K36" s="146">
        <v>10664</v>
      </c>
      <c r="L36" s="147">
        <f t="shared" si="2"/>
        <v>-0.13321953994960578</v>
      </c>
      <c r="M36" s="146">
        <v>10671</v>
      </c>
      <c r="N36" s="147">
        <f t="shared" ref="N36:N40" si="4">IFERROR(M36/K36-1,"-")</f>
        <v>6.5641410352590412E-4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14397</v>
      </c>
      <c r="F37" s="147" t="str">
        <f t="shared" si="2"/>
        <v>-</v>
      </c>
      <c r="G37" s="146">
        <v>18621</v>
      </c>
      <c r="H37" s="147">
        <f t="shared" si="2"/>
        <v>0.29339445717857893</v>
      </c>
      <c r="I37" s="146">
        <v>14490</v>
      </c>
      <c r="J37" s="147">
        <f t="shared" si="2"/>
        <v>-0.22184630256162396</v>
      </c>
      <c r="K37" s="146">
        <v>14582</v>
      </c>
      <c r="L37" s="147">
        <f t="shared" si="2"/>
        <v>6.3492063492063266E-3</v>
      </c>
      <c r="M37" s="146">
        <v>13728</v>
      </c>
      <c r="N37" s="147">
        <f t="shared" si="4"/>
        <v>-5.856535454670142E-2</v>
      </c>
    </row>
    <row r="38" spans="2:15" x14ac:dyDescent="0.25">
      <c r="B38" s="145" t="s">
        <v>87</v>
      </c>
      <c r="C38" s="146">
        <v>13164</v>
      </c>
      <c r="D38" s="147">
        <v>-0.38037185220051772</v>
      </c>
      <c r="E38" s="146">
        <v>12562</v>
      </c>
      <c r="F38" s="147">
        <f t="shared" si="2"/>
        <v>-4.5730780917654257E-2</v>
      </c>
      <c r="G38" s="146">
        <v>19560</v>
      </c>
      <c r="H38" s="147">
        <f t="shared" si="2"/>
        <v>0.55707689858302811</v>
      </c>
      <c r="I38" s="146">
        <v>19950</v>
      </c>
      <c r="J38" s="147">
        <f t="shared" si="2"/>
        <v>1.9938650306748462E-2</v>
      </c>
      <c r="K38" s="146">
        <v>19201</v>
      </c>
      <c r="L38" s="147">
        <f t="shared" si="2"/>
        <v>-3.7543859649122768E-2</v>
      </c>
      <c r="M38" s="146">
        <v>17657</v>
      </c>
      <c r="N38" s="147">
        <f t="shared" si="4"/>
        <v>-8.0412478516743935E-2</v>
      </c>
    </row>
    <row r="39" spans="2:15" x14ac:dyDescent="0.25">
      <c r="B39" s="145" t="s">
        <v>89</v>
      </c>
      <c r="C39" s="146">
        <v>7078</v>
      </c>
      <c r="D39" s="147">
        <v>-0.24120926243567753</v>
      </c>
      <c r="E39" s="146">
        <v>8593</v>
      </c>
      <c r="F39" s="147">
        <f t="shared" si="2"/>
        <v>0.21404351511726483</v>
      </c>
      <c r="G39" s="146">
        <v>11009</v>
      </c>
      <c r="H39" s="147">
        <f t="shared" si="2"/>
        <v>0.28115908297451409</v>
      </c>
      <c r="I39" s="146">
        <v>10743</v>
      </c>
      <c r="J39" s="147">
        <f t="shared" si="2"/>
        <v>-2.4162049232446137E-2</v>
      </c>
      <c r="K39" s="146">
        <v>10757</v>
      </c>
      <c r="L39" s="147">
        <f t="shared" si="2"/>
        <v>1.3031741599180968E-3</v>
      </c>
      <c r="M39" s="146">
        <v>12182</v>
      </c>
      <c r="N39" s="147">
        <f t="shared" si="4"/>
        <v>0.1324718787766106</v>
      </c>
    </row>
    <row r="40" spans="2:15" x14ac:dyDescent="0.25">
      <c r="B40" s="145" t="s">
        <v>91</v>
      </c>
      <c r="C40" s="146">
        <v>7771</v>
      </c>
      <c r="D40" s="147">
        <v>-0.27176459563302413</v>
      </c>
      <c r="E40" s="146">
        <v>7600</v>
      </c>
      <c r="F40" s="147">
        <f t="shared" si="2"/>
        <v>-2.2004889975550168E-2</v>
      </c>
      <c r="G40" s="146">
        <v>9548</v>
      </c>
      <c r="H40" s="147">
        <f t="shared" si="2"/>
        <v>0.25631578947368427</v>
      </c>
      <c r="I40" s="146">
        <v>10093</v>
      </c>
      <c r="J40" s="147">
        <f t="shared" si="2"/>
        <v>5.7080016757436125E-2</v>
      </c>
      <c r="K40" s="146">
        <v>9833</v>
      </c>
      <c r="L40" s="147">
        <f t="shared" si="2"/>
        <v>-2.5760428019419357E-2</v>
      </c>
      <c r="M40" s="146">
        <v>10585</v>
      </c>
      <c r="N40" s="147">
        <f t="shared" si="4"/>
        <v>7.6477168717583588E-2</v>
      </c>
    </row>
    <row r="41" spans="2:15" x14ac:dyDescent="0.25">
      <c r="B41" s="145" t="s">
        <v>93</v>
      </c>
      <c r="C41" s="146">
        <v>2621</v>
      </c>
      <c r="D41" s="147">
        <v>-0.6562172088142707</v>
      </c>
      <c r="E41" s="146">
        <v>6036</v>
      </c>
      <c r="F41" s="147">
        <f t="shared" si="2"/>
        <v>1.3029378099961848</v>
      </c>
      <c r="G41" s="146">
        <v>5905</v>
      </c>
      <c r="H41" s="147">
        <f t="shared" si="2"/>
        <v>-2.1703114645460597E-2</v>
      </c>
      <c r="I41" s="146">
        <v>7021</v>
      </c>
      <c r="J41" s="147">
        <f t="shared" si="2"/>
        <v>0.18899237933954272</v>
      </c>
      <c r="K41" s="146">
        <v>6177</v>
      </c>
      <c r="L41" s="147">
        <f t="shared" si="2"/>
        <v>-0.12021079618287989</v>
      </c>
      <c r="M41" s="146"/>
      <c r="N41" s="147"/>
    </row>
    <row r="42" spans="2:15" x14ac:dyDescent="0.25">
      <c r="B42" s="145" t="s">
        <v>95</v>
      </c>
      <c r="C42" s="146">
        <v>2321</v>
      </c>
      <c r="D42" s="147">
        <v>-0.7248696064485538</v>
      </c>
      <c r="E42" s="146">
        <v>7543</v>
      </c>
      <c r="F42" s="147">
        <f t="shared" si="2"/>
        <v>2.2498922878069796</v>
      </c>
      <c r="G42" s="146">
        <v>8023</v>
      </c>
      <c r="H42" s="147">
        <f t="shared" si="2"/>
        <v>6.363515842502987E-2</v>
      </c>
      <c r="I42" s="146">
        <v>7457</v>
      </c>
      <c r="J42" s="147">
        <f t="shared" si="2"/>
        <v>-7.0547176866508798E-2</v>
      </c>
      <c r="K42" s="146">
        <v>7541</v>
      </c>
      <c r="L42" s="147">
        <f t="shared" si="2"/>
        <v>1.1264583612712986E-2</v>
      </c>
      <c r="M42" s="146"/>
      <c r="N42" s="147"/>
    </row>
    <row r="43" spans="2:15" ht="15.75" x14ac:dyDescent="0.25">
      <c r="B43" s="148" t="s">
        <v>32</v>
      </c>
      <c r="C43" s="149">
        <v>51760</v>
      </c>
      <c r="D43" s="150">
        <v>-0.59505237875433226</v>
      </c>
      <c r="E43" s="149">
        <v>83468</v>
      </c>
      <c r="F43" s="150">
        <f t="shared" si="2"/>
        <v>0.61259659969088109</v>
      </c>
      <c r="G43" s="149">
        <v>123951</v>
      </c>
      <c r="H43" s="150">
        <f t="shared" si="2"/>
        <v>0.48501222025207258</v>
      </c>
      <c r="I43" s="149">
        <v>118966</v>
      </c>
      <c r="J43" s="150">
        <f t="shared" si="2"/>
        <v>-4.0217505304515511E-2</v>
      </c>
      <c r="K43" s="149">
        <v>114660</v>
      </c>
      <c r="L43" s="150">
        <f t="shared" si="2"/>
        <v>-3.6195215439705497E-2</v>
      </c>
      <c r="M43" s="149">
        <v>103829</v>
      </c>
      <c r="N43" s="150">
        <v>2.8600582512730011E-2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240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38">
        <f>M$7</f>
        <v>2025</v>
      </c>
      <c r="N51" s="139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",RIGHT(E51,2),"/",RIGHT(E51-1,2))</f>
        <v>var 21/20</v>
      </c>
      <c r="G52" s="144" t="s">
        <v>71</v>
      </c>
      <c r="H52" s="143" t="str">
        <f>CONCATENATE("var ",RIGHT(G51,2),"/",RIGHT(G51-1,2))</f>
        <v>var 22/21</v>
      </c>
      <c r="I52" s="144" t="s">
        <v>71</v>
      </c>
      <c r="J52" s="143" t="str">
        <f>CONCATENATE("var ",RIGHT(I51,2),"/",RIGHT(I51-1,2))</f>
        <v>var 23/22</v>
      </c>
      <c r="K52" s="144" t="s">
        <v>71</v>
      </c>
      <c r="L52" s="143" t="str">
        <f>CONCATENATE("var ",RIGHT(K51,2),"/",RIGHT(K51-1,2))</f>
        <v>var 24/23</v>
      </c>
      <c r="M52" s="144" t="s">
        <v>71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73</v>
      </c>
      <c r="C53" s="146">
        <v>3650</v>
      </c>
      <c r="D53" s="147">
        <v>-6.0489060489060442E-2</v>
      </c>
      <c r="E53" s="146">
        <v>295</v>
      </c>
      <c r="F53" s="147">
        <f>IFERROR(E53/C53-1,"-")</f>
        <v>-0.91917808219178077</v>
      </c>
      <c r="G53" s="146">
        <v>2603</v>
      </c>
      <c r="H53" s="147">
        <f>IFERROR(G53/E53-1,"-")</f>
        <v>7.8237288135593221</v>
      </c>
      <c r="I53" s="146">
        <v>4265</v>
      </c>
      <c r="J53" s="147">
        <f>IFERROR(I53/G53-1,"-")</f>
        <v>0.63849404533230891</v>
      </c>
      <c r="K53" s="146">
        <v>3219</v>
      </c>
      <c r="L53" s="147">
        <f>IFERROR(K53/I53-1,"-")</f>
        <v>-0.24525205158264951</v>
      </c>
      <c r="M53" s="146">
        <v>3737</v>
      </c>
      <c r="N53" s="147">
        <f t="shared" ref="N53:N62" si="5">IFERROR(M53/K53-1,"-")</f>
        <v>0.16091954022988508</v>
      </c>
    </row>
    <row r="54" spans="1:15" x14ac:dyDescent="0.25">
      <c r="A54" s="1">
        <v>2</v>
      </c>
      <c r="B54" s="145" t="s">
        <v>75</v>
      </c>
      <c r="C54" s="146">
        <v>3952</v>
      </c>
      <c r="D54" s="147">
        <v>-0.109107303877367</v>
      </c>
      <c r="E54" s="146">
        <v>722</v>
      </c>
      <c r="F54" s="147">
        <f t="shared" ref="F54:L65" si="6">IFERROR(E54/C54-1,"-")</f>
        <v>-0.81730769230769229</v>
      </c>
      <c r="G54" s="146">
        <v>3449</v>
      </c>
      <c r="H54" s="147">
        <f t="shared" si="6"/>
        <v>3.7770083102493075</v>
      </c>
      <c r="I54" s="146">
        <v>2830</v>
      </c>
      <c r="J54" s="147">
        <f t="shared" si="6"/>
        <v>-0.17947231081472892</v>
      </c>
      <c r="K54" s="146">
        <v>3176</v>
      </c>
      <c r="L54" s="147">
        <f t="shared" si="6"/>
        <v>0.12226148409894</v>
      </c>
      <c r="M54" s="146">
        <v>3570</v>
      </c>
      <c r="N54" s="147">
        <f t="shared" si="5"/>
        <v>0.12405541561712852</v>
      </c>
    </row>
    <row r="55" spans="1:15" x14ac:dyDescent="0.25">
      <c r="A55" s="1">
        <v>3</v>
      </c>
      <c r="B55" s="145" t="s">
        <v>77</v>
      </c>
      <c r="C55" s="146">
        <v>1272</v>
      </c>
      <c r="D55" s="147">
        <v>-0.74093686354378818</v>
      </c>
      <c r="E55" s="146">
        <v>838</v>
      </c>
      <c r="F55" s="147">
        <f t="shared" si="6"/>
        <v>-0.3411949685534591</v>
      </c>
      <c r="G55" s="146">
        <v>3256</v>
      </c>
      <c r="H55" s="147">
        <f t="shared" si="6"/>
        <v>2.8854415274463006</v>
      </c>
      <c r="I55" s="146">
        <v>4198</v>
      </c>
      <c r="J55" s="147">
        <f t="shared" si="6"/>
        <v>0.28931203931203942</v>
      </c>
      <c r="K55" s="146">
        <v>4814</v>
      </c>
      <c r="L55" s="147">
        <f t="shared" si="6"/>
        <v>0.14673654121010005</v>
      </c>
      <c r="M55" s="146">
        <v>3719</v>
      </c>
      <c r="N55" s="147">
        <f t="shared" si="5"/>
        <v>-0.22746157041960946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788</v>
      </c>
      <c r="F56" s="147" t="str">
        <f t="shared" si="6"/>
        <v>-</v>
      </c>
      <c r="G56" s="146">
        <v>8246</v>
      </c>
      <c r="H56" s="147">
        <f t="shared" si="6"/>
        <v>9.4644670050761412</v>
      </c>
      <c r="I56" s="146">
        <v>7014</v>
      </c>
      <c r="J56" s="147">
        <f t="shared" si="6"/>
        <v>-0.14940577249575548</v>
      </c>
      <c r="K56" s="146">
        <v>4307</v>
      </c>
      <c r="L56" s="147">
        <f t="shared" si="6"/>
        <v>-0.38594240091246079</v>
      </c>
      <c r="M56" s="146">
        <v>6553</v>
      </c>
      <c r="N56" s="147">
        <f t="shared" si="5"/>
        <v>0.52147666589273278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1163</v>
      </c>
      <c r="F57" s="147" t="str">
        <f t="shared" si="6"/>
        <v>-</v>
      </c>
      <c r="G57" s="146">
        <v>5450</v>
      </c>
      <c r="H57" s="147">
        <f t="shared" si="6"/>
        <v>3.6861564918314702</v>
      </c>
      <c r="I57" s="146">
        <v>4156</v>
      </c>
      <c r="J57" s="147">
        <f t="shared" si="6"/>
        <v>-0.23743119266055046</v>
      </c>
      <c r="K57" s="146">
        <v>5457</v>
      </c>
      <c r="L57" s="147">
        <f t="shared" si="6"/>
        <v>0.313041385948027</v>
      </c>
      <c r="M57" s="146">
        <v>5729</v>
      </c>
      <c r="N57" s="147">
        <f t="shared" si="5"/>
        <v>4.9844236760124616E-2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2126</v>
      </c>
      <c r="F58" s="147" t="str">
        <f t="shared" si="6"/>
        <v>-</v>
      </c>
      <c r="G58" s="146">
        <v>7306</v>
      </c>
      <c r="H58" s="147">
        <f t="shared" si="6"/>
        <v>2.436500470366886</v>
      </c>
      <c r="I58" s="146">
        <v>6696</v>
      </c>
      <c r="J58" s="147">
        <f t="shared" si="6"/>
        <v>-8.3493019436079896E-2</v>
      </c>
      <c r="K58" s="146">
        <v>5557</v>
      </c>
      <c r="L58" s="147">
        <f t="shared" si="6"/>
        <v>-0.17010155316606934</v>
      </c>
      <c r="M58" s="146">
        <v>6008</v>
      </c>
      <c r="N58" s="147">
        <f t="shared" si="5"/>
        <v>8.115889868634163E-2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6433</v>
      </c>
      <c r="F59" s="147" t="str">
        <f t="shared" si="6"/>
        <v>-</v>
      </c>
      <c r="G59" s="146">
        <v>10472</v>
      </c>
      <c r="H59" s="147">
        <f t="shared" si="6"/>
        <v>0.62785636561479863</v>
      </c>
      <c r="I59" s="146">
        <v>7620</v>
      </c>
      <c r="J59" s="147">
        <f t="shared" si="6"/>
        <v>-0.2723453017570665</v>
      </c>
      <c r="K59" s="146">
        <v>7599</v>
      </c>
      <c r="L59" s="147">
        <f t="shared" si="6"/>
        <v>-2.7559055118110409E-3</v>
      </c>
      <c r="M59" s="146">
        <v>7565</v>
      </c>
      <c r="N59" s="147">
        <f t="shared" si="5"/>
        <v>-4.4742729306487261E-3</v>
      </c>
    </row>
    <row r="60" spans="1:15" x14ac:dyDescent="0.25">
      <c r="A60" s="1">
        <v>8</v>
      </c>
      <c r="B60" s="145" t="s">
        <v>87</v>
      </c>
      <c r="C60" s="146">
        <v>6200</v>
      </c>
      <c r="D60" s="147">
        <v>-0.46662078458362011</v>
      </c>
      <c r="E60" s="146">
        <v>8300</v>
      </c>
      <c r="F60" s="147">
        <f t="shared" si="6"/>
        <v>0.33870967741935476</v>
      </c>
      <c r="G60" s="146">
        <v>11207</v>
      </c>
      <c r="H60" s="147">
        <f t="shared" si="6"/>
        <v>0.35024096385542158</v>
      </c>
      <c r="I60" s="146">
        <v>9492</v>
      </c>
      <c r="J60" s="147">
        <f t="shared" si="6"/>
        <v>-0.1530293566520925</v>
      </c>
      <c r="K60" s="146">
        <v>9450</v>
      </c>
      <c r="L60" s="147">
        <f t="shared" si="6"/>
        <v>-4.4247787610619538E-3</v>
      </c>
      <c r="M60" s="146">
        <v>8887</v>
      </c>
      <c r="N60" s="147">
        <f t="shared" si="5"/>
        <v>-5.9576719576719617E-2</v>
      </c>
    </row>
    <row r="61" spans="1:15" x14ac:dyDescent="0.25">
      <c r="A61" s="1">
        <v>9</v>
      </c>
      <c r="B61" s="145" t="s">
        <v>89</v>
      </c>
      <c r="C61" s="146">
        <v>2978</v>
      </c>
      <c r="D61" s="147">
        <v>-0.52730158730158738</v>
      </c>
      <c r="E61" s="146">
        <v>5769</v>
      </c>
      <c r="F61" s="147">
        <f t="shared" si="6"/>
        <v>0.93720617864338474</v>
      </c>
      <c r="G61" s="146">
        <v>7045</v>
      </c>
      <c r="H61" s="147">
        <f t="shared" si="6"/>
        <v>0.22118218062055806</v>
      </c>
      <c r="I61" s="146">
        <v>6112</v>
      </c>
      <c r="J61" s="147">
        <f t="shared" si="6"/>
        <v>-0.13243435060326469</v>
      </c>
      <c r="K61" s="146">
        <v>6082</v>
      </c>
      <c r="L61" s="147">
        <f t="shared" si="6"/>
        <v>-4.9083769633507801E-3</v>
      </c>
      <c r="M61" s="146">
        <v>6213</v>
      </c>
      <c r="N61" s="147">
        <f t="shared" si="5"/>
        <v>2.1538967444919344E-2</v>
      </c>
    </row>
    <row r="62" spans="1:15" x14ac:dyDescent="0.25">
      <c r="A62" s="1">
        <v>10</v>
      </c>
      <c r="B62" s="145" t="s">
        <v>91</v>
      </c>
      <c r="C62" s="146">
        <v>3362</v>
      </c>
      <c r="D62" s="147">
        <v>-0.4422694094226941</v>
      </c>
      <c r="E62" s="146">
        <v>4743</v>
      </c>
      <c r="F62" s="147">
        <f t="shared" si="6"/>
        <v>0.41076740035693038</v>
      </c>
      <c r="G62" s="146">
        <v>6519</v>
      </c>
      <c r="H62" s="147">
        <f t="shared" si="6"/>
        <v>0.37444655281467432</v>
      </c>
      <c r="I62" s="146">
        <v>5748</v>
      </c>
      <c r="J62" s="147">
        <f t="shared" si="6"/>
        <v>-0.11826967326277038</v>
      </c>
      <c r="K62" s="146">
        <v>5830</v>
      </c>
      <c r="L62" s="147">
        <f t="shared" si="6"/>
        <v>1.4265831593597733E-2</v>
      </c>
      <c r="M62" s="146">
        <v>5793</v>
      </c>
      <c r="N62" s="147">
        <f t="shared" si="5"/>
        <v>-6.3464837049742595E-3</v>
      </c>
    </row>
    <row r="63" spans="1:15" x14ac:dyDescent="0.25">
      <c r="A63" s="1">
        <v>11</v>
      </c>
      <c r="B63" s="145" t="s">
        <v>93</v>
      </c>
      <c r="C63" s="146">
        <v>1184</v>
      </c>
      <c r="D63" s="147">
        <v>-0.75323051271363073</v>
      </c>
      <c r="E63" s="146">
        <v>3917</v>
      </c>
      <c r="F63" s="147">
        <f t="shared" si="6"/>
        <v>2.3082770270270272</v>
      </c>
      <c r="G63" s="146">
        <v>4255</v>
      </c>
      <c r="H63" s="147">
        <f t="shared" si="6"/>
        <v>8.6290528465662542E-2</v>
      </c>
      <c r="I63" s="146">
        <v>4279</v>
      </c>
      <c r="J63" s="147">
        <f t="shared" si="6"/>
        <v>5.640423031727293E-3</v>
      </c>
      <c r="K63" s="146">
        <v>4123</v>
      </c>
      <c r="L63" s="147">
        <f t="shared" si="6"/>
        <v>-3.6457116148632895E-2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1021</v>
      </c>
      <c r="D64" s="147">
        <v>-0.81307213474917617</v>
      </c>
      <c r="E64" s="146">
        <v>4892</v>
      </c>
      <c r="F64" s="147">
        <f t="shared" si="6"/>
        <v>3.7913809990205678</v>
      </c>
      <c r="G64" s="146">
        <v>6049</v>
      </c>
      <c r="H64" s="147">
        <f t="shared" si="6"/>
        <v>0.23650858544562547</v>
      </c>
      <c r="I64" s="146">
        <v>4654</v>
      </c>
      <c r="J64" s="147">
        <f t="shared" si="6"/>
        <v>-0.23061663084807404</v>
      </c>
      <c r="K64" s="146">
        <v>4801</v>
      </c>
      <c r="L64" s="147">
        <f t="shared" si="6"/>
        <v>3.1585732703051095E-2</v>
      </c>
      <c r="M64" s="146"/>
      <c r="N64" s="147"/>
    </row>
    <row r="65" spans="1:15" ht="15.75" x14ac:dyDescent="0.25">
      <c r="B65" s="148" t="s">
        <v>32</v>
      </c>
      <c r="C65" s="149">
        <v>26848</v>
      </c>
      <c r="D65" s="150">
        <v>-0.64900445804081519</v>
      </c>
      <c r="E65" s="149">
        <v>39986</v>
      </c>
      <c r="F65" s="150">
        <f t="shared" si="6"/>
        <v>0.48934743742550646</v>
      </c>
      <c r="G65" s="149">
        <v>75857</v>
      </c>
      <c r="H65" s="150">
        <f t="shared" si="6"/>
        <v>0.89708898114340019</v>
      </c>
      <c r="I65" s="149">
        <v>67064</v>
      </c>
      <c r="J65" s="150">
        <f t="shared" si="6"/>
        <v>-0.1159154725338466</v>
      </c>
      <c r="K65" s="149">
        <v>64415</v>
      </c>
      <c r="L65" s="150">
        <f t="shared" si="6"/>
        <v>-3.9499582488369267E-2</v>
      </c>
      <c r="M65" s="149">
        <v>57774</v>
      </c>
      <c r="N65" s="150">
        <v>4.1141806779477763E-2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</row>
    <row r="70" spans="1:15" ht="48.75" customHeight="1" thickBot="1" x14ac:dyDescent="0.3">
      <c r="B70" s="12" t="s">
        <v>241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38">
        <f>M$7</f>
        <v>2025</v>
      </c>
      <c r="N73" s="139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",RIGHT(E73,2),"/",RIGHT(E73-1,2))</f>
        <v>var 21/20</v>
      </c>
      <c r="G74" s="144" t="s">
        <v>71</v>
      </c>
      <c r="H74" s="143" t="str">
        <f>CONCATENATE("var ",RIGHT(G73,2),"/",RIGHT(G73-1,2))</f>
        <v>var 22/21</v>
      </c>
      <c r="I74" s="144" t="s">
        <v>71</v>
      </c>
      <c r="J74" s="143" t="str">
        <f>CONCATENATE("var ",RIGHT(I73,2),"/",RIGHT(I73-1,2))</f>
        <v>var 23/22</v>
      </c>
      <c r="K74" s="144" t="s">
        <v>71</v>
      </c>
      <c r="L74" s="143" t="str">
        <f>CONCATENATE("var ",RIGHT(K73,2),"/",RIGHT(K73-1,2))</f>
        <v>var 24/23</v>
      </c>
      <c r="M74" s="144" t="s">
        <v>71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73</v>
      </c>
      <c r="C75" s="146">
        <v>1922</v>
      </c>
      <c r="D75" s="147">
        <v>0.88801571709233795</v>
      </c>
      <c r="E75" s="146">
        <v>1580</v>
      </c>
      <c r="F75" s="147">
        <f>IFERROR(E75/C75-1,"-")</f>
        <v>-0.17793964620187308</v>
      </c>
      <c r="G75" s="146">
        <v>1546</v>
      </c>
      <c r="H75" s="147">
        <f>IFERROR(G75/E75-1,"-")</f>
        <v>-2.1518987341772156E-2</v>
      </c>
      <c r="I75" s="146">
        <v>1425</v>
      </c>
      <c r="J75" s="147">
        <f>IFERROR(I75/G75-1,"-")</f>
        <v>-7.826649417852527E-2</v>
      </c>
      <c r="K75" s="146">
        <v>1184</v>
      </c>
      <c r="L75" s="147">
        <f>IFERROR(K75/I75-1,"-")</f>
        <v>-0.1691228070175439</v>
      </c>
      <c r="M75" s="146">
        <v>1783</v>
      </c>
      <c r="N75" s="147">
        <f t="shared" ref="N75:N84" si="7">IFERROR(M75/K75-1,"-")</f>
        <v>0.50591216216216206</v>
      </c>
    </row>
    <row r="76" spans="1:15" x14ac:dyDescent="0.25">
      <c r="A76" s="1">
        <v>2</v>
      </c>
      <c r="B76" s="145" t="s">
        <v>75</v>
      </c>
      <c r="C76" s="146">
        <v>2293</v>
      </c>
      <c r="D76" s="147">
        <v>0.25575027382256299</v>
      </c>
      <c r="E76" s="146">
        <v>2279</v>
      </c>
      <c r="F76" s="147">
        <f t="shared" ref="F76:L87" si="8">IFERROR(E76/C76-1,"-")</f>
        <v>-6.1055385957261565E-3</v>
      </c>
      <c r="G76" s="146">
        <v>2491</v>
      </c>
      <c r="H76" s="147">
        <f t="shared" si="8"/>
        <v>9.3023255813953432E-2</v>
      </c>
      <c r="I76" s="146">
        <v>1394</v>
      </c>
      <c r="J76" s="147">
        <f t="shared" si="8"/>
        <v>-0.44038538739462063</v>
      </c>
      <c r="K76" s="146">
        <v>1755</v>
      </c>
      <c r="L76" s="147">
        <f t="shared" si="8"/>
        <v>0.25896700143472029</v>
      </c>
      <c r="M76" s="146">
        <v>2075</v>
      </c>
      <c r="N76" s="147">
        <f t="shared" si="7"/>
        <v>0.18233618233618243</v>
      </c>
    </row>
    <row r="77" spans="1:15" x14ac:dyDescent="0.25">
      <c r="A77" s="1">
        <v>3</v>
      </c>
      <c r="B77" s="145" t="s">
        <v>77</v>
      </c>
      <c r="C77" s="146">
        <v>864</v>
      </c>
      <c r="D77" s="147">
        <v>-0.63939899833055092</v>
      </c>
      <c r="E77" s="146">
        <v>3411</v>
      </c>
      <c r="F77" s="147">
        <f t="shared" si="8"/>
        <v>2.9479166666666665</v>
      </c>
      <c r="G77" s="146">
        <v>2421</v>
      </c>
      <c r="H77" s="147">
        <f t="shared" si="8"/>
        <v>-0.29023746701846964</v>
      </c>
      <c r="I77" s="146">
        <v>2041</v>
      </c>
      <c r="J77" s="147">
        <f t="shared" si="8"/>
        <v>-0.15695993391160679</v>
      </c>
      <c r="K77" s="146">
        <v>3915</v>
      </c>
      <c r="L77" s="147">
        <f t="shared" si="8"/>
        <v>0.9181773640372366</v>
      </c>
      <c r="M77" s="146">
        <v>1959</v>
      </c>
      <c r="N77" s="147">
        <f t="shared" si="7"/>
        <v>-0.49961685823754787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4608</v>
      </c>
      <c r="F78" s="147" t="str">
        <f t="shared" si="8"/>
        <v>-</v>
      </c>
      <c r="G78" s="146">
        <v>5124</v>
      </c>
      <c r="H78" s="147">
        <f t="shared" si="8"/>
        <v>0.11197916666666674</v>
      </c>
      <c r="I78" s="146">
        <v>5699</v>
      </c>
      <c r="J78" s="147">
        <f t="shared" si="8"/>
        <v>0.11221701795472283</v>
      </c>
      <c r="K78" s="146">
        <v>3939</v>
      </c>
      <c r="L78" s="147">
        <f t="shared" si="8"/>
        <v>-0.3088261098438323</v>
      </c>
      <c r="M78" s="146">
        <v>6175</v>
      </c>
      <c r="N78" s="147">
        <f t="shared" si="7"/>
        <v>0.56765676567656764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4530</v>
      </c>
      <c r="F79" s="147" t="str">
        <f t="shared" si="8"/>
        <v>-</v>
      </c>
      <c r="G79" s="146">
        <v>4779</v>
      </c>
      <c r="H79" s="147">
        <f t="shared" si="8"/>
        <v>5.4966887417218446E-2</v>
      </c>
      <c r="I79" s="146">
        <v>3887</v>
      </c>
      <c r="J79" s="147">
        <f t="shared" si="8"/>
        <v>-0.18664992676292114</v>
      </c>
      <c r="K79" s="146">
        <v>4139</v>
      </c>
      <c r="L79" s="147">
        <f t="shared" si="8"/>
        <v>6.4831489580653434E-2</v>
      </c>
      <c r="M79" s="146">
        <v>3706</v>
      </c>
      <c r="N79" s="147">
        <f t="shared" si="7"/>
        <v>-0.10461464121768538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4397</v>
      </c>
      <c r="F80" s="147" t="str">
        <f t="shared" si="8"/>
        <v>-</v>
      </c>
      <c r="G80" s="146">
        <v>4614</v>
      </c>
      <c r="H80" s="147">
        <f t="shared" si="8"/>
        <v>4.9351830793723073E-2</v>
      </c>
      <c r="I80" s="146">
        <v>5607</v>
      </c>
      <c r="J80" s="147">
        <f t="shared" si="8"/>
        <v>0.21521456436931086</v>
      </c>
      <c r="K80" s="146">
        <v>5107</v>
      </c>
      <c r="L80" s="147">
        <f t="shared" si="8"/>
        <v>-8.9174246477617292E-2</v>
      </c>
      <c r="M80" s="146">
        <v>4663</v>
      </c>
      <c r="N80" s="147">
        <f t="shared" si="7"/>
        <v>-8.6939494811043683E-2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7964</v>
      </c>
      <c r="F81" s="147" t="str">
        <f t="shared" si="8"/>
        <v>-</v>
      </c>
      <c r="G81" s="146">
        <v>8149</v>
      </c>
      <c r="H81" s="147">
        <f t="shared" si="8"/>
        <v>2.3229532898041194E-2</v>
      </c>
      <c r="I81" s="146">
        <v>6870</v>
      </c>
      <c r="J81" s="147">
        <f t="shared" si="8"/>
        <v>-0.15695177322370846</v>
      </c>
      <c r="K81" s="146">
        <v>6983</v>
      </c>
      <c r="L81" s="147">
        <f t="shared" si="8"/>
        <v>1.644832605531299E-2</v>
      </c>
      <c r="M81" s="146">
        <v>6163</v>
      </c>
      <c r="N81" s="147">
        <f t="shared" si="7"/>
        <v>-0.1174280395245596</v>
      </c>
    </row>
    <row r="82" spans="1:15" x14ac:dyDescent="0.25">
      <c r="A82" s="1">
        <v>8</v>
      </c>
      <c r="B82" s="145" t="s">
        <v>87</v>
      </c>
      <c r="C82" s="146">
        <v>6964</v>
      </c>
      <c r="D82" s="147">
        <v>-0.27616671863631637</v>
      </c>
      <c r="E82" s="146">
        <v>4262</v>
      </c>
      <c r="F82" s="147">
        <f t="shared" si="8"/>
        <v>-0.38799540493968987</v>
      </c>
      <c r="G82" s="146">
        <v>8353</v>
      </c>
      <c r="H82" s="147">
        <f t="shared" si="8"/>
        <v>0.95987799155326137</v>
      </c>
      <c r="I82" s="146">
        <v>10458</v>
      </c>
      <c r="J82" s="147">
        <f t="shared" si="8"/>
        <v>0.25200526756853825</v>
      </c>
      <c r="K82" s="146">
        <v>9751</v>
      </c>
      <c r="L82" s="147">
        <f t="shared" si="8"/>
        <v>-6.7603748326639845E-2</v>
      </c>
      <c r="M82" s="146">
        <v>8770</v>
      </c>
      <c r="N82" s="147">
        <f t="shared" si="7"/>
        <v>-0.10060506614706188</v>
      </c>
    </row>
    <row r="83" spans="1:15" x14ac:dyDescent="0.25">
      <c r="A83" s="1">
        <v>9</v>
      </c>
      <c r="B83" s="145" t="s">
        <v>89</v>
      </c>
      <c r="C83" s="146">
        <v>4100</v>
      </c>
      <c r="D83" s="147">
        <v>0.35402906208718621</v>
      </c>
      <c r="E83" s="146">
        <v>2824</v>
      </c>
      <c r="F83" s="147">
        <f t="shared" si="8"/>
        <v>-0.31121951219512201</v>
      </c>
      <c r="G83" s="146">
        <v>3964</v>
      </c>
      <c r="H83" s="147">
        <f t="shared" si="8"/>
        <v>0.40368271954674229</v>
      </c>
      <c r="I83" s="146">
        <v>4631</v>
      </c>
      <c r="J83" s="147">
        <f t="shared" si="8"/>
        <v>0.16826437941473249</v>
      </c>
      <c r="K83" s="146">
        <v>4675</v>
      </c>
      <c r="L83" s="147">
        <f t="shared" si="8"/>
        <v>9.5011876484560887E-3</v>
      </c>
      <c r="M83" s="146">
        <v>5969</v>
      </c>
      <c r="N83" s="147">
        <f t="shared" si="7"/>
        <v>0.27679144385026744</v>
      </c>
    </row>
    <row r="84" spans="1:15" x14ac:dyDescent="0.25">
      <c r="A84" s="1">
        <v>10</v>
      </c>
      <c r="B84" s="145" t="s">
        <v>91</v>
      </c>
      <c r="C84" s="146">
        <v>4409</v>
      </c>
      <c r="D84" s="147">
        <v>-5.0398449278483692E-2</v>
      </c>
      <c r="E84" s="146">
        <v>2857</v>
      </c>
      <c r="F84" s="147">
        <f t="shared" si="8"/>
        <v>-0.35200725788160581</v>
      </c>
      <c r="G84" s="146">
        <v>3029</v>
      </c>
      <c r="H84" s="147">
        <f t="shared" si="8"/>
        <v>6.0203010150507552E-2</v>
      </c>
      <c r="I84" s="146">
        <v>4345</v>
      </c>
      <c r="J84" s="147">
        <f t="shared" si="8"/>
        <v>0.4344668207329152</v>
      </c>
      <c r="K84" s="146">
        <v>4003</v>
      </c>
      <c r="L84" s="147">
        <f t="shared" si="8"/>
        <v>-7.8711162255466038E-2</v>
      </c>
      <c r="M84" s="146">
        <v>4792</v>
      </c>
      <c r="N84" s="147">
        <f t="shared" si="7"/>
        <v>0.19710217336997249</v>
      </c>
    </row>
    <row r="85" spans="1:15" x14ac:dyDescent="0.25">
      <c r="A85" s="1">
        <v>11</v>
      </c>
      <c r="B85" s="145" t="s">
        <v>93</v>
      </c>
      <c r="C85" s="146">
        <v>1437</v>
      </c>
      <c r="D85" s="147">
        <v>-0.49150743099787686</v>
      </c>
      <c r="E85" s="146">
        <v>2119</v>
      </c>
      <c r="F85" s="147">
        <f t="shared" si="8"/>
        <v>0.47459986082115524</v>
      </c>
      <c r="G85" s="146">
        <v>1650</v>
      </c>
      <c r="H85" s="147">
        <f t="shared" si="8"/>
        <v>-0.22133081642284091</v>
      </c>
      <c r="I85" s="146">
        <v>2742</v>
      </c>
      <c r="J85" s="147">
        <f t="shared" si="8"/>
        <v>0.66181818181818186</v>
      </c>
      <c r="K85" s="146">
        <v>2054</v>
      </c>
      <c r="L85" s="147">
        <f t="shared" si="8"/>
        <v>-0.25091174325309995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1300</v>
      </c>
      <c r="D86" s="147">
        <v>-0.56287827841291183</v>
      </c>
      <c r="E86" s="146">
        <v>2651</v>
      </c>
      <c r="F86" s="147">
        <f t="shared" si="8"/>
        <v>1.0392307692307692</v>
      </c>
      <c r="G86" s="146">
        <v>1974</v>
      </c>
      <c r="H86" s="147">
        <f t="shared" si="8"/>
        <v>-0.25537533006412672</v>
      </c>
      <c r="I86" s="146">
        <v>2803</v>
      </c>
      <c r="J86" s="147">
        <f t="shared" si="8"/>
        <v>0.4199594731509626</v>
      </c>
      <c r="K86" s="146">
        <v>2740</v>
      </c>
      <c r="L86" s="147">
        <f t="shared" si="8"/>
        <v>-2.2475918658580119E-2</v>
      </c>
      <c r="M86" s="146"/>
      <c r="N86" s="147"/>
    </row>
    <row r="87" spans="1:15" ht="15.75" x14ac:dyDescent="0.25">
      <c r="B87" s="148" t="s">
        <v>32</v>
      </c>
      <c r="C87" s="149">
        <v>24912</v>
      </c>
      <c r="D87" s="150">
        <v>-0.51465087281795507</v>
      </c>
      <c r="E87" s="149">
        <v>43482</v>
      </c>
      <c r="F87" s="150">
        <f t="shared" si="8"/>
        <v>0.74542389210019278</v>
      </c>
      <c r="G87" s="149">
        <v>48094</v>
      </c>
      <c r="H87" s="150">
        <f t="shared" si="8"/>
        <v>0.10606687824847061</v>
      </c>
      <c r="I87" s="149">
        <v>51902</v>
      </c>
      <c r="J87" s="150">
        <f t="shared" si="8"/>
        <v>7.9178275876408799E-2</v>
      </c>
      <c r="K87" s="149">
        <v>50245</v>
      </c>
      <c r="L87" s="150">
        <f t="shared" si="8"/>
        <v>-3.1925552001849655E-2</v>
      </c>
      <c r="M87" s="149">
        <v>46055</v>
      </c>
      <c r="N87" s="150">
        <v>1.3289036544850585E-2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</row>
    <row r="92" spans="1:15" ht="48.75" customHeight="1" thickBot="1" x14ac:dyDescent="0.3">
      <c r="B92" s="12" t="s">
        <v>242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38">
        <f>M$7</f>
        <v>2025</v>
      </c>
      <c r="N95" s="139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",RIGHT(E95,2),"/",RIGHT(E95-1,2))</f>
        <v>var 21/20</v>
      </c>
      <c r="G96" s="144" t="s">
        <v>71</v>
      </c>
      <c r="H96" s="143" t="str">
        <f>CONCATENATE("var ",RIGHT(G95,2),"/",RIGHT(G95-1,2))</f>
        <v>var 22/21</v>
      </c>
      <c r="I96" s="144" t="s">
        <v>71</v>
      </c>
      <c r="J96" s="143" t="str">
        <f>CONCATENATE("var ",RIGHT(I95,2),"/",RIGHT(I95-1,2))</f>
        <v>var 23/22</v>
      </c>
      <c r="K96" s="144" t="s">
        <v>71</v>
      </c>
      <c r="L96" s="143" t="str">
        <f>CONCATENATE("var ",RIGHT(K95,2),"/",RIGHT(K95-1,2))</f>
        <v>var 24/23</v>
      </c>
      <c r="M96" s="144" t="s">
        <v>71</v>
      </c>
      <c r="N96" s="143" t="str">
        <f>CONCATENATE("var ",RIGHT(M95,2),"/",RIGHT(M95-1,2))</f>
        <v>var 25/24</v>
      </c>
    </row>
    <row r="97" spans="2:14" x14ac:dyDescent="0.25">
      <c r="B97" s="145" t="s">
        <v>73</v>
      </c>
      <c r="C97" s="146">
        <v>97195</v>
      </c>
      <c r="D97" s="147">
        <v>1.9483330927982934E-3</v>
      </c>
      <c r="E97" s="146">
        <v>6135</v>
      </c>
      <c r="F97" s="147">
        <f t="shared" ref="F97:L109" si="9">IFERROR(E97/C97-1,"-")</f>
        <v>-0.93687946910849318</v>
      </c>
      <c r="G97" s="146">
        <v>68843</v>
      </c>
      <c r="H97" s="147">
        <f t="shared" si="9"/>
        <v>10.221352893235533</v>
      </c>
      <c r="I97" s="146">
        <v>96437</v>
      </c>
      <c r="J97" s="147">
        <f t="shared" si="9"/>
        <v>0.40082506572926802</v>
      </c>
      <c r="K97" s="146">
        <v>97758</v>
      </c>
      <c r="L97" s="147">
        <f t="shared" si="9"/>
        <v>1.3698061947178042E-2</v>
      </c>
      <c r="M97" s="146">
        <v>103238</v>
      </c>
      <c r="N97" s="147">
        <f t="shared" ref="N97:N106" si="10">IFERROR(M97/K97-1,"-")</f>
        <v>5.6056793305918617E-2</v>
      </c>
    </row>
    <row r="98" spans="2:14" x14ac:dyDescent="0.25">
      <c r="B98" s="145" t="s">
        <v>75</v>
      </c>
      <c r="C98" s="146">
        <v>99065</v>
      </c>
      <c r="D98" s="147">
        <v>5.6817333233766032E-2</v>
      </c>
      <c r="E98" s="146">
        <v>7130</v>
      </c>
      <c r="F98" s="147">
        <f t="shared" si="9"/>
        <v>-0.92802705294503607</v>
      </c>
      <c r="G98" s="146">
        <v>82164</v>
      </c>
      <c r="H98" s="147">
        <f t="shared" si="9"/>
        <v>10.523702664796634</v>
      </c>
      <c r="I98" s="146">
        <v>97949</v>
      </c>
      <c r="J98" s="147">
        <f t="shared" si="9"/>
        <v>0.19211576846307388</v>
      </c>
      <c r="K98" s="146">
        <v>107315</v>
      </c>
      <c r="L98" s="147">
        <f t="shared" si="9"/>
        <v>9.5621190619608054E-2</v>
      </c>
      <c r="M98" s="146">
        <v>109374</v>
      </c>
      <c r="N98" s="147">
        <f t="shared" si="10"/>
        <v>1.9186507012067366E-2</v>
      </c>
    </row>
    <row r="99" spans="2:14" x14ac:dyDescent="0.25">
      <c r="B99" s="145" t="s">
        <v>77</v>
      </c>
      <c r="C99" s="146">
        <v>39064</v>
      </c>
      <c r="D99" s="147">
        <v>-0.65106785883361762</v>
      </c>
      <c r="E99" s="146">
        <v>8658</v>
      </c>
      <c r="F99" s="147">
        <f t="shared" si="9"/>
        <v>-0.77836371083350397</v>
      </c>
      <c r="G99" s="146">
        <v>98983</v>
      </c>
      <c r="H99" s="147">
        <f t="shared" si="9"/>
        <v>10.432547932547932</v>
      </c>
      <c r="I99" s="146">
        <v>108044</v>
      </c>
      <c r="J99" s="147">
        <f t="shared" si="9"/>
        <v>9.1540971682005923E-2</v>
      </c>
      <c r="K99" s="146">
        <v>114208</v>
      </c>
      <c r="L99" s="147">
        <f t="shared" si="9"/>
        <v>5.7050831142867686E-2</v>
      </c>
      <c r="M99" s="146">
        <v>117520</v>
      </c>
      <c r="N99" s="147">
        <f t="shared" si="10"/>
        <v>2.899971980947047E-2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8340</v>
      </c>
      <c r="F100" s="147" t="str">
        <f t="shared" si="9"/>
        <v>-</v>
      </c>
      <c r="G100" s="146">
        <v>97469</v>
      </c>
      <c r="H100" s="147">
        <f t="shared" si="9"/>
        <v>10.686930455635492</v>
      </c>
      <c r="I100" s="146">
        <v>100188</v>
      </c>
      <c r="J100" s="147">
        <f t="shared" si="9"/>
        <v>2.7896049000194933E-2</v>
      </c>
      <c r="K100" s="146">
        <v>105296</v>
      </c>
      <c r="L100" s="147">
        <f t="shared" si="9"/>
        <v>5.0984149798378953E-2</v>
      </c>
      <c r="M100" s="146">
        <v>102791</v>
      </c>
      <c r="N100" s="147">
        <f t="shared" si="10"/>
        <v>-2.3790077495821293E-2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9735</v>
      </c>
      <c r="F101" s="147" t="str">
        <f t="shared" si="9"/>
        <v>-</v>
      </c>
      <c r="G101" s="146">
        <v>87150</v>
      </c>
      <c r="H101" s="147">
        <f t="shared" si="9"/>
        <v>7.9522342064714948</v>
      </c>
      <c r="I101" s="146">
        <v>88589</v>
      </c>
      <c r="J101" s="147">
        <f t="shared" si="9"/>
        <v>1.6511761331038377E-2</v>
      </c>
      <c r="K101" s="146">
        <v>101026</v>
      </c>
      <c r="L101" s="147">
        <f t="shared" si="9"/>
        <v>0.14038989039271232</v>
      </c>
      <c r="M101" s="146">
        <v>107151</v>
      </c>
      <c r="N101" s="147">
        <f t="shared" si="10"/>
        <v>6.0627957159543167E-2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14624</v>
      </c>
      <c r="F102" s="147" t="str">
        <f t="shared" si="9"/>
        <v>-</v>
      </c>
      <c r="G102" s="146">
        <v>87225</v>
      </c>
      <c r="H102" s="147">
        <f t="shared" si="9"/>
        <v>4.964510393873085</v>
      </c>
      <c r="I102" s="146">
        <v>97481</v>
      </c>
      <c r="J102" s="147">
        <f t="shared" si="9"/>
        <v>0.11758096875895663</v>
      </c>
      <c r="K102" s="146">
        <v>102726</v>
      </c>
      <c r="L102" s="147">
        <f t="shared" si="9"/>
        <v>5.3805356941352578E-2</v>
      </c>
      <c r="M102" s="146">
        <v>106493</v>
      </c>
      <c r="N102" s="147">
        <f t="shared" si="10"/>
        <v>3.6670365827541129E-2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27677</v>
      </c>
      <c r="F103" s="147" t="str">
        <f t="shared" si="9"/>
        <v>-</v>
      </c>
      <c r="G103" s="146">
        <v>101111</v>
      </c>
      <c r="H103" s="147">
        <f t="shared" si="9"/>
        <v>2.6532499909672289</v>
      </c>
      <c r="I103" s="146">
        <v>98340</v>
      </c>
      <c r="J103" s="147">
        <f t="shared" si="9"/>
        <v>-2.7405524621455624E-2</v>
      </c>
      <c r="K103" s="146">
        <v>106566</v>
      </c>
      <c r="L103" s="147">
        <f t="shared" si="9"/>
        <v>8.3648566198901708E-2</v>
      </c>
      <c r="M103" s="146">
        <v>112286</v>
      </c>
      <c r="N103" s="147">
        <f t="shared" si="10"/>
        <v>5.3675656400728133E-2</v>
      </c>
    </row>
    <row r="104" spans="2:14" x14ac:dyDescent="0.25">
      <c r="B104" s="145" t="s">
        <v>87</v>
      </c>
      <c r="C104" s="146">
        <v>17639</v>
      </c>
      <c r="D104" s="147">
        <v>-0.82059418830541397</v>
      </c>
      <c r="E104" s="146">
        <v>40505</v>
      </c>
      <c r="F104" s="147">
        <f t="shared" si="9"/>
        <v>1.2963319916095015</v>
      </c>
      <c r="G104" s="146">
        <v>98334</v>
      </c>
      <c r="H104" s="147">
        <f t="shared" si="9"/>
        <v>1.4277002839155659</v>
      </c>
      <c r="I104" s="146">
        <v>96847</v>
      </c>
      <c r="J104" s="147">
        <f t="shared" si="9"/>
        <v>-1.5121931376736453E-2</v>
      </c>
      <c r="K104" s="146">
        <v>106980</v>
      </c>
      <c r="L104" s="147">
        <f t="shared" si="9"/>
        <v>0.10462895081933365</v>
      </c>
      <c r="M104" s="146">
        <v>105931</v>
      </c>
      <c r="N104" s="147">
        <f t="shared" si="10"/>
        <v>-9.8055711347915242E-3</v>
      </c>
    </row>
    <row r="105" spans="2:14" x14ac:dyDescent="0.25">
      <c r="B105" s="145" t="s">
        <v>89</v>
      </c>
      <c r="C105" s="146">
        <v>11102</v>
      </c>
      <c r="D105" s="147">
        <v>-0.87661839721719026</v>
      </c>
      <c r="E105" s="146">
        <v>50427</v>
      </c>
      <c r="F105" s="147">
        <f t="shared" si="9"/>
        <v>3.5421545667447303</v>
      </c>
      <c r="G105" s="146">
        <v>92289</v>
      </c>
      <c r="H105" s="147">
        <f t="shared" si="9"/>
        <v>0.83015051460527101</v>
      </c>
      <c r="I105" s="146">
        <v>96569</v>
      </c>
      <c r="J105" s="147">
        <f t="shared" si="9"/>
        <v>4.6376057818374949E-2</v>
      </c>
      <c r="K105" s="146">
        <v>100393</v>
      </c>
      <c r="L105" s="147">
        <f t="shared" si="9"/>
        <v>3.9598628959603976E-2</v>
      </c>
      <c r="M105" s="146">
        <v>103689</v>
      </c>
      <c r="N105" s="147">
        <f t="shared" si="10"/>
        <v>3.2830974271114588E-2</v>
      </c>
    </row>
    <row r="106" spans="2:14" x14ac:dyDescent="0.25">
      <c r="B106" s="145" t="s">
        <v>91</v>
      </c>
      <c r="C106" s="146">
        <v>13903</v>
      </c>
      <c r="D106" s="147">
        <v>-0.85980215192553977</v>
      </c>
      <c r="E106" s="146">
        <v>81857</v>
      </c>
      <c r="F106" s="147">
        <f t="shared" si="9"/>
        <v>4.8877220743724372</v>
      </c>
      <c r="G106" s="146">
        <v>103661</v>
      </c>
      <c r="H106" s="147">
        <f t="shared" si="9"/>
        <v>0.26636695701039614</v>
      </c>
      <c r="I106" s="146">
        <v>109428</v>
      </c>
      <c r="J106" s="147">
        <f t="shared" si="9"/>
        <v>5.56332661270873E-2</v>
      </c>
      <c r="K106" s="146">
        <v>115247</v>
      </c>
      <c r="L106" s="147">
        <f t="shared" si="9"/>
        <v>5.3176517893043895E-2</v>
      </c>
      <c r="M106" s="146">
        <v>119830</v>
      </c>
      <c r="N106" s="147">
        <f t="shared" si="10"/>
        <v>3.9766761824602703E-2</v>
      </c>
    </row>
    <row r="107" spans="2:14" x14ac:dyDescent="0.25">
      <c r="B107" s="145" t="s">
        <v>93</v>
      </c>
      <c r="C107" s="146">
        <v>13877</v>
      </c>
      <c r="D107" s="147">
        <v>-0.86086965239971525</v>
      </c>
      <c r="E107" s="146">
        <v>82390</v>
      </c>
      <c r="F107" s="147">
        <f t="shared" si="9"/>
        <v>4.93716221085249</v>
      </c>
      <c r="G107" s="146">
        <v>101461</v>
      </c>
      <c r="H107" s="147">
        <f t="shared" si="9"/>
        <v>0.23147226605170523</v>
      </c>
      <c r="I107" s="146">
        <v>106978</v>
      </c>
      <c r="J107" s="147">
        <f t="shared" si="9"/>
        <v>5.4375572880219991E-2</v>
      </c>
      <c r="K107" s="146">
        <v>107739</v>
      </c>
      <c r="L107" s="147">
        <f t="shared" si="9"/>
        <v>7.1136121445531941E-3</v>
      </c>
      <c r="M107" s="146"/>
      <c r="N107" s="147"/>
    </row>
    <row r="108" spans="2:14" x14ac:dyDescent="0.25">
      <c r="B108" s="145" t="s">
        <v>95</v>
      </c>
      <c r="C108" s="146">
        <v>15077</v>
      </c>
      <c r="D108" s="147">
        <v>-0.85058667300907764</v>
      </c>
      <c r="E108" s="146">
        <v>71312</v>
      </c>
      <c r="F108" s="147">
        <f t="shared" si="9"/>
        <v>3.7298534191152086</v>
      </c>
      <c r="G108" s="146">
        <v>100894</v>
      </c>
      <c r="H108" s="147">
        <f t="shared" si="9"/>
        <v>0.41482499439084597</v>
      </c>
      <c r="I108" s="146">
        <v>104162</v>
      </c>
      <c r="J108" s="147">
        <f t="shared" si="9"/>
        <v>3.2390429559735923E-2</v>
      </c>
      <c r="K108" s="146">
        <v>107909</v>
      </c>
      <c r="L108" s="147">
        <f t="shared" si="9"/>
        <v>3.5972811581958863E-2</v>
      </c>
      <c r="M108" s="146"/>
      <c r="N108" s="147"/>
    </row>
    <row r="109" spans="2:14" ht="15.75" x14ac:dyDescent="0.25">
      <c r="B109" s="148" t="s">
        <v>32</v>
      </c>
      <c r="C109" s="149">
        <v>323585</v>
      </c>
      <c r="D109" s="150">
        <v>-0.72380743467009001</v>
      </c>
      <c r="E109" s="149">
        <v>408790</v>
      </c>
      <c r="F109" s="150">
        <f t="shared" si="9"/>
        <v>0.26331566667181727</v>
      </c>
      <c r="G109" s="149">
        <v>1119584</v>
      </c>
      <c r="H109" s="150">
        <f t="shared" si="9"/>
        <v>1.738775410357396</v>
      </c>
      <c r="I109" s="149">
        <v>1201012</v>
      </c>
      <c r="J109" s="150">
        <f t="shared" si="9"/>
        <v>7.2730585646097135E-2</v>
      </c>
      <c r="K109" s="149">
        <v>1273163</v>
      </c>
      <c r="L109" s="150">
        <f t="shared" si="9"/>
        <v>6.007516994001727E-2</v>
      </c>
      <c r="M109" s="149">
        <v>1088303</v>
      </c>
      <c r="N109" s="150">
        <v>2.9113535032599946E-2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</row>
    <row r="114" spans="1:15" ht="48.75" customHeight="1" thickBot="1" x14ac:dyDescent="0.3">
      <c r="B114" s="12" t="s">
        <v>243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C$7</f>
        <v>2020</v>
      </c>
      <c r="D117" s="139"/>
      <c r="E117" s="138">
        <f>E$7</f>
        <v>2021</v>
      </c>
      <c r="F117" s="139"/>
      <c r="G117" s="138">
        <f>G$7</f>
        <v>2022</v>
      </c>
      <c r="H117" s="139"/>
      <c r="I117" s="138">
        <f>I$7</f>
        <v>2023</v>
      </c>
      <c r="J117" s="139"/>
      <c r="K117" s="138">
        <f>K$7</f>
        <v>2024</v>
      </c>
      <c r="L117" s="139"/>
      <c r="M117" s="138">
        <f>M$7</f>
        <v>2025</v>
      </c>
      <c r="N117" s="139"/>
    </row>
    <row r="118" spans="1:15" ht="16.5" thickTop="1" thickBot="1" x14ac:dyDescent="0.3">
      <c r="B118" s="109"/>
      <c r="C118" s="142" t="s">
        <v>71</v>
      </c>
      <c r="D118" s="143" t="str">
        <f>CONCATENATE("var ",RIGHT(C117,2),"/",RIGHT(C117-1,2))</f>
        <v>var 20/19</v>
      </c>
      <c r="E118" s="144" t="s">
        <v>71</v>
      </c>
      <c r="F118" s="143" t="str">
        <f>CONCATENATE("var ",RIGHT(E117,2),"/",RIGHT(E117-1,2))</f>
        <v>var 21/20</v>
      </c>
      <c r="G118" s="144" t="s">
        <v>71</v>
      </c>
      <c r="H118" s="143" t="str">
        <f>CONCATENATE("var ",RIGHT(G117,2),"/",RIGHT(G117-1,2))</f>
        <v>var 22/21</v>
      </c>
      <c r="I118" s="144" t="s">
        <v>71</v>
      </c>
      <c r="J118" s="143" t="str">
        <f>CONCATENATE("var ",RIGHT(I117,2),"/",RIGHT(I117-1,2))</f>
        <v>var 23/22</v>
      </c>
      <c r="K118" s="144" t="s">
        <v>71</v>
      </c>
      <c r="L118" s="143" t="str">
        <f>CONCATENATE("var ",RIGHT(K117,2),"/",RIGHT(K117-1,2))</f>
        <v>var 24/23</v>
      </c>
      <c r="M118" s="144" t="s">
        <v>71</v>
      </c>
      <c r="N118" s="143" t="str">
        <f>CONCATENATE("var ",RIGHT(M117,2),"/",RIGHT(M117-1,2))</f>
        <v>var 25/24</v>
      </c>
    </row>
    <row r="119" spans="1:15" x14ac:dyDescent="0.25">
      <c r="B119" s="145" t="s">
        <v>73</v>
      </c>
      <c r="C119" s="146">
        <v>42402</v>
      </c>
      <c r="D119" s="147">
        <v>-3.5177937562573924E-2</v>
      </c>
      <c r="E119" s="146">
        <v>484</v>
      </c>
      <c r="F119" s="147">
        <f t="shared" ref="F119:L131" si="11">IFERROR(E119/C119-1,"-")</f>
        <v>-0.98858544408282634</v>
      </c>
      <c r="G119" s="146">
        <v>22981</v>
      </c>
      <c r="H119" s="147">
        <f t="shared" si="11"/>
        <v>46.481404958677686</v>
      </c>
      <c r="I119" s="146">
        <v>38867</v>
      </c>
      <c r="J119" s="147">
        <f t="shared" si="11"/>
        <v>0.69126669857708545</v>
      </c>
      <c r="K119" s="146">
        <v>41827</v>
      </c>
      <c r="L119" s="147">
        <f t="shared" si="11"/>
        <v>7.6157151310880744E-2</v>
      </c>
      <c r="M119" s="146">
        <v>45798</v>
      </c>
      <c r="N119" s="147">
        <f t="shared" ref="N119:N128" si="12">IFERROR(M119/K119-1,"-")</f>
        <v>9.493867597484873E-2</v>
      </c>
    </row>
    <row r="120" spans="1:15" x14ac:dyDescent="0.25">
      <c r="B120" s="145" t="s">
        <v>75</v>
      </c>
      <c r="C120" s="146">
        <v>44676</v>
      </c>
      <c r="D120" s="147">
        <v>6.3486395772334392E-2</v>
      </c>
      <c r="E120" s="146">
        <v>257</v>
      </c>
      <c r="F120" s="147">
        <f t="shared" si="11"/>
        <v>-0.99424747067776886</v>
      </c>
      <c r="G120" s="146">
        <v>33474</v>
      </c>
      <c r="H120" s="147">
        <f t="shared" si="11"/>
        <v>129.24902723735408</v>
      </c>
      <c r="I120" s="146">
        <v>40917</v>
      </c>
      <c r="J120" s="147">
        <f t="shared" si="11"/>
        <v>0.22235167592758565</v>
      </c>
      <c r="K120" s="146">
        <v>46040</v>
      </c>
      <c r="L120" s="147">
        <f t="shared" si="11"/>
        <v>0.12520468265024309</v>
      </c>
      <c r="M120" s="146">
        <v>47035</v>
      </c>
      <c r="N120" s="147">
        <f t="shared" si="12"/>
        <v>2.16116420503909E-2</v>
      </c>
    </row>
    <row r="121" spans="1:15" x14ac:dyDescent="0.25">
      <c r="B121" s="145" t="s">
        <v>77</v>
      </c>
      <c r="C121" s="146">
        <v>19712</v>
      </c>
      <c r="D121" s="147">
        <v>-0.62035360733407807</v>
      </c>
      <c r="E121" s="146">
        <v>272</v>
      </c>
      <c r="F121" s="147">
        <f t="shared" si="11"/>
        <v>-0.98620129870129869</v>
      </c>
      <c r="G121" s="146">
        <v>46540</v>
      </c>
      <c r="H121" s="147">
        <f t="shared" si="11"/>
        <v>170.10294117647058</v>
      </c>
      <c r="I121" s="146">
        <v>54879</v>
      </c>
      <c r="J121" s="147">
        <f t="shared" si="11"/>
        <v>0.17917920068758053</v>
      </c>
      <c r="K121" s="146">
        <v>55580</v>
      </c>
      <c r="L121" s="147">
        <f t="shared" si="11"/>
        <v>1.2773556369467309E-2</v>
      </c>
      <c r="M121" s="146">
        <v>57360</v>
      </c>
      <c r="N121" s="147">
        <f t="shared" si="12"/>
        <v>3.2025908600215924E-2</v>
      </c>
    </row>
    <row r="122" spans="1:15" x14ac:dyDescent="0.25">
      <c r="B122" s="145" t="s">
        <v>79</v>
      </c>
      <c r="C122" s="146">
        <v>0</v>
      </c>
      <c r="D122" s="147">
        <v>-1</v>
      </c>
      <c r="E122" s="146">
        <v>159</v>
      </c>
      <c r="F122" s="147" t="str">
        <f t="shared" si="11"/>
        <v>-</v>
      </c>
      <c r="G122" s="146">
        <v>48714</v>
      </c>
      <c r="H122" s="147">
        <f t="shared" si="11"/>
        <v>305.37735849056605</v>
      </c>
      <c r="I122" s="146">
        <v>48998</v>
      </c>
      <c r="J122" s="147">
        <f t="shared" si="11"/>
        <v>5.8299462166933047E-3</v>
      </c>
      <c r="K122" s="146">
        <v>57738</v>
      </c>
      <c r="L122" s="147">
        <f t="shared" si="11"/>
        <v>0.17837462753581779</v>
      </c>
      <c r="M122" s="146">
        <v>52845</v>
      </c>
      <c r="N122" s="147">
        <f t="shared" si="12"/>
        <v>-8.4744882053413684E-2</v>
      </c>
    </row>
    <row r="123" spans="1:15" x14ac:dyDescent="0.25">
      <c r="B123" s="145" t="s">
        <v>81</v>
      </c>
      <c r="C123" s="146">
        <v>0</v>
      </c>
      <c r="D123" s="147">
        <v>-1</v>
      </c>
      <c r="E123" s="146">
        <v>189</v>
      </c>
      <c r="F123" s="147" t="str">
        <f t="shared" si="11"/>
        <v>-</v>
      </c>
      <c r="G123" s="146">
        <v>52400</v>
      </c>
      <c r="H123" s="147">
        <f t="shared" si="11"/>
        <v>276.24867724867727</v>
      </c>
      <c r="I123" s="146">
        <v>55242</v>
      </c>
      <c r="J123" s="147">
        <f t="shared" si="11"/>
        <v>5.4236641221373949E-2</v>
      </c>
      <c r="K123" s="146">
        <v>61775</v>
      </c>
      <c r="L123" s="147">
        <f t="shared" si="11"/>
        <v>0.11826146772383339</v>
      </c>
      <c r="M123" s="146">
        <v>66971</v>
      </c>
      <c r="N123" s="147">
        <f t="shared" si="12"/>
        <v>8.4111695669769393E-2</v>
      </c>
    </row>
    <row r="124" spans="1:15" x14ac:dyDescent="0.25">
      <c r="B124" s="145" t="s">
        <v>83</v>
      </c>
      <c r="C124" s="146">
        <v>0</v>
      </c>
      <c r="D124" s="147">
        <v>-1</v>
      </c>
      <c r="E124" s="146">
        <v>1198</v>
      </c>
      <c r="F124" s="147" t="str">
        <f t="shared" si="11"/>
        <v>-</v>
      </c>
      <c r="G124" s="146">
        <v>53892</v>
      </c>
      <c r="H124" s="147">
        <f t="shared" si="11"/>
        <v>43.98497495826377</v>
      </c>
      <c r="I124" s="146">
        <v>60909</v>
      </c>
      <c r="J124" s="147">
        <f t="shared" si="11"/>
        <v>0.13020485415274985</v>
      </c>
      <c r="K124" s="146">
        <v>66223</v>
      </c>
      <c r="L124" s="147">
        <f t="shared" si="11"/>
        <v>8.7244906335681049E-2</v>
      </c>
      <c r="M124" s="146">
        <v>66524</v>
      </c>
      <c r="N124" s="147">
        <f t="shared" si="12"/>
        <v>4.5452486296302386E-3</v>
      </c>
    </row>
    <row r="125" spans="1:15" x14ac:dyDescent="0.25">
      <c r="B125" s="145" t="s">
        <v>85</v>
      </c>
      <c r="C125" s="146">
        <v>0</v>
      </c>
      <c r="D125" s="147">
        <v>-1</v>
      </c>
      <c r="E125" s="146">
        <v>4901</v>
      </c>
      <c r="F125" s="147" t="str">
        <f t="shared" si="11"/>
        <v>-</v>
      </c>
      <c r="G125" s="146">
        <v>59229</v>
      </c>
      <c r="H125" s="147">
        <f t="shared" si="11"/>
        <v>11.085084676596614</v>
      </c>
      <c r="I125" s="146">
        <v>59288</v>
      </c>
      <c r="J125" s="147">
        <f t="shared" si="11"/>
        <v>9.9613365074535665E-4</v>
      </c>
      <c r="K125" s="146">
        <v>64142</v>
      </c>
      <c r="L125" s="147">
        <f t="shared" si="11"/>
        <v>8.1871542301983569E-2</v>
      </c>
      <c r="M125" s="146">
        <v>65396</v>
      </c>
      <c r="N125" s="147">
        <f t="shared" si="12"/>
        <v>1.9550372610769751E-2</v>
      </c>
    </row>
    <row r="126" spans="1:15" x14ac:dyDescent="0.25">
      <c r="B126" s="145" t="s">
        <v>87</v>
      </c>
      <c r="C126" s="146">
        <v>5479</v>
      </c>
      <c r="D126" s="147">
        <v>-0.90934661394132932</v>
      </c>
      <c r="E126" s="146">
        <v>14194</v>
      </c>
      <c r="F126" s="147">
        <f t="shared" si="11"/>
        <v>1.5906187260448985</v>
      </c>
      <c r="G126" s="146">
        <v>54770</v>
      </c>
      <c r="H126" s="147">
        <f t="shared" si="11"/>
        <v>2.8586726785965899</v>
      </c>
      <c r="I126" s="146">
        <v>55524</v>
      </c>
      <c r="J126" s="147">
        <f t="shared" si="11"/>
        <v>1.3766660580609713E-2</v>
      </c>
      <c r="K126" s="146">
        <v>62872</v>
      </c>
      <c r="L126" s="147">
        <f t="shared" si="11"/>
        <v>0.13233916864779194</v>
      </c>
      <c r="M126" s="146">
        <v>61698</v>
      </c>
      <c r="N126" s="147">
        <f t="shared" si="12"/>
        <v>-1.8672859142384479E-2</v>
      </c>
    </row>
    <row r="127" spans="1:15" x14ac:dyDescent="0.25">
      <c r="B127" s="145" t="s">
        <v>89</v>
      </c>
      <c r="C127" s="146">
        <v>4395</v>
      </c>
      <c r="D127" s="147">
        <v>-0.92352265608686568</v>
      </c>
      <c r="E127" s="146">
        <v>23200</v>
      </c>
      <c r="F127" s="147">
        <f t="shared" si="11"/>
        <v>4.2787258248009099</v>
      </c>
      <c r="G127" s="146">
        <v>55821</v>
      </c>
      <c r="H127" s="147">
        <f t="shared" si="11"/>
        <v>1.4060775862068966</v>
      </c>
      <c r="I127" s="146">
        <v>60872</v>
      </c>
      <c r="J127" s="147">
        <f t="shared" si="11"/>
        <v>9.0485659518819039E-2</v>
      </c>
      <c r="K127" s="146">
        <v>62946</v>
      </c>
      <c r="L127" s="147">
        <f t="shared" si="11"/>
        <v>3.4071494283085757E-2</v>
      </c>
      <c r="M127" s="146">
        <v>61772</v>
      </c>
      <c r="N127" s="147">
        <f t="shared" si="12"/>
        <v>-1.8650907126743554E-2</v>
      </c>
    </row>
    <row r="128" spans="1:15" x14ac:dyDescent="0.25">
      <c r="A128" s="151"/>
      <c r="B128" s="145" t="s">
        <v>91</v>
      </c>
      <c r="C128" s="146">
        <v>6516</v>
      </c>
      <c r="D128" s="147">
        <v>-0.87824884620415178</v>
      </c>
      <c r="E128" s="146">
        <v>38448</v>
      </c>
      <c r="F128" s="147">
        <f t="shared" si="11"/>
        <v>4.9005524861878449</v>
      </c>
      <c r="G128" s="146">
        <v>56132</v>
      </c>
      <c r="H128" s="147">
        <f t="shared" si="11"/>
        <v>0.45994590095713694</v>
      </c>
      <c r="I128" s="146">
        <v>59055</v>
      </c>
      <c r="J128" s="147">
        <f t="shared" si="11"/>
        <v>5.2073683460414744E-2</v>
      </c>
      <c r="K128" s="146">
        <v>62174</v>
      </c>
      <c r="L128" s="147">
        <f t="shared" si="11"/>
        <v>5.2815172297011159E-2</v>
      </c>
      <c r="M128" s="146">
        <v>65216</v>
      </c>
      <c r="N128" s="147">
        <f t="shared" si="12"/>
        <v>4.8927204297616322E-2</v>
      </c>
    </row>
    <row r="129" spans="2:15" x14ac:dyDescent="0.25">
      <c r="B129" s="145" t="s">
        <v>93</v>
      </c>
      <c r="C129" s="146">
        <v>7647</v>
      </c>
      <c r="D129" s="147">
        <v>-0.83478091781177077</v>
      </c>
      <c r="E129" s="146">
        <v>35023</v>
      </c>
      <c r="F129" s="147">
        <f t="shared" si="11"/>
        <v>3.5799659997384596</v>
      </c>
      <c r="G129" s="146">
        <v>49783</v>
      </c>
      <c r="H129" s="147">
        <f t="shared" si="11"/>
        <v>0.42143734117579879</v>
      </c>
      <c r="I129" s="146">
        <v>50763</v>
      </c>
      <c r="J129" s="147">
        <f t="shared" si="11"/>
        <v>1.9685434786975486E-2</v>
      </c>
      <c r="K129" s="146">
        <v>52169</v>
      </c>
      <c r="L129" s="147">
        <f t="shared" si="11"/>
        <v>2.769733861276924E-2</v>
      </c>
      <c r="M129" s="146"/>
      <c r="N129" s="147"/>
    </row>
    <row r="130" spans="2:15" x14ac:dyDescent="0.25">
      <c r="B130" s="145" t="s">
        <v>95</v>
      </c>
      <c r="C130" s="146">
        <v>8000</v>
      </c>
      <c r="D130" s="147">
        <v>-0.8313303816150116</v>
      </c>
      <c r="E130" s="146">
        <v>24281</v>
      </c>
      <c r="F130" s="147">
        <f t="shared" si="11"/>
        <v>2.0351249999999999</v>
      </c>
      <c r="G130" s="146">
        <v>48129</v>
      </c>
      <c r="H130" s="147">
        <f t="shared" si="11"/>
        <v>0.98216712655986171</v>
      </c>
      <c r="I130" s="146">
        <v>49377</v>
      </c>
      <c r="J130" s="147">
        <f t="shared" si="11"/>
        <v>2.5930312285732171E-2</v>
      </c>
      <c r="K130" s="146">
        <v>50165</v>
      </c>
      <c r="L130" s="147">
        <f t="shared" si="11"/>
        <v>1.5958847236567708E-2</v>
      </c>
      <c r="M130" s="146"/>
      <c r="N130" s="147"/>
    </row>
    <row r="131" spans="2:15" ht="15.75" x14ac:dyDescent="0.25">
      <c r="B131" s="148" t="s">
        <v>32</v>
      </c>
      <c r="C131" s="149">
        <v>146501</v>
      </c>
      <c r="D131" s="150">
        <v>-0.77125623966561485</v>
      </c>
      <c r="E131" s="149">
        <v>142606</v>
      </c>
      <c r="F131" s="150">
        <f t="shared" si="11"/>
        <v>-2.6586849236523991E-2</v>
      </c>
      <c r="G131" s="149">
        <v>581865</v>
      </c>
      <c r="H131" s="150">
        <f t="shared" si="11"/>
        <v>3.0802280408958946</v>
      </c>
      <c r="I131" s="149">
        <v>634691</v>
      </c>
      <c r="J131" s="150">
        <f t="shared" si="11"/>
        <v>9.0787381952858404E-2</v>
      </c>
      <c r="K131" s="149">
        <v>683651</v>
      </c>
      <c r="L131" s="150">
        <f t="shared" si="11"/>
        <v>7.7139899573178239E-2</v>
      </c>
      <c r="M131" s="149">
        <v>590615</v>
      </c>
      <c r="N131" s="150">
        <v>1.5994715447853691E-2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244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C$7</f>
        <v>2020</v>
      </c>
      <c r="D139" s="139"/>
      <c r="E139" s="138">
        <f>E$7</f>
        <v>2021</v>
      </c>
      <c r="F139" s="139"/>
      <c r="G139" s="138">
        <f>G$7</f>
        <v>2022</v>
      </c>
      <c r="H139" s="139"/>
      <c r="I139" s="138">
        <f>I$7</f>
        <v>2023</v>
      </c>
      <c r="J139" s="139"/>
      <c r="K139" s="138">
        <f>K$7</f>
        <v>2024</v>
      </c>
      <c r="L139" s="139"/>
      <c r="M139" s="138">
        <f>M$7</f>
        <v>2025</v>
      </c>
      <c r="N139" s="139"/>
    </row>
    <row r="140" spans="2:15" ht="16.5" thickTop="1" thickBot="1" x14ac:dyDescent="0.3">
      <c r="B140" s="109"/>
      <c r="C140" s="142" t="s">
        <v>71</v>
      </c>
      <c r="D140" s="143" t="str">
        <f>CONCATENATE("var ",RIGHT(C139,2),"/",RIGHT(C139-1,2))</f>
        <v>var 20/19</v>
      </c>
      <c r="E140" s="144" t="s">
        <v>71</v>
      </c>
      <c r="F140" s="143" t="str">
        <f>CONCATENATE("var ",RIGHT(E139,2),"/",RIGHT(E139-1,2))</f>
        <v>var 21/20</v>
      </c>
      <c r="G140" s="144" t="s">
        <v>71</v>
      </c>
      <c r="H140" s="143" t="str">
        <f>CONCATENATE("var ",RIGHT(G139,2),"/",RIGHT(G139-1,2))</f>
        <v>var 22/21</v>
      </c>
      <c r="I140" s="144" t="s">
        <v>71</v>
      </c>
      <c r="J140" s="143" t="str">
        <f>CONCATENATE("var ",RIGHT(I139,2),"/",RIGHT(I139-1,2))</f>
        <v>var 23/22</v>
      </c>
      <c r="K140" s="144" t="s">
        <v>71</v>
      </c>
      <c r="L140" s="143" t="str">
        <f>CONCATENATE("var ",RIGHT(K139,2),"/",RIGHT(K139-1,2))</f>
        <v>var 24/23</v>
      </c>
      <c r="M140" s="144" t="s">
        <v>71</v>
      </c>
      <c r="N140" s="143" t="str">
        <f>CONCATENATE("var ",RIGHT(M139,2),"/",RIGHT(M139-1,2))</f>
        <v>var 25/24</v>
      </c>
    </row>
    <row r="141" spans="2:15" x14ac:dyDescent="0.25">
      <c r="B141" s="145" t="s">
        <v>73</v>
      </c>
      <c r="C141" s="146">
        <v>4685</v>
      </c>
      <c r="D141" s="147">
        <v>-5.9236947791164618E-2</v>
      </c>
      <c r="E141" s="146">
        <v>536</v>
      </c>
      <c r="F141" s="147">
        <f t="shared" ref="F141:L153" si="13">IFERROR(E141/C141-1,"-")</f>
        <v>-0.88559231590181431</v>
      </c>
      <c r="G141" s="146">
        <v>3124</v>
      </c>
      <c r="H141" s="147">
        <f t="shared" si="13"/>
        <v>4.8283582089552235</v>
      </c>
      <c r="I141" s="146">
        <v>4168</v>
      </c>
      <c r="J141" s="147">
        <f t="shared" si="13"/>
        <v>0.33418693982074266</v>
      </c>
      <c r="K141" s="146">
        <v>4030</v>
      </c>
      <c r="L141" s="147">
        <f t="shared" si="13"/>
        <v>-3.3109404990403046E-2</v>
      </c>
      <c r="M141" s="146">
        <v>4255</v>
      </c>
      <c r="N141" s="147">
        <f t="shared" ref="N141:N150" si="14">IFERROR(M141/K141-1,"-")</f>
        <v>5.583126550868478E-2</v>
      </c>
    </row>
    <row r="142" spans="2:15" x14ac:dyDescent="0.25">
      <c r="B142" s="145" t="s">
        <v>75</v>
      </c>
      <c r="C142" s="146">
        <v>4649</v>
      </c>
      <c r="D142" s="147">
        <v>-5.1224489795918315E-2</v>
      </c>
      <c r="E142" s="146">
        <v>587</v>
      </c>
      <c r="F142" s="147">
        <f t="shared" si="13"/>
        <v>-0.87373628737362874</v>
      </c>
      <c r="G142" s="146">
        <v>3140</v>
      </c>
      <c r="H142" s="147">
        <f t="shared" si="13"/>
        <v>4.3492333901192506</v>
      </c>
      <c r="I142" s="146">
        <v>4770</v>
      </c>
      <c r="J142" s="147">
        <f t="shared" si="13"/>
        <v>0.51910828025477707</v>
      </c>
      <c r="K142" s="146">
        <v>4864</v>
      </c>
      <c r="L142" s="147">
        <f t="shared" si="13"/>
        <v>1.9706498951781892E-2</v>
      </c>
      <c r="M142" s="146">
        <v>4432</v>
      </c>
      <c r="N142" s="147">
        <f t="shared" si="14"/>
        <v>-8.8815789473684181E-2</v>
      </c>
    </row>
    <row r="143" spans="2:15" x14ac:dyDescent="0.25">
      <c r="B143" s="145" t="s">
        <v>77</v>
      </c>
      <c r="C143" s="146">
        <v>2369</v>
      </c>
      <c r="D143" s="147">
        <v>-0.57643482925084921</v>
      </c>
      <c r="E143" s="146">
        <v>734</v>
      </c>
      <c r="F143" s="147">
        <f t="shared" si="13"/>
        <v>-0.69016462642465171</v>
      </c>
      <c r="G143" s="146">
        <v>3797</v>
      </c>
      <c r="H143" s="147">
        <f t="shared" si="13"/>
        <v>4.1730245231607626</v>
      </c>
      <c r="I143" s="146">
        <v>4902</v>
      </c>
      <c r="J143" s="147">
        <f t="shared" si="13"/>
        <v>0.29101922570450345</v>
      </c>
      <c r="K143" s="146">
        <v>5123</v>
      </c>
      <c r="L143" s="147">
        <f t="shared" si="13"/>
        <v>4.5083639330885328E-2</v>
      </c>
      <c r="M143" s="146">
        <v>4974</v>
      </c>
      <c r="N143" s="147">
        <f t="shared" si="14"/>
        <v>-2.9084520788600465E-2</v>
      </c>
    </row>
    <row r="144" spans="2:15" x14ac:dyDescent="0.25">
      <c r="B144" s="145" t="s">
        <v>79</v>
      </c>
      <c r="C144" s="146">
        <v>0</v>
      </c>
      <c r="D144" s="147">
        <v>-1</v>
      </c>
      <c r="E144" s="146">
        <v>547</v>
      </c>
      <c r="F144" s="147" t="str">
        <f t="shared" si="13"/>
        <v>-</v>
      </c>
      <c r="G144" s="146">
        <v>3884</v>
      </c>
      <c r="H144" s="147">
        <f t="shared" si="13"/>
        <v>6.1005484460694701</v>
      </c>
      <c r="I144" s="146">
        <v>3848</v>
      </c>
      <c r="J144" s="147">
        <f t="shared" si="13"/>
        <v>-9.2687950566426869E-3</v>
      </c>
      <c r="K144" s="146">
        <v>3449</v>
      </c>
      <c r="L144" s="147">
        <f t="shared" si="13"/>
        <v>-0.1036902286902287</v>
      </c>
      <c r="M144" s="146">
        <v>4586</v>
      </c>
      <c r="N144" s="147">
        <f t="shared" si="14"/>
        <v>0.32966077123803994</v>
      </c>
    </row>
    <row r="145" spans="1:15" x14ac:dyDescent="0.25">
      <c r="B145" s="145" t="s">
        <v>81</v>
      </c>
      <c r="C145" s="146">
        <v>0</v>
      </c>
      <c r="D145" s="147">
        <v>-1</v>
      </c>
      <c r="E145" s="146">
        <v>771</v>
      </c>
      <c r="F145" s="147" t="str">
        <f t="shared" si="13"/>
        <v>-</v>
      </c>
      <c r="G145" s="146">
        <v>1871</v>
      </c>
      <c r="H145" s="147">
        <f t="shared" si="13"/>
        <v>1.4267185473411153</v>
      </c>
      <c r="I145" s="146">
        <v>2095</v>
      </c>
      <c r="J145" s="147">
        <f t="shared" si="13"/>
        <v>0.119722073757349</v>
      </c>
      <c r="K145" s="146">
        <v>2729</v>
      </c>
      <c r="L145" s="147">
        <f t="shared" si="13"/>
        <v>0.30262529832935559</v>
      </c>
      <c r="M145" s="146">
        <v>2702</v>
      </c>
      <c r="N145" s="147">
        <f t="shared" si="14"/>
        <v>-9.8937339684865844E-3</v>
      </c>
    </row>
    <row r="146" spans="1:15" x14ac:dyDescent="0.25">
      <c r="B146" s="145" t="s">
        <v>83</v>
      </c>
      <c r="C146" s="146">
        <v>0</v>
      </c>
      <c r="D146" s="147">
        <v>-1</v>
      </c>
      <c r="E146" s="146">
        <v>777</v>
      </c>
      <c r="F146" s="147" t="str">
        <f t="shared" si="13"/>
        <v>-</v>
      </c>
      <c r="G146" s="146">
        <v>2403</v>
      </c>
      <c r="H146" s="147">
        <f t="shared" si="13"/>
        <v>2.0926640926640925</v>
      </c>
      <c r="I146" s="146">
        <v>3004</v>
      </c>
      <c r="J146" s="147">
        <f t="shared" si="13"/>
        <v>0.25010403662089065</v>
      </c>
      <c r="K146" s="146">
        <v>2187</v>
      </c>
      <c r="L146" s="147">
        <f t="shared" si="13"/>
        <v>-0.27197070572569904</v>
      </c>
      <c r="M146" s="146">
        <v>3148</v>
      </c>
      <c r="N146" s="147">
        <f t="shared" si="14"/>
        <v>0.43941472336534071</v>
      </c>
    </row>
    <row r="147" spans="1:15" x14ac:dyDescent="0.25">
      <c r="B147" s="145" t="s">
        <v>85</v>
      </c>
      <c r="C147" s="146">
        <v>0</v>
      </c>
      <c r="D147" s="147">
        <v>-1</v>
      </c>
      <c r="E147" s="146">
        <v>1389</v>
      </c>
      <c r="F147" s="147" t="str">
        <f t="shared" si="13"/>
        <v>-</v>
      </c>
      <c r="G147" s="146">
        <v>2941</v>
      </c>
      <c r="H147" s="147">
        <f t="shared" si="13"/>
        <v>1.1173506119510441</v>
      </c>
      <c r="I147" s="146">
        <v>2534</v>
      </c>
      <c r="J147" s="147">
        <f t="shared" si="13"/>
        <v>-0.13838830329819785</v>
      </c>
      <c r="K147" s="146">
        <v>2455</v>
      </c>
      <c r="L147" s="147">
        <f t="shared" si="13"/>
        <v>-3.1176006314127869E-2</v>
      </c>
      <c r="M147" s="146">
        <v>3024</v>
      </c>
      <c r="N147" s="147">
        <f t="shared" si="14"/>
        <v>0.23177189409368637</v>
      </c>
    </row>
    <row r="148" spans="1:15" x14ac:dyDescent="0.25">
      <c r="B148" s="145" t="s">
        <v>87</v>
      </c>
      <c r="C148" s="146">
        <v>1133</v>
      </c>
      <c r="D148" s="147">
        <v>-0.64965986394557818</v>
      </c>
      <c r="E148" s="146">
        <v>1244</v>
      </c>
      <c r="F148" s="147">
        <f t="shared" si="13"/>
        <v>9.7969991173874726E-2</v>
      </c>
      <c r="G148" s="146">
        <v>2558</v>
      </c>
      <c r="H148" s="147">
        <f t="shared" si="13"/>
        <v>1.0562700964630225</v>
      </c>
      <c r="I148" s="146">
        <v>3156</v>
      </c>
      <c r="J148" s="147">
        <f t="shared" si="13"/>
        <v>0.23377638780297105</v>
      </c>
      <c r="K148" s="146">
        <v>3085</v>
      </c>
      <c r="L148" s="147">
        <f t="shared" si="13"/>
        <v>-2.249683143219261E-2</v>
      </c>
      <c r="M148" s="146">
        <v>3024</v>
      </c>
      <c r="N148" s="147">
        <f t="shared" si="14"/>
        <v>-1.9773095623986991E-2</v>
      </c>
    </row>
    <row r="149" spans="1:15" x14ac:dyDescent="0.25">
      <c r="B149" s="145" t="s">
        <v>89</v>
      </c>
      <c r="C149" s="146">
        <v>238</v>
      </c>
      <c r="D149" s="147">
        <v>-0.93713681986265185</v>
      </c>
      <c r="E149" s="146">
        <v>2765</v>
      </c>
      <c r="F149" s="147">
        <f t="shared" si="13"/>
        <v>10.617647058823529</v>
      </c>
      <c r="G149" s="146">
        <v>2665</v>
      </c>
      <c r="H149" s="147">
        <f t="shared" si="13"/>
        <v>-3.6166365280289381E-2</v>
      </c>
      <c r="I149" s="146">
        <v>3076</v>
      </c>
      <c r="J149" s="147">
        <f t="shared" si="13"/>
        <v>0.15422138836772992</v>
      </c>
      <c r="K149" s="146">
        <v>2728</v>
      </c>
      <c r="L149" s="147">
        <f t="shared" si="13"/>
        <v>-0.11313394018205458</v>
      </c>
      <c r="M149" s="146">
        <v>3024</v>
      </c>
      <c r="N149" s="147">
        <f t="shared" si="14"/>
        <v>0.10850439882697938</v>
      </c>
    </row>
    <row r="150" spans="1:15" x14ac:dyDescent="0.25">
      <c r="A150" s="151"/>
      <c r="B150" s="145" t="s">
        <v>91</v>
      </c>
      <c r="C150" s="146">
        <v>347</v>
      </c>
      <c r="D150" s="147">
        <v>-0.91965732808520495</v>
      </c>
      <c r="E150" s="146">
        <v>3944</v>
      </c>
      <c r="F150" s="147">
        <f t="shared" si="13"/>
        <v>10.36599423631124</v>
      </c>
      <c r="G150" s="146">
        <v>3276</v>
      </c>
      <c r="H150" s="147">
        <f t="shared" si="13"/>
        <v>-0.16937119675456391</v>
      </c>
      <c r="I150" s="146">
        <v>3785</v>
      </c>
      <c r="J150" s="147">
        <f t="shared" si="13"/>
        <v>0.15537240537240526</v>
      </c>
      <c r="K150" s="146">
        <v>4043</v>
      </c>
      <c r="L150" s="147">
        <f t="shared" si="13"/>
        <v>6.816380449141346E-2</v>
      </c>
      <c r="M150" s="146">
        <v>3024</v>
      </c>
      <c r="N150" s="147">
        <f t="shared" si="14"/>
        <v>-0.25204056393767005</v>
      </c>
    </row>
    <row r="151" spans="1:15" x14ac:dyDescent="0.25">
      <c r="B151" s="145" t="s">
        <v>93</v>
      </c>
      <c r="C151" s="146">
        <v>862</v>
      </c>
      <c r="D151" s="147">
        <v>-0.83555894696680655</v>
      </c>
      <c r="E151" s="146">
        <v>4559</v>
      </c>
      <c r="F151" s="147">
        <f t="shared" si="13"/>
        <v>4.2888631090487239</v>
      </c>
      <c r="G151" s="146">
        <v>4655</v>
      </c>
      <c r="H151" s="147">
        <f t="shared" si="13"/>
        <v>2.1057249396797539E-2</v>
      </c>
      <c r="I151" s="146">
        <v>4820</v>
      </c>
      <c r="J151" s="147">
        <f t="shared" si="13"/>
        <v>3.5445757250268439E-2</v>
      </c>
      <c r="K151" s="146">
        <v>4637</v>
      </c>
      <c r="L151" s="147">
        <f t="shared" si="13"/>
        <v>-3.7966804979253088E-2</v>
      </c>
      <c r="M151" s="146"/>
      <c r="N151" s="147"/>
    </row>
    <row r="152" spans="1:15" x14ac:dyDescent="0.25">
      <c r="B152" s="145" t="s">
        <v>95</v>
      </c>
      <c r="C152" s="146">
        <v>854</v>
      </c>
      <c r="D152" s="147">
        <v>-0.78644661165291319</v>
      </c>
      <c r="E152" s="146">
        <v>3993</v>
      </c>
      <c r="F152" s="147">
        <f t="shared" si="13"/>
        <v>3.6756440281030445</v>
      </c>
      <c r="G152" s="146">
        <v>4758</v>
      </c>
      <c r="H152" s="147">
        <f t="shared" si="13"/>
        <v>0.19158527422990224</v>
      </c>
      <c r="I152" s="146">
        <v>4975</v>
      </c>
      <c r="J152" s="147">
        <f t="shared" si="13"/>
        <v>4.5607398066414451E-2</v>
      </c>
      <c r="K152" s="146">
        <v>5171</v>
      </c>
      <c r="L152" s="147">
        <f t="shared" si="13"/>
        <v>3.939698492462318E-2</v>
      </c>
      <c r="M152" s="146"/>
      <c r="N152" s="147"/>
    </row>
    <row r="153" spans="1:15" ht="15.75" x14ac:dyDescent="0.25">
      <c r="B153" s="148" t="s">
        <v>32</v>
      </c>
      <c r="C153" s="149">
        <v>16159</v>
      </c>
      <c r="D153" s="150">
        <v>-0.69162802236598542</v>
      </c>
      <c r="E153" s="149">
        <v>21846</v>
      </c>
      <c r="F153" s="150">
        <f t="shared" si="13"/>
        <v>0.35194009530292725</v>
      </c>
      <c r="G153" s="149">
        <v>39072</v>
      </c>
      <c r="H153" s="150">
        <f t="shared" si="13"/>
        <v>0.78851963746223563</v>
      </c>
      <c r="I153" s="149">
        <v>45133</v>
      </c>
      <c r="J153" s="150">
        <f t="shared" si="13"/>
        <v>0.15512387387387383</v>
      </c>
      <c r="K153" s="149">
        <v>44501</v>
      </c>
      <c r="L153" s="150">
        <f t="shared" si="13"/>
        <v>-1.4003057629672355E-2</v>
      </c>
      <c r="M153" s="149">
        <v>38439</v>
      </c>
      <c r="N153" s="150">
        <v>0.10797567232582939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245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C$7</f>
        <v>2020</v>
      </c>
      <c r="D161" s="139"/>
      <c r="E161" s="138">
        <f>E$7</f>
        <v>2021</v>
      </c>
      <c r="F161" s="139"/>
      <c r="G161" s="138">
        <f>G$7</f>
        <v>2022</v>
      </c>
      <c r="H161" s="139"/>
      <c r="I161" s="138">
        <f>I$7</f>
        <v>2023</v>
      </c>
      <c r="J161" s="139"/>
      <c r="K161" s="138">
        <f>K$7</f>
        <v>2024</v>
      </c>
      <c r="L161" s="139"/>
      <c r="M161" s="138">
        <f>M$7</f>
        <v>2025</v>
      </c>
      <c r="N161" s="139"/>
    </row>
    <row r="162" spans="2:14" ht="16.5" thickTop="1" thickBot="1" x14ac:dyDescent="0.3">
      <c r="B162" s="109"/>
      <c r="C162" s="142" t="s">
        <v>71</v>
      </c>
      <c r="D162" s="143" t="str">
        <f>CONCATENATE("var ",RIGHT(C161,2),"/",RIGHT(C161-1,2))</f>
        <v>var 20/19</v>
      </c>
      <c r="E162" s="144" t="s">
        <v>71</v>
      </c>
      <c r="F162" s="143" t="str">
        <f>CONCATENATE("var ",RIGHT(E161,2),"/",RIGHT(E161-1,2))</f>
        <v>var 21/20</v>
      </c>
      <c r="G162" s="144" t="s">
        <v>71</v>
      </c>
      <c r="H162" s="143" t="str">
        <f>CONCATENATE("var ",RIGHT(G161,2),"/",RIGHT(G161-1,2))</f>
        <v>var 22/21</v>
      </c>
      <c r="I162" s="144" t="s">
        <v>71</v>
      </c>
      <c r="J162" s="143" t="str">
        <f>CONCATENATE("var ",RIGHT(I161,2),"/",RIGHT(I161-1,2))</f>
        <v>var 23/22</v>
      </c>
      <c r="K162" s="144" t="s">
        <v>71</v>
      </c>
      <c r="L162" s="143" t="str">
        <f>CONCATENATE("var ",RIGHT(K161,2),"/",RIGHT(K161-1,2))</f>
        <v>var 24/23</v>
      </c>
      <c r="M162" s="144" t="s">
        <v>71</v>
      </c>
      <c r="N162" s="143" t="str">
        <f>CONCATENATE("var ",RIGHT(M161,2),"/",RIGHT(M161-1,2))</f>
        <v>var 25/24</v>
      </c>
    </row>
    <row r="163" spans="2:14" x14ac:dyDescent="0.25">
      <c r="B163" s="145" t="s">
        <v>73</v>
      </c>
      <c r="C163" s="146">
        <v>2336</v>
      </c>
      <c r="D163" s="147">
        <v>0.17801311144730203</v>
      </c>
      <c r="E163" s="146">
        <v>719</v>
      </c>
      <c r="F163" s="147">
        <f t="shared" ref="F163:L175" si="15">IFERROR(E163/C163-1,"-")</f>
        <v>-0.69220890410958902</v>
      </c>
      <c r="G163" s="146">
        <v>1823</v>
      </c>
      <c r="H163" s="147">
        <f t="shared" si="15"/>
        <v>1.5354659248956883</v>
      </c>
      <c r="I163" s="146">
        <v>2209</v>
      </c>
      <c r="J163" s="147">
        <f t="shared" si="15"/>
        <v>0.21173889193636852</v>
      </c>
      <c r="K163" s="146">
        <v>2149</v>
      </c>
      <c r="L163" s="147">
        <f t="shared" si="15"/>
        <v>-2.7161611588954249E-2</v>
      </c>
      <c r="M163" s="146">
        <v>2358</v>
      </c>
      <c r="N163" s="147">
        <f t="shared" ref="N163:N172" si="16">IFERROR(M163/K163-1,"-")</f>
        <v>9.7254536993950591E-2</v>
      </c>
    </row>
    <row r="164" spans="2:14" x14ac:dyDescent="0.25">
      <c r="B164" s="145" t="s">
        <v>75</v>
      </c>
      <c r="C164" s="146">
        <v>2719</v>
      </c>
      <c r="D164" s="147">
        <v>0.11434426229508188</v>
      </c>
      <c r="E164" s="146">
        <v>1408</v>
      </c>
      <c r="F164" s="147">
        <f t="shared" si="15"/>
        <v>-0.4821625597646193</v>
      </c>
      <c r="G164" s="146">
        <v>2638</v>
      </c>
      <c r="H164" s="147">
        <f t="shared" si="15"/>
        <v>0.87357954545454541</v>
      </c>
      <c r="I164" s="146">
        <v>2846</v>
      </c>
      <c r="J164" s="147">
        <f t="shared" si="15"/>
        <v>7.8847611827141728E-2</v>
      </c>
      <c r="K164" s="146">
        <v>2914</v>
      </c>
      <c r="L164" s="147">
        <f t="shared" si="15"/>
        <v>2.3893183415319763E-2</v>
      </c>
      <c r="M164" s="146">
        <v>3282</v>
      </c>
      <c r="N164" s="147">
        <f t="shared" si="16"/>
        <v>0.12628689087165412</v>
      </c>
    </row>
    <row r="165" spans="2:14" x14ac:dyDescent="0.25">
      <c r="B165" s="145" t="s">
        <v>77</v>
      </c>
      <c r="C165" s="146">
        <v>744</v>
      </c>
      <c r="D165" s="147">
        <v>-0.63493621197252215</v>
      </c>
      <c r="E165" s="146">
        <v>1099</v>
      </c>
      <c r="F165" s="147">
        <f t="shared" si="15"/>
        <v>0.47715053763440851</v>
      </c>
      <c r="G165" s="146">
        <v>2270</v>
      </c>
      <c r="H165" s="147">
        <f t="shared" si="15"/>
        <v>1.0655141037306644</v>
      </c>
      <c r="I165" s="146">
        <v>2344</v>
      </c>
      <c r="J165" s="147">
        <f t="shared" si="15"/>
        <v>3.2599118942731264E-2</v>
      </c>
      <c r="K165" s="146">
        <v>2307</v>
      </c>
      <c r="L165" s="147">
        <f t="shared" si="15"/>
        <v>-1.5784982935153624E-2</v>
      </c>
      <c r="M165" s="146">
        <v>2669</v>
      </c>
      <c r="N165" s="147">
        <f t="shared" si="16"/>
        <v>0.15691374078890341</v>
      </c>
    </row>
    <row r="166" spans="2:14" x14ac:dyDescent="0.25">
      <c r="B166" s="145" t="s">
        <v>79</v>
      </c>
      <c r="C166" s="146">
        <v>0</v>
      </c>
      <c r="D166" s="147">
        <v>-1</v>
      </c>
      <c r="E166" s="146">
        <v>810</v>
      </c>
      <c r="F166" s="147" t="str">
        <f t="shared" si="15"/>
        <v>-</v>
      </c>
      <c r="G166" s="146">
        <v>2669</v>
      </c>
      <c r="H166" s="147">
        <f t="shared" si="15"/>
        <v>2.2950617283950616</v>
      </c>
      <c r="I166" s="146">
        <v>3420</v>
      </c>
      <c r="J166" s="147">
        <f t="shared" si="15"/>
        <v>0.28137879355563888</v>
      </c>
      <c r="K166" s="146">
        <v>3021</v>
      </c>
      <c r="L166" s="147">
        <f t="shared" si="15"/>
        <v>-0.1166666666666667</v>
      </c>
      <c r="M166" s="146">
        <v>2612</v>
      </c>
      <c r="N166" s="147">
        <f t="shared" si="16"/>
        <v>-0.13538563389606095</v>
      </c>
    </row>
    <row r="167" spans="2:14" x14ac:dyDescent="0.25">
      <c r="B167" s="145" t="s">
        <v>81</v>
      </c>
      <c r="C167" s="146">
        <v>0</v>
      </c>
      <c r="D167" s="147">
        <v>-1</v>
      </c>
      <c r="E167" s="146">
        <v>1638</v>
      </c>
      <c r="F167" s="147" t="str">
        <f t="shared" si="15"/>
        <v>-</v>
      </c>
      <c r="G167" s="146">
        <v>2204</v>
      </c>
      <c r="H167" s="147">
        <f t="shared" si="15"/>
        <v>0.34554334554334565</v>
      </c>
      <c r="I167" s="146">
        <v>2278</v>
      </c>
      <c r="J167" s="147">
        <f t="shared" si="15"/>
        <v>3.3575317604355615E-2</v>
      </c>
      <c r="K167" s="146">
        <v>2217</v>
      </c>
      <c r="L167" s="147">
        <f t="shared" si="15"/>
        <v>-2.6777875329236145E-2</v>
      </c>
      <c r="M167" s="146">
        <v>2424</v>
      </c>
      <c r="N167" s="147">
        <f t="shared" si="16"/>
        <v>9.3369418132611681E-2</v>
      </c>
    </row>
    <row r="168" spans="2:14" x14ac:dyDescent="0.25">
      <c r="B168" s="145" t="s">
        <v>83</v>
      </c>
      <c r="C168" s="146">
        <v>0</v>
      </c>
      <c r="D168" s="147">
        <v>-1</v>
      </c>
      <c r="E168" s="146">
        <v>1226</v>
      </c>
      <c r="F168" s="147" t="str">
        <f t="shared" si="15"/>
        <v>-</v>
      </c>
      <c r="G168" s="146">
        <v>1538</v>
      </c>
      <c r="H168" s="147">
        <f t="shared" si="15"/>
        <v>0.25448613376835238</v>
      </c>
      <c r="I168" s="146">
        <v>1790</v>
      </c>
      <c r="J168" s="147">
        <f t="shared" si="15"/>
        <v>0.16384915474642403</v>
      </c>
      <c r="K168" s="146">
        <v>2073</v>
      </c>
      <c r="L168" s="147">
        <f t="shared" si="15"/>
        <v>0.1581005586592179</v>
      </c>
      <c r="M168" s="146">
        <v>2047</v>
      </c>
      <c r="N168" s="147">
        <f t="shared" si="16"/>
        <v>-1.2542209358417766E-2</v>
      </c>
    </row>
    <row r="169" spans="2:14" x14ac:dyDescent="0.25">
      <c r="B169" s="145" t="s">
        <v>85</v>
      </c>
      <c r="C169" s="146">
        <v>0</v>
      </c>
      <c r="D169" s="147">
        <v>-1</v>
      </c>
      <c r="E169" s="146">
        <v>2008</v>
      </c>
      <c r="F169" s="147" t="str">
        <f t="shared" si="15"/>
        <v>-</v>
      </c>
      <c r="G169" s="146">
        <v>1994</v>
      </c>
      <c r="H169" s="147">
        <f t="shared" si="15"/>
        <v>-6.9721115537848544E-3</v>
      </c>
      <c r="I169" s="146">
        <v>2053</v>
      </c>
      <c r="J169" s="147">
        <f t="shared" si="15"/>
        <v>2.9588766298896729E-2</v>
      </c>
      <c r="K169" s="146">
        <v>2235</v>
      </c>
      <c r="L169" s="147">
        <f t="shared" si="15"/>
        <v>8.8650754992693592E-2</v>
      </c>
      <c r="M169" s="146">
        <v>2708</v>
      </c>
      <c r="N169" s="147">
        <f t="shared" si="16"/>
        <v>0.21163310961968684</v>
      </c>
    </row>
    <row r="170" spans="2:14" x14ac:dyDescent="0.25">
      <c r="B170" s="145" t="s">
        <v>87</v>
      </c>
      <c r="C170" s="146">
        <v>954</v>
      </c>
      <c r="D170" s="147">
        <v>-0.58719169190826481</v>
      </c>
      <c r="E170" s="146">
        <v>2395</v>
      </c>
      <c r="F170" s="147">
        <f t="shared" si="15"/>
        <v>1.5104821802935011</v>
      </c>
      <c r="G170" s="146">
        <v>2886</v>
      </c>
      <c r="H170" s="147">
        <f t="shared" si="15"/>
        <v>0.20501043841336108</v>
      </c>
      <c r="I170" s="146">
        <v>2930</v>
      </c>
      <c r="J170" s="147">
        <f t="shared" si="15"/>
        <v>1.524601524601521E-2</v>
      </c>
      <c r="K170" s="146">
        <v>3259</v>
      </c>
      <c r="L170" s="147">
        <f t="shared" si="15"/>
        <v>0.11228668941979514</v>
      </c>
      <c r="M170" s="146">
        <v>3686</v>
      </c>
      <c r="N170" s="147">
        <f t="shared" si="16"/>
        <v>0.13102178582387225</v>
      </c>
    </row>
    <row r="171" spans="2:14" x14ac:dyDescent="0.25">
      <c r="B171" s="145" t="s">
        <v>89</v>
      </c>
      <c r="C171" s="146">
        <v>368</v>
      </c>
      <c r="D171" s="147">
        <v>-0.77601947656725501</v>
      </c>
      <c r="E171" s="146">
        <v>1381</v>
      </c>
      <c r="F171" s="147">
        <f t="shared" si="15"/>
        <v>2.7527173913043477</v>
      </c>
      <c r="G171" s="146">
        <v>1823</v>
      </c>
      <c r="H171" s="147">
        <f t="shared" si="15"/>
        <v>0.32005792903692987</v>
      </c>
      <c r="I171" s="146">
        <v>1975</v>
      </c>
      <c r="J171" s="147">
        <f t="shared" si="15"/>
        <v>8.3379045529347273E-2</v>
      </c>
      <c r="K171" s="146">
        <v>1850</v>
      </c>
      <c r="L171" s="147">
        <f t="shared" si="15"/>
        <v>-6.3291139240506333E-2</v>
      </c>
      <c r="M171" s="146">
        <v>2168</v>
      </c>
      <c r="N171" s="147">
        <f t="shared" si="16"/>
        <v>0.17189189189189191</v>
      </c>
    </row>
    <row r="172" spans="2:14" x14ac:dyDescent="0.25">
      <c r="B172" s="145" t="s">
        <v>91</v>
      </c>
      <c r="C172" s="146">
        <v>1343</v>
      </c>
      <c r="D172" s="147">
        <v>-0.33744449925999009</v>
      </c>
      <c r="E172" s="146">
        <v>2655</v>
      </c>
      <c r="F172" s="147">
        <f t="shared" si="15"/>
        <v>0.9769173492181682</v>
      </c>
      <c r="G172" s="146">
        <v>2789</v>
      </c>
      <c r="H172" s="147">
        <f t="shared" si="15"/>
        <v>5.0470809792843685E-2</v>
      </c>
      <c r="I172" s="146">
        <v>2829</v>
      </c>
      <c r="J172" s="147">
        <f t="shared" si="15"/>
        <v>1.4342058085335285E-2</v>
      </c>
      <c r="K172" s="146">
        <v>2728</v>
      </c>
      <c r="L172" s="147">
        <f t="shared" si="15"/>
        <v>-3.5701661364439752E-2</v>
      </c>
      <c r="M172" s="146">
        <v>3032</v>
      </c>
      <c r="N172" s="147">
        <f t="shared" si="16"/>
        <v>0.11143695014662747</v>
      </c>
    </row>
    <row r="173" spans="2:14" x14ac:dyDescent="0.25">
      <c r="B173" s="145" t="s">
        <v>93</v>
      </c>
      <c r="C173" s="146">
        <v>230</v>
      </c>
      <c r="D173" s="147">
        <v>-0.88764044943820219</v>
      </c>
      <c r="E173" s="146">
        <v>2255</v>
      </c>
      <c r="F173" s="147">
        <f t="shared" si="15"/>
        <v>8.804347826086957</v>
      </c>
      <c r="G173" s="146">
        <v>1953</v>
      </c>
      <c r="H173" s="147">
        <f t="shared" si="15"/>
        <v>-0.13392461197339245</v>
      </c>
      <c r="I173" s="146">
        <v>2171</v>
      </c>
      <c r="J173" s="147">
        <f t="shared" si="15"/>
        <v>0.11162314388120831</v>
      </c>
      <c r="K173" s="146">
        <v>2133</v>
      </c>
      <c r="L173" s="147">
        <f t="shared" si="15"/>
        <v>-1.7503454629203108E-2</v>
      </c>
      <c r="M173" s="146"/>
      <c r="N173" s="147"/>
    </row>
    <row r="174" spans="2:14" x14ac:dyDescent="0.25">
      <c r="B174" s="145" t="s">
        <v>95</v>
      </c>
      <c r="C174" s="146">
        <v>723</v>
      </c>
      <c r="D174" s="147">
        <v>-0.59129451667608812</v>
      </c>
      <c r="E174" s="146">
        <v>2325</v>
      </c>
      <c r="F174" s="147">
        <f t="shared" si="15"/>
        <v>2.2157676348547719</v>
      </c>
      <c r="G174" s="146">
        <v>2681</v>
      </c>
      <c r="H174" s="147">
        <f t="shared" si="15"/>
        <v>0.15311827956989243</v>
      </c>
      <c r="I174" s="146">
        <v>2053</v>
      </c>
      <c r="J174" s="147">
        <f t="shared" si="15"/>
        <v>-0.23424095486758667</v>
      </c>
      <c r="K174" s="146">
        <v>2212</v>
      </c>
      <c r="L174" s="147">
        <f t="shared" si="15"/>
        <v>7.7447637603507147E-2</v>
      </c>
      <c r="M174" s="146"/>
      <c r="N174" s="147"/>
    </row>
    <row r="175" spans="2:14" ht="15.75" x14ac:dyDescent="0.25">
      <c r="B175" s="148" t="s">
        <v>32</v>
      </c>
      <c r="C175" s="149">
        <v>9702</v>
      </c>
      <c r="D175" s="150">
        <v>-0.60245851259987715</v>
      </c>
      <c r="E175" s="149">
        <v>19919</v>
      </c>
      <c r="F175" s="150">
        <f t="shared" si="15"/>
        <v>1.0530818387961247</v>
      </c>
      <c r="G175" s="149">
        <v>27268</v>
      </c>
      <c r="H175" s="150">
        <f t="shared" si="15"/>
        <v>0.36894422410763594</v>
      </c>
      <c r="I175" s="149">
        <v>28898</v>
      </c>
      <c r="J175" s="150">
        <f t="shared" si="15"/>
        <v>5.9777028018189737E-2</v>
      </c>
      <c r="K175" s="149">
        <v>29098</v>
      </c>
      <c r="L175" s="150">
        <f t="shared" si="15"/>
        <v>6.9208941795280143E-3</v>
      </c>
      <c r="M175" s="149">
        <v>26986</v>
      </c>
      <c r="N175" s="150">
        <v>9.0211287520704619E-2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246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C$7</f>
        <v>2020</v>
      </c>
      <c r="D183" s="139"/>
      <c r="E183" s="138">
        <f>E$7</f>
        <v>2021</v>
      </c>
      <c r="F183" s="139"/>
      <c r="G183" s="138">
        <f>G$7</f>
        <v>2022</v>
      </c>
      <c r="H183" s="139"/>
      <c r="I183" s="138">
        <f>I$7</f>
        <v>2023</v>
      </c>
      <c r="J183" s="139"/>
      <c r="K183" s="138">
        <f>K$7</f>
        <v>2024</v>
      </c>
      <c r="L183" s="139"/>
      <c r="M183" s="138">
        <f>M$7</f>
        <v>2025</v>
      </c>
      <c r="N183" s="139"/>
    </row>
    <row r="184" spans="1:15" ht="16.5" thickTop="1" thickBot="1" x14ac:dyDescent="0.3">
      <c r="B184" s="109"/>
      <c r="C184" s="142" t="s">
        <v>71</v>
      </c>
      <c r="D184" s="143" t="str">
        <f>CONCATENATE("var ",RIGHT(C183,2),"/",RIGHT(C183-1,2))</f>
        <v>var 20/19</v>
      </c>
      <c r="E184" s="144" t="s">
        <v>71</v>
      </c>
      <c r="F184" s="143" t="str">
        <f>CONCATENATE("var ",RIGHT(E183,2),"/",RIGHT(E183-1,2))</f>
        <v>var 21/20</v>
      </c>
      <c r="G184" s="144" t="s">
        <v>71</v>
      </c>
      <c r="H184" s="143" t="str">
        <f>CONCATENATE("var ",RIGHT(G183,2),"/",RIGHT(G183-1,2))</f>
        <v>var 22/21</v>
      </c>
      <c r="I184" s="144" t="s">
        <v>71</v>
      </c>
      <c r="J184" s="143" t="str">
        <f>CONCATENATE("var ",RIGHT(I183,2),"/",RIGHT(I183-1,2))</f>
        <v>var 23/22</v>
      </c>
      <c r="K184" s="144" t="s">
        <v>71</v>
      </c>
      <c r="L184" s="143" t="str">
        <f>CONCATENATE("var ",RIGHT(K183,2),"/",RIGHT(K183-1,2))</f>
        <v>var 24/23</v>
      </c>
      <c r="M184" s="144" t="s">
        <v>71</v>
      </c>
      <c r="N184" s="143" t="str">
        <f>CONCATENATE("var ",RIGHT(M183,2),"/",RIGHT(M183-1,2))</f>
        <v>var 25/24</v>
      </c>
    </row>
    <row r="185" spans="1:15" x14ac:dyDescent="0.25">
      <c r="A185" s="151"/>
      <c r="B185" s="145" t="s">
        <v>73</v>
      </c>
      <c r="C185" s="146">
        <v>4296</v>
      </c>
      <c r="D185" s="147">
        <v>0.11208904996116997</v>
      </c>
      <c r="E185" s="146">
        <v>284</v>
      </c>
      <c r="F185" s="147">
        <f t="shared" ref="F185:L197" si="17">IFERROR(E185/C185-1,"-")</f>
        <v>-0.93389199255121047</v>
      </c>
      <c r="G185" s="146">
        <v>2729</v>
      </c>
      <c r="H185" s="147">
        <f t="shared" si="17"/>
        <v>8.6091549295774641</v>
      </c>
      <c r="I185" s="146">
        <v>4058</v>
      </c>
      <c r="J185" s="147">
        <f t="shared" si="17"/>
        <v>0.48699157200439713</v>
      </c>
      <c r="K185" s="146">
        <v>4254</v>
      </c>
      <c r="L185" s="147">
        <f t="shared" si="17"/>
        <v>4.8299655002464359E-2</v>
      </c>
      <c r="M185" s="146">
        <v>3018</v>
      </c>
      <c r="N185" s="147">
        <f t="shared" ref="N185:N194" si="18">IFERROR(M185/K185-1,"-")</f>
        <v>-0.29055007052186177</v>
      </c>
    </row>
    <row r="186" spans="1:15" x14ac:dyDescent="0.25">
      <c r="B186" s="145" t="s">
        <v>75</v>
      </c>
      <c r="C186" s="146">
        <v>3387</v>
      </c>
      <c r="D186" s="147">
        <v>0.21922246220302366</v>
      </c>
      <c r="E186" s="146">
        <v>59</v>
      </c>
      <c r="F186" s="147">
        <f t="shared" si="17"/>
        <v>-0.98258045467965749</v>
      </c>
      <c r="G186" s="146">
        <v>3069</v>
      </c>
      <c r="H186" s="147">
        <f t="shared" si="17"/>
        <v>51.016949152542374</v>
      </c>
      <c r="I186" s="146">
        <v>3219</v>
      </c>
      <c r="J186" s="147">
        <f t="shared" si="17"/>
        <v>4.8875855327468187E-2</v>
      </c>
      <c r="K186" s="146">
        <v>3831</v>
      </c>
      <c r="L186" s="147">
        <f t="shared" si="17"/>
        <v>0.19012115563839704</v>
      </c>
      <c r="M186" s="146">
        <v>3089</v>
      </c>
      <c r="N186" s="147">
        <f t="shared" si="18"/>
        <v>-0.19368311145914907</v>
      </c>
    </row>
    <row r="187" spans="1:15" x14ac:dyDescent="0.25">
      <c r="B187" s="145" t="s">
        <v>77</v>
      </c>
      <c r="C187" s="146">
        <v>1344</v>
      </c>
      <c r="D187" s="147">
        <v>-0.61501002578057862</v>
      </c>
      <c r="E187" s="146">
        <v>65</v>
      </c>
      <c r="F187" s="147">
        <f t="shared" si="17"/>
        <v>-0.95163690476190477</v>
      </c>
      <c r="G187" s="146">
        <v>3012</v>
      </c>
      <c r="H187" s="147">
        <f t="shared" si="17"/>
        <v>45.338461538461537</v>
      </c>
      <c r="I187" s="146">
        <v>2822</v>
      </c>
      <c r="J187" s="147">
        <f t="shared" si="17"/>
        <v>-6.3081009296148793E-2</v>
      </c>
      <c r="K187" s="146">
        <v>3770</v>
      </c>
      <c r="L187" s="147">
        <f t="shared" si="17"/>
        <v>0.33593196314670437</v>
      </c>
      <c r="M187" s="146">
        <v>3351</v>
      </c>
      <c r="N187" s="147">
        <f t="shared" si="18"/>
        <v>-0.11114058355437662</v>
      </c>
    </row>
    <row r="188" spans="1:15" x14ac:dyDescent="0.25">
      <c r="B188" s="145" t="s">
        <v>79</v>
      </c>
      <c r="C188" s="146">
        <v>0</v>
      </c>
      <c r="D188" s="147">
        <v>-1</v>
      </c>
      <c r="E188" s="146">
        <v>181</v>
      </c>
      <c r="F188" s="147" t="str">
        <f t="shared" si="17"/>
        <v>-</v>
      </c>
      <c r="G188" s="146">
        <v>3784</v>
      </c>
      <c r="H188" s="147">
        <f t="shared" si="17"/>
        <v>19.906077348066297</v>
      </c>
      <c r="I188" s="146">
        <v>3844</v>
      </c>
      <c r="J188" s="147">
        <f t="shared" si="17"/>
        <v>1.5856236786469413E-2</v>
      </c>
      <c r="K188" s="146">
        <v>4173</v>
      </c>
      <c r="L188" s="147">
        <f t="shared" si="17"/>
        <v>8.5587929240374505E-2</v>
      </c>
      <c r="M188" s="146">
        <v>2803</v>
      </c>
      <c r="N188" s="147">
        <f t="shared" si="18"/>
        <v>-0.32830098250659001</v>
      </c>
    </row>
    <row r="189" spans="1:15" x14ac:dyDescent="0.25">
      <c r="B189" s="145" t="s">
        <v>81</v>
      </c>
      <c r="C189" s="146">
        <v>0</v>
      </c>
      <c r="D189" s="147">
        <v>-1</v>
      </c>
      <c r="E189" s="146">
        <v>520</v>
      </c>
      <c r="F189" s="147" t="str">
        <f t="shared" si="17"/>
        <v>-</v>
      </c>
      <c r="G189" s="146">
        <v>2653</v>
      </c>
      <c r="H189" s="147">
        <f t="shared" si="17"/>
        <v>4.101923076923077</v>
      </c>
      <c r="I189" s="146">
        <v>3384</v>
      </c>
      <c r="J189" s="147">
        <f t="shared" si="17"/>
        <v>0.27553712777987194</v>
      </c>
      <c r="K189" s="146">
        <v>3296</v>
      </c>
      <c r="L189" s="147">
        <f t="shared" si="17"/>
        <v>-2.6004728132387744E-2</v>
      </c>
      <c r="M189" s="146">
        <v>3239</v>
      </c>
      <c r="N189" s="147">
        <f t="shared" si="18"/>
        <v>-1.7293689320388328E-2</v>
      </c>
    </row>
    <row r="190" spans="1:15" x14ac:dyDescent="0.25">
      <c r="B190" s="145" t="s">
        <v>122</v>
      </c>
      <c r="C190" s="146">
        <v>0</v>
      </c>
      <c r="D190" s="147">
        <v>-1</v>
      </c>
      <c r="E190" s="146">
        <v>1266</v>
      </c>
      <c r="F190" s="147" t="str">
        <f t="shared" si="17"/>
        <v>-</v>
      </c>
      <c r="G190" s="146">
        <v>2511</v>
      </c>
      <c r="H190" s="147">
        <f t="shared" si="17"/>
        <v>0.98341232227488162</v>
      </c>
      <c r="I190" s="146">
        <v>2974</v>
      </c>
      <c r="J190" s="147">
        <f t="shared" si="17"/>
        <v>0.18438868976503375</v>
      </c>
      <c r="K190" s="146">
        <v>2680</v>
      </c>
      <c r="L190" s="147">
        <f t="shared" si="17"/>
        <v>-9.8856758574310644E-2</v>
      </c>
      <c r="M190" s="146">
        <v>2876</v>
      </c>
      <c r="N190" s="147">
        <f t="shared" si="18"/>
        <v>7.3134328358208878E-2</v>
      </c>
    </row>
    <row r="191" spans="1:15" x14ac:dyDescent="0.25">
      <c r="B191" s="145" t="s">
        <v>85</v>
      </c>
      <c r="C191" s="146">
        <v>0</v>
      </c>
      <c r="D191" s="147">
        <v>-1</v>
      </c>
      <c r="E191" s="146">
        <v>2128</v>
      </c>
      <c r="F191" s="147" t="str">
        <f t="shared" si="17"/>
        <v>-</v>
      </c>
      <c r="G191" s="146">
        <v>3593</v>
      </c>
      <c r="H191" s="147">
        <f t="shared" si="17"/>
        <v>0.68843984962406024</v>
      </c>
      <c r="I191" s="146">
        <v>4014</v>
      </c>
      <c r="J191" s="147">
        <f t="shared" si="17"/>
        <v>0.11717227943222941</v>
      </c>
      <c r="K191" s="146">
        <v>4277</v>
      </c>
      <c r="L191" s="147">
        <f t="shared" si="17"/>
        <v>6.5520677628301049E-2</v>
      </c>
      <c r="M191" s="146">
        <v>3871</v>
      </c>
      <c r="N191" s="147">
        <f t="shared" si="18"/>
        <v>-9.4926350245499225E-2</v>
      </c>
    </row>
    <row r="192" spans="1:15" x14ac:dyDescent="0.25">
      <c r="B192" s="145" t="s">
        <v>87</v>
      </c>
      <c r="C192" s="146">
        <v>1493</v>
      </c>
      <c r="D192" s="147">
        <v>-0.50888157894736841</v>
      </c>
      <c r="E192" s="146">
        <v>2402</v>
      </c>
      <c r="F192" s="147">
        <f t="shared" si="17"/>
        <v>0.60884125920964505</v>
      </c>
      <c r="G192" s="146">
        <v>2717</v>
      </c>
      <c r="H192" s="147">
        <f t="shared" si="17"/>
        <v>0.13114071606994182</v>
      </c>
      <c r="I192" s="146">
        <v>3806</v>
      </c>
      <c r="J192" s="147">
        <f t="shared" si="17"/>
        <v>0.40080971659919018</v>
      </c>
      <c r="K192" s="146">
        <v>3503</v>
      </c>
      <c r="L192" s="147">
        <f t="shared" si="17"/>
        <v>-7.9611140304781891E-2</v>
      </c>
      <c r="M192" s="146">
        <v>3638</v>
      </c>
      <c r="N192" s="147">
        <f t="shared" si="18"/>
        <v>3.8538395660862035E-2</v>
      </c>
    </row>
    <row r="193" spans="2:15" x14ac:dyDescent="0.25">
      <c r="B193" s="145" t="s">
        <v>89</v>
      </c>
      <c r="C193" s="146">
        <v>2218</v>
      </c>
      <c r="D193" s="147">
        <v>-0.36718972895863056</v>
      </c>
      <c r="E193" s="146">
        <v>3200</v>
      </c>
      <c r="F193" s="147">
        <f t="shared" si="17"/>
        <v>0.44274120829576202</v>
      </c>
      <c r="G193" s="146">
        <v>3335</v>
      </c>
      <c r="H193" s="147">
        <f t="shared" si="17"/>
        <v>4.2187500000000044E-2</v>
      </c>
      <c r="I193" s="146">
        <v>3714</v>
      </c>
      <c r="J193" s="147">
        <f t="shared" si="17"/>
        <v>0.11364317841079452</v>
      </c>
      <c r="K193" s="146">
        <v>3091</v>
      </c>
      <c r="L193" s="147">
        <f t="shared" si="17"/>
        <v>-0.16774367259019929</v>
      </c>
      <c r="M193" s="146">
        <v>3541</v>
      </c>
      <c r="N193" s="147">
        <f t="shared" si="18"/>
        <v>0.1455839534131349</v>
      </c>
    </row>
    <row r="194" spans="2:15" x14ac:dyDescent="0.25">
      <c r="B194" s="145" t="s">
        <v>91</v>
      </c>
      <c r="C194" s="146">
        <v>848</v>
      </c>
      <c r="D194" s="147">
        <v>-0.76385407964355334</v>
      </c>
      <c r="E194" s="146">
        <v>4609</v>
      </c>
      <c r="F194" s="147">
        <f t="shared" si="17"/>
        <v>4.4351415094339623</v>
      </c>
      <c r="G194" s="146">
        <v>3802</v>
      </c>
      <c r="H194" s="147">
        <f t="shared" si="17"/>
        <v>-0.17509221089173355</v>
      </c>
      <c r="I194" s="146">
        <v>4250</v>
      </c>
      <c r="J194" s="147">
        <f t="shared" si="17"/>
        <v>0.11783271962125208</v>
      </c>
      <c r="K194" s="146">
        <v>3949</v>
      </c>
      <c r="L194" s="147">
        <f t="shared" si="17"/>
        <v>-7.082352941176473E-2</v>
      </c>
      <c r="M194" s="146">
        <v>3943</v>
      </c>
      <c r="N194" s="147">
        <f t="shared" si="18"/>
        <v>-1.519371992909635E-3</v>
      </c>
    </row>
    <row r="195" spans="2:15" x14ac:dyDescent="0.25">
      <c r="B195" s="145" t="s">
        <v>93</v>
      </c>
      <c r="C195" s="146">
        <v>437</v>
      </c>
      <c r="D195" s="147">
        <v>-0.88690476190476186</v>
      </c>
      <c r="E195" s="146">
        <v>4138</v>
      </c>
      <c r="F195" s="147">
        <f t="shared" si="17"/>
        <v>8.469107551487415</v>
      </c>
      <c r="G195" s="146">
        <v>3396</v>
      </c>
      <c r="H195" s="147">
        <f t="shared" si="17"/>
        <v>-0.17931367810536492</v>
      </c>
      <c r="I195" s="146">
        <v>3688</v>
      </c>
      <c r="J195" s="147">
        <f t="shared" si="17"/>
        <v>8.5983510011778508E-2</v>
      </c>
      <c r="K195" s="146">
        <v>3573</v>
      </c>
      <c r="L195" s="147">
        <f t="shared" si="17"/>
        <v>-3.1182212581344904E-2</v>
      </c>
      <c r="M195" s="146"/>
      <c r="N195" s="147"/>
    </row>
    <row r="196" spans="2:15" x14ac:dyDescent="0.25">
      <c r="B196" s="145" t="s">
        <v>95</v>
      </c>
      <c r="C196" s="146">
        <v>554</v>
      </c>
      <c r="D196" s="147">
        <v>-0.86448140900195691</v>
      </c>
      <c r="E196" s="146">
        <v>3955</v>
      </c>
      <c r="F196" s="147">
        <f t="shared" si="17"/>
        <v>6.1389891696750905</v>
      </c>
      <c r="G196" s="146">
        <v>4166</v>
      </c>
      <c r="H196" s="147">
        <f t="shared" si="17"/>
        <v>5.3350189633375456E-2</v>
      </c>
      <c r="I196" s="146">
        <v>4414</v>
      </c>
      <c r="J196" s="147">
        <f t="shared" si="17"/>
        <v>5.9529524723955785E-2</v>
      </c>
      <c r="K196" s="146">
        <v>4236</v>
      </c>
      <c r="L196" s="147">
        <f t="shared" si="17"/>
        <v>-4.0326234707748099E-2</v>
      </c>
      <c r="M196" s="146"/>
      <c r="N196" s="147"/>
    </row>
    <row r="197" spans="2:15" ht="15.75" x14ac:dyDescent="0.25">
      <c r="B197" s="148" t="s">
        <v>32</v>
      </c>
      <c r="C197" s="149">
        <v>15534</v>
      </c>
      <c r="D197" s="150">
        <v>-0.62297946701616425</v>
      </c>
      <c r="E197" s="149">
        <v>22807</v>
      </c>
      <c r="F197" s="150">
        <f t="shared" si="17"/>
        <v>0.46819878975151275</v>
      </c>
      <c r="G197" s="149">
        <v>38767</v>
      </c>
      <c r="H197" s="150">
        <f t="shared" si="17"/>
        <v>0.69978515368088745</v>
      </c>
      <c r="I197" s="149">
        <v>44187</v>
      </c>
      <c r="J197" s="150">
        <f t="shared" si="17"/>
        <v>0.13980963190342299</v>
      </c>
      <c r="K197" s="149">
        <v>44633</v>
      </c>
      <c r="L197" s="150">
        <f t="shared" si="17"/>
        <v>1.0093466404146101E-2</v>
      </c>
      <c r="M197" s="149">
        <v>33369</v>
      </c>
      <c r="N197" s="150">
        <v>-9.3824679556810731E-2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247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C$7</f>
        <v>2020</v>
      </c>
      <c r="D205" s="139"/>
      <c r="E205" s="138">
        <f>E$7</f>
        <v>2021</v>
      </c>
      <c r="F205" s="139"/>
      <c r="G205" s="138">
        <f>G$7</f>
        <v>2022</v>
      </c>
      <c r="H205" s="139"/>
      <c r="I205" s="138">
        <f>I$7</f>
        <v>2023</v>
      </c>
      <c r="J205" s="139"/>
      <c r="K205" s="138">
        <f>K$7</f>
        <v>2024</v>
      </c>
      <c r="L205" s="139"/>
      <c r="M205" s="138">
        <f>M$7</f>
        <v>2025</v>
      </c>
      <c r="N205" s="139"/>
    </row>
    <row r="206" spans="2:15" ht="16.5" thickTop="1" thickBot="1" x14ac:dyDescent="0.3">
      <c r="B206" s="109"/>
      <c r="C206" s="142" t="s">
        <v>71</v>
      </c>
      <c r="D206" s="143" t="str">
        <f>CONCATENATE("var ",RIGHT(C205,2),"/",RIGHT(C205-1,2))</f>
        <v>var 20/19</v>
      </c>
      <c r="E206" s="144" t="s">
        <v>71</v>
      </c>
      <c r="F206" s="143" t="str">
        <f>CONCATENATE("var ",RIGHT(E205,2),"/",RIGHT(E205-1,2))</f>
        <v>var 21/20</v>
      </c>
      <c r="G206" s="144" t="s">
        <v>71</v>
      </c>
      <c r="H206" s="143" t="str">
        <f>CONCATENATE("var ",RIGHT(G205,2),"/",RIGHT(G205-1,2))</f>
        <v>var 22/21</v>
      </c>
      <c r="I206" s="144" t="s">
        <v>71</v>
      </c>
      <c r="J206" s="143" t="str">
        <f>CONCATENATE("var ",RIGHT(I205,2),"/",RIGHT(I205-1,2))</f>
        <v>var 23/22</v>
      </c>
      <c r="K206" s="144" t="s">
        <v>71</v>
      </c>
      <c r="L206" s="143" t="str">
        <f>CONCATENATE("var ",RIGHT(K205,2),"/",RIGHT(K205-1,2))</f>
        <v>var 24/23</v>
      </c>
      <c r="M206" s="144" t="s">
        <v>71</v>
      </c>
      <c r="N206" s="143" t="str">
        <f>CONCATENATE("var ",RIGHT(M205,2),"/",RIGHT(M205-1,2))</f>
        <v>var 25/24</v>
      </c>
    </row>
    <row r="207" spans="2:15" x14ac:dyDescent="0.25">
      <c r="B207" s="145" t="s">
        <v>73</v>
      </c>
      <c r="C207" s="146">
        <v>4476</v>
      </c>
      <c r="D207" s="147">
        <v>0.13460076045627378</v>
      </c>
      <c r="E207" s="146">
        <v>187</v>
      </c>
      <c r="F207" s="147">
        <f t="shared" ref="F207:L219" si="19">IFERROR(E207/C207-1,"-")</f>
        <v>-0.95822162645218945</v>
      </c>
      <c r="G207" s="146">
        <v>4334</v>
      </c>
      <c r="H207" s="147">
        <f t="shared" si="19"/>
        <v>22.176470588235293</v>
      </c>
      <c r="I207" s="146">
        <v>4245</v>
      </c>
      <c r="J207" s="147">
        <f t="shared" si="19"/>
        <v>-2.0535302261190602E-2</v>
      </c>
      <c r="K207" s="146">
        <v>4309</v>
      </c>
      <c r="L207" s="147">
        <f t="shared" si="19"/>
        <v>1.5076560659599503E-2</v>
      </c>
      <c r="M207" s="146">
        <v>3827</v>
      </c>
      <c r="N207" s="147">
        <f t="shared" ref="N207:N216" si="20">IFERROR(M207/K207-1,"-")</f>
        <v>-0.11185889997679277</v>
      </c>
    </row>
    <row r="208" spans="2:15" x14ac:dyDescent="0.25">
      <c r="B208" s="145" t="s">
        <v>75</v>
      </c>
      <c r="C208" s="146">
        <v>4291</v>
      </c>
      <c r="D208" s="147">
        <v>-8.7780087780088278E-3</v>
      </c>
      <c r="E208" s="146">
        <v>158</v>
      </c>
      <c r="F208" s="147">
        <f t="shared" si="19"/>
        <v>-0.96317874621300392</v>
      </c>
      <c r="G208" s="146">
        <v>4319</v>
      </c>
      <c r="H208" s="147">
        <f t="shared" si="19"/>
        <v>26.335443037974684</v>
      </c>
      <c r="I208" s="146">
        <v>4506</v>
      </c>
      <c r="J208" s="147">
        <f t="shared" si="19"/>
        <v>4.3297059504515012E-2</v>
      </c>
      <c r="K208" s="146">
        <v>4862</v>
      </c>
      <c r="L208" s="147">
        <f t="shared" si="19"/>
        <v>7.9005770084332072E-2</v>
      </c>
      <c r="M208" s="146">
        <v>4791</v>
      </c>
      <c r="N208" s="147">
        <f t="shared" si="20"/>
        <v>-1.4603044014808719E-2</v>
      </c>
    </row>
    <row r="209" spans="2:15" x14ac:dyDescent="0.25">
      <c r="B209" s="145" t="s">
        <v>77</v>
      </c>
      <c r="C209" s="146">
        <v>1680</v>
      </c>
      <c r="D209" s="147">
        <v>-0.61774744027303752</v>
      </c>
      <c r="E209" s="146">
        <v>128</v>
      </c>
      <c r="F209" s="147">
        <f t="shared" si="19"/>
        <v>-0.92380952380952386</v>
      </c>
      <c r="G209" s="146">
        <v>4676</v>
      </c>
      <c r="H209" s="147">
        <f t="shared" si="19"/>
        <v>35.53125</v>
      </c>
      <c r="I209" s="146">
        <v>3660</v>
      </c>
      <c r="J209" s="147">
        <f t="shared" si="19"/>
        <v>-0.21727972626176217</v>
      </c>
      <c r="K209" s="146">
        <v>3687</v>
      </c>
      <c r="L209" s="147">
        <f t="shared" si="19"/>
        <v>7.3770491803277771E-3</v>
      </c>
      <c r="M209" s="146">
        <v>4448</v>
      </c>
      <c r="N209" s="147">
        <f t="shared" si="20"/>
        <v>0.20640086791429346</v>
      </c>
    </row>
    <row r="210" spans="2:15" x14ac:dyDescent="0.25">
      <c r="B210" s="145" t="s">
        <v>79</v>
      </c>
      <c r="C210" s="146">
        <v>0</v>
      </c>
      <c r="D210" s="147">
        <v>-1</v>
      </c>
      <c r="E210" s="146">
        <v>98</v>
      </c>
      <c r="F210" s="147" t="str">
        <f t="shared" si="19"/>
        <v>-</v>
      </c>
      <c r="G210" s="146">
        <v>6026</v>
      </c>
      <c r="H210" s="147">
        <f t="shared" si="19"/>
        <v>60.489795918367349</v>
      </c>
      <c r="I210" s="146">
        <v>5451</v>
      </c>
      <c r="J210" s="147">
        <f t="shared" si="19"/>
        <v>-9.5419847328244267E-2</v>
      </c>
      <c r="K210" s="146">
        <v>5828</v>
      </c>
      <c r="L210" s="147">
        <f t="shared" si="19"/>
        <v>6.9161621720785105E-2</v>
      </c>
      <c r="M210" s="146">
        <v>4484</v>
      </c>
      <c r="N210" s="147">
        <f t="shared" si="20"/>
        <v>-0.23061084420041178</v>
      </c>
    </row>
    <row r="211" spans="2:15" x14ac:dyDescent="0.25">
      <c r="B211" s="145" t="s">
        <v>81</v>
      </c>
      <c r="C211" s="146">
        <v>0</v>
      </c>
      <c r="D211" s="147">
        <v>-1</v>
      </c>
      <c r="E211" s="146">
        <v>399</v>
      </c>
      <c r="F211" s="147" t="str">
        <f t="shared" si="19"/>
        <v>-</v>
      </c>
      <c r="G211" s="146">
        <v>5608</v>
      </c>
      <c r="H211" s="147">
        <f t="shared" si="19"/>
        <v>13.055137844611529</v>
      </c>
      <c r="I211" s="146">
        <v>3597</v>
      </c>
      <c r="J211" s="147">
        <f t="shared" si="19"/>
        <v>-0.35859486447931521</v>
      </c>
      <c r="K211" s="146">
        <v>4917</v>
      </c>
      <c r="L211" s="147">
        <f t="shared" si="19"/>
        <v>0.3669724770642202</v>
      </c>
      <c r="M211" s="146">
        <v>3588</v>
      </c>
      <c r="N211" s="147">
        <f t="shared" si="20"/>
        <v>-0.27028676021964615</v>
      </c>
    </row>
    <row r="212" spans="2:15" x14ac:dyDescent="0.25">
      <c r="B212" s="145" t="s">
        <v>83</v>
      </c>
      <c r="C212" s="146">
        <v>0</v>
      </c>
      <c r="D212" s="147">
        <v>-1</v>
      </c>
      <c r="E212" s="146">
        <v>2167</v>
      </c>
      <c r="F212" s="147" t="str">
        <f t="shared" si="19"/>
        <v>-</v>
      </c>
      <c r="G212" s="146">
        <v>4084</v>
      </c>
      <c r="H212" s="147">
        <f t="shared" si="19"/>
        <v>0.88463313336409777</v>
      </c>
      <c r="I212" s="146">
        <v>3985</v>
      </c>
      <c r="J212" s="147">
        <f t="shared" si="19"/>
        <v>-2.4240940254652288E-2</v>
      </c>
      <c r="K212" s="146">
        <v>3969</v>
      </c>
      <c r="L212" s="147">
        <f t="shared" si="19"/>
        <v>-4.0150564617315032E-3</v>
      </c>
      <c r="M212" s="146">
        <v>3539</v>
      </c>
      <c r="N212" s="147">
        <f t="shared" si="20"/>
        <v>-0.10833963214915598</v>
      </c>
    </row>
    <row r="213" spans="2:15" x14ac:dyDescent="0.25">
      <c r="B213" s="145" t="s">
        <v>85</v>
      </c>
      <c r="C213" s="146">
        <v>0</v>
      </c>
      <c r="D213" s="147">
        <v>-1</v>
      </c>
      <c r="E213" s="146">
        <v>2798</v>
      </c>
      <c r="F213" s="147" t="str">
        <f t="shared" si="19"/>
        <v>-</v>
      </c>
      <c r="G213" s="146">
        <v>5544</v>
      </c>
      <c r="H213" s="147">
        <f t="shared" si="19"/>
        <v>0.98141529664045746</v>
      </c>
      <c r="I213" s="146">
        <v>4636</v>
      </c>
      <c r="J213" s="147">
        <f t="shared" si="19"/>
        <v>-0.1637806637806638</v>
      </c>
      <c r="K213" s="146">
        <v>5583</v>
      </c>
      <c r="L213" s="147">
        <f t="shared" si="19"/>
        <v>0.20427092320966356</v>
      </c>
      <c r="M213" s="146">
        <v>5587</v>
      </c>
      <c r="N213" s="147">
        <f t="shared" si="20"/>
        <v>7.1646068422004383E-4</v>
      </c>
    </row>
    <row r="214" spans="2:15" x14ac:dyDescent="0.25">
      <c r="B214" s="145" t="s">
        <v>87</v>
      </c>
      <c r="C214" s="146">
        <v>1495</v>
      </c>
      <c r="D214" s="147">
        <v>-0.76382306477093209</v>
      </c>
      <c r="E214" s="146">
        <v>4124</v>
      </c>
      <c r="F214" s="147">
        <f t="shared" si="19"/>
        <v>1.7585284280936455</v>
      </c>
      <c r="G214" s="146">
        <v>5675</v>
      </c>
      <c r="H214" s="147">
        <f t="shared" si="19"/>
        <v>0.37609117361784672</v>
      </c>
      <c r="I214" s="146">
        <v>6242</v>
      </c>
      <c r="J214" s="147">
        <f t="shared" si="19"/>
        <v>9.9911894273127855E-2</v>
      </c>
      <c r="K214" s="146">
        <v>5700</v>
      </c>
      <c r="L214" s="147">
        <f t="shared" si="19"/>
        <v>-8.6831143864146143E-2</v>
      </c>
      <c r="M214" s="146">
        <v>5462</v>
      </c>
      <c r="N214" s="147">
        <f t="shared" si="20"/>
        <v>-4.1754385964912322E-2</v>
      </c>
    </row>
    <row r="215" spans="2:15" x14ac:dyDescent="0.25">
      <c r="B215" s="145" t="s">
        <v>89</v>
      </c>
      <c r="C215" s="146">
        <v>158</v>
      </c>
      <c r="D215" s="147">
        <v>-0.95909914574165156</v>
      </c>
      <c r="E215" s="146">
        <v>4567</v>
      </c>
      <c r="F215" s="147">
        <f t="shared" si="19"/>
        <v>27.905063291139239</v>
      </c>
      <c r="G215" s="146">
        <v>4984</v>
      </c>
      <c r="H215" s="147">
        <f t="shared" si="19"/>
        <v>9.1307203853733254E-2</v>
      </c>
      <c r="I215" s="146">
        <v>5095</v>
      </c>
      <c r="J215" s="147">
        <f t="shared" si="19"/>
        <v>2.227126805778501E-2</v>
      </c>
      <c r="K215" s="146">
        <v>4458</v>
      </c>
      <c r="L215" s="147">
        <f t="shared" si="19"/>
        <v>-0.1250245338567223</v>
      </c>
      <c r="M215" s="146">
        <v>4443</v>
      </c>
      <c r="N215" s="147">
        <f t="shared" si="20"/>
        <v>-3.3647375504710642E-3</v>
      </c>
    </row>
    <row r="216" spans="2:15" x14ac:dyDescent="0.25">
      <c r="B216" s="145" t="s">
        <v>91</v>
      </c>
      <c r="C216" s="146">
        <v>293</v>
      </c>
      <c r="D216" s="147">
        <v>-0.93619337979094075</v>
      </c>
      <c r="E216" s="146">
        <v>6416</v>
      </c>
      <c r="F216" s="147">
        <f t="shared" si="19"/>
        <v>20.897610921501705</v>
      </c>
      <c r="G216" s="146">
        <v>4122</v>
      </c>
      <c r="H216" s="147">
        <f t="shared" si="19"/>
        <v>-0.35754364089775559</v>
      </c>
      <c r="I216" s="146">
        <v>5150</v>
      </c>
      <c r="J216" s="147">
        <f t="shared" si="19"/>
        <v>0.24939349830179514</v>
      </c>
      <c r="K216" s="146">
        <v>5940</v>
      </c>
      <c r="L216" s="147">
        <f t="shared" si="19"/>
        <v>0.15339805825242725</v>
      </c>
      <c r="M216" s="146">
        <v>4897</v>
      </c>
      <c r="N216" s="147">
        <f t="shared" si="20"/>
        <v>-0.17558922558922563</v>
      </c>
    </row>
    <row r="217" spans="2:15" x14ac:dyDescent="0.25">
      <c r="B217" s="145" t="s">
        <v>93</v>
      </c>
      <c r="C217" s="146">
        <v>655</v>
      </c>
      <c r="D217" s="147">
        <v>-0.82325957906098224</v>
      </c>
      <c r="E217" s="146">
        <v>5036</v>
      </c>
      <c r="F217" s="147">
        <f t="shared" si="19"/>
        <v>6.6885496183206108</v>
      </c>
      <c r="G217" s="146">
        <v>3873</v>
      </c>
      <c r="H217" s="147">
        <f t="shared" si="19"/>
        <v>-0.23093725178713265</v>
      </c>
      <c r="I217" s="146">
        <v>4206</v>
      </c>
      <c r="J217" s="147">
        <f t="shared" si="19"/>
        <v>8.5979860573199174E-2</v>
      </c>
      <c r="K217" s="146">
        <v>4195</v>
      </c>
      <c r="L217" s="147">
        <f t="shared" si="19"/>
        <v>-2.6153114598193028E-3</v>
      </c>
      <c r="M217" s="146"/>
      <c r="N217" s="147"/>
    </row>
    <row r="218" spans="2:15" x14ac:dyDescent="0.25">
      <c r="B218" s="145" t="s">
        <v>95</v>
      </c>
      <c r="C218" s="146">
        <v>571</v>
      </c>
      <c r="D218" s="147">
        <v>-0.85048442000523694</v>
      </c>
      <c r="E218" s="146">
        <v>4599</v>
      </c>
      <c r="F218" s="147">
        <f t="shared" si="19"/>
        <v>7.0542907180385281</v>
      </c>
      <c r="G218" s="146">
        <v>3770</v>
      </c>
      <c r="H218" s="147">
        <f t="shared" si="19"/>
        <v>-0.18025657751685153</v>
      </c>
      <c r="I218" s="146">
        <v>4705</v>
      </c>
      <c r="J218" s="147">
        <f t="shared" si="19"/>
        <v>0.24801061007957559</v>
      </c>
      <c r="K218" s="146">
        <v>4450</v>
      </c>
      <c r="L218" s="147">
        <f t="shared" si="19"/>
        <v>-5.4197662061636565E-2</v>
      </c>
      <c r="M218" s="146"/>
      <c r="N218" s="147"/>
    </row>
    <row r="219" spans="2:15" ht="15.75" x14ac:dyDescent="0.25">
      <c r="B219" s="148" t="s">
        <v>32</v>
      </c>
      <c r="C219" s="149">
        <v>15410</v>
      </c>
      <c r="D219" s="150">
        <v>-0.71404713304880318</v>
      </c>
      <c r="E219" s="149">
        <v>30677</v>
      </c>
      <c r="F219" s="150">
        <f t="shared" si="19"/>
        <v>0.99072031148604811</v>
      </c>
      <c r="G219" s="149">
        <v>57015</v>
      </c>
      <c r="H219" s="150">
        <f t="shared" si="19"/>
        <v>0.85855852919125075</v>
      </c>
      <c r="I219" s="149">
        <v>55478</v>
      </c>
      <c r="J219" s="150">
        <f t="shared" si="19"/>
        <v>-2.6957818118039101E-2</v>
      </c>
      <c r="K219" s="149">
        <v>57898</v>
      </c>
      <c r="L219" s="150">
        <f t="shared" si="19"/>
        <v>4.3620894769097696E-2</v>
      </c>
      <c r="M219" s="149">
        <v>45066</v>
      </c>
      <c r="N219" s="150">
        <v>-8.5010050149229466E-2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246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126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127</v>
      </c>
    </row>
    <row r="226" spans="2:15" ht="22.5" thickTop="1" thickBot="1" x14ac:dyDescent="0.3">
      <c r="B226" s="152" t="str">
        <f>C226</f>
        <v>Bélgica</v>
      </c>
      <c r="C226" s="135" t="s">
        <v>121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C$7</f>
        <v>2020</v>
      </c>
      <c r="D227" s="139"/>
      <c r="E227" s="138">
        <f>E$7</f>
        <v>2021</v>
      </c>
      <c r="F227" s="139"/>
      <c r="G227" s="138">
        <f>G$7</f>
        <v>2022</v>
      </c>
      <c r="H227" s="139"/>
      <c r="I227" s="138">
        <f>I$7</f>
        <v>2023</v>
      </c>
      <c r="J227" s="139"/>
      <c r="K227" s="138">
        <f>K$7</f>
        <v>2024</v>
      </c>
      <c r="L227" s="139"/>
      <c r="M227" s="138">
        <f>M$7</f>
        <v>2025</v>
      </c>
      <c r="N227" s="139"/>
    </row>
    <row r="228" spans="2:15" ht="16.5" thickTop="1" thickBot="1" x14ac:dyDescent="0.3">
      <c r="B228" s="109"/>
      <c r="C228" s="142" t="s">
        <v>71</v>
      </c>
      <c r="D228" s="143" t="str">
        <f>CONCATENATE("var ",RIGHT(C227,2),"/",RIGHT(C227-1,2))</f>
        <v>var 20/19</v>
      </c>
      <c r="E228" s="144" t="s">
        <v>71</v>
      </c>
      <c r="F228" s="143" t="str">
        <f>CONCATENATE("var ",RIGHT(E227,2),"/",RIGHT(E227-1,2))</f>
        <v>var 21/20</v>
      </c>
      <c r="G228" s="144" t="s">
        <v>71</v>
      </c>
      <c r="H228" s="143" t="str">
        <f>CONCATENATE("var ",RIGHT(G227,2),"/",RIGHT(G227-1,2))</f>
        <v>var 22/21</v>
      </c>
      <c r="I228" s="144" t="s">
        <v>71</v>
      </c>
      <c r="J228" s="143" t="str">
        <f>CONCATENATE("var ",RIGHT(I227,2),"/",RIGHT(I227-1,2))</f>
        <v>var 23/22</v>
      </c>
      <c r="K228" s="144" t="s">
        <v>71</v>
      </c>
      <c r="L228" s="143" t="str">
        <f>CONCATENATE("var ",RIGHT(K227,2),"/",RIGHT(K227-1,2))</f>
        <v>var 24/23</v>
      </c>
      <c r="M228" s="144" t="s">
        <v>71</v>
      </c>
      <c r="N228" s="143" t="str">
        <f>CONCATENATE("var ",RIGHT(M227,2),"/",RIGHT(M227-1,2))</f>
        <v>var 25/24</v>
      </c>
    </row>
    <row r="229" spans="2:15" x14ac:dyDescent="0.25">
      <c r="B229" s="145" t="s">
        <v>73</v>
      </c>
      <c r="C229" s="146">
        <v>4296</v>
      </c>
      <c r="D229" s="147">
        <v>0.11208904996116997</v>
      </c>
      <c r="E229" s="146">
        <v>284</v>
      </c>
      <c r="F229" s="147">
        <f t="shared" ref="F229:L241" si="21">IFERROR(E229/C229-1,"-")</f>
        <v>-0.93389199255121047</v>
      </c>
      <c r="G229" s="146">
        <v>2729</v>
      </c>
      <c r="H229" s="147">
        <f t="shared" si="21"/>
        <v>8.6091549295774641</v>
      </c>
      <c r="I229" s="146">
        <v>4058</v>
      </c>
      <c r="J229" s="147">
        <f t="shared" si="21"/>
        <v>0.48699157200439713</v>
      </c>
      <c r="K229" s="146">
        <v>4254</v>
      </c>
      <c r="L229" s="147">
        <f t="shared" si="21"/>
        <v>4.8299655002464359E-2</v>
      </c>
      <c r="M229" s="146">
        <v>3018</v>
      </c>
      <c r="N229" s="147">
        <f t="shared" ref="N229:N238" si="22">IFERROR(M229/K229-1,"-")</f>
        <v>-0.29055007052186177</v>
      </c>
    </row>
    <row r="230" spans="2:15" x14ac:dyDescent="0.25">
      <c r="B230" s="145" t="s">
        <v>75</v>
      </c>
      <c r="C230" s="146">
        <v>3387</v>
      </c>
      <c r="D230" s="147">
        <v>0.21922246220302366</v>
      </c>
      <c r="E230" s="146">
        <v>59</v>
      </c>
      <c r="F230" s="147">
        <f t="shared" si="21"/>
        <v>-0.98258045467965749</v>
      </c>
      <c r="G230" s="146">
        <v>3069</v>
      </c>
      <c r="H230" s="147">
        <f t="shared" si="21"/>
        <v>51.016949152542374</v>
      </c>
      <c r="I230" s="146">
        <v>3219</v>
      </c>
      <c r="J230" s="147">
        <f t="shared" si="21"/>
        <v>4.8875855327468187E-2</v>
      </c>
      <c r="K230" s="146">
        <v>3831</v>
      </c>
      <c r="L230" s="147">
        <f t="shared" si="21"/>
        <v>0.19012115563839704</v>
      </c>
      <c r="M230" s="146">
        <v>3089</v>
      </c>
      <c r="N230" s="147">
        <f t="shared" si="22"/>
        <v>-0.19368311145914907</v>
      </c>
    </row>
    <row r="231" spans="2:15" x14ac:dyDescent="0.25">
      <c r="B231" s="145" t="s">
        <v>77</v>
      </c>
      <c r="C231" s="146">
        <v>1344</v>
      </c>
      <c r="D231" s="147">
        <v>-0.61501002578057862</v>
      </c>
      <c r="E231" s="146">
        <v>65</v>
      </c>
      <c r="F231" s="147">
        <f t="shared" si="21"/>
        <v>-0.95163690476190477</v>
      </c>
      <c r="G231" s="146">
        <v>3012</v>
      </c>
      <c r="H231" s="147">
        <f t="shared" si="21"/>
        <v>45.338461538461537</v>
      </c>
      <c r="I231" s="146">
        <v>2822</v>
      </c>
      <c r="J231" s="147">
        <f t="shared" si="21"/>
        <v>-6.3081009296148793E-2</v>
      </c>
      <c r="K231" s="146">
        <v>3770</v>
      </c>
      <c r="L231" s="147">
        <f t="shared" si="21"/>
        <v>0.33593196314670437</v>
      </c>
      <c r="M231" s="146">
        <v>3351</v>
      </c>
      <c r="N231" s="147">
        <f t="shared" si="22"/>
        <v>-0.11114058355437662</v>
      </c>
    </row>
    <row r="232" spans="2:15" x14ac:dyDescent="0.25">
      <c r="B232" s="145" t="s">
        <v>79</v>
      </c>
      <c r="C232" s="146">
        <v>0</v>
      </c>
      <c r="D232" s="147">
        <v>-1</v>
      </c>
      <c r="E232" s="146">
        <v>181</v>
      </c>
      <c r="F232" s="147" t="str">
        <f t="shared" si="21"/>
        <v>-</v>
      </c>
      <c r="G232" s="146">
        <v>3784</v>
      </c>
      <c r="H232" s="147">
        <f t="shared" si="21"/>
        <v>19.906077348066297</v>
      </c>
      <c r="I232" s="146">
        <v>3844</v>
      </c>
      <c r="J232" s="147">
        <f t="shared" si="21"/>
        <v>1.5856236786469413E-2</v>
      </c>
      <c r="K232" s="146">
        <v>4173</v>
      </c>
      <c r="L232" s="147">
        <f t="shared" si="21"/>
        <v>8.5587929240374505E-2</v>
      </c>
      <c r="M232" s="146">
        <v>2803</v>
      </c>
      <c r="N232" s="147">
        <f t="shared" si="22"/>
        <v>-0.32830098250659001</v>
      </c>
    </row>
    <row r="233" spans="2:15" x14ac:dyDescent="0.25">
      <c r="B233" s="145" t="s">
        <v>81</v>
      </c>
      <c r="C233" s="146">
        <v>0</v>
      </c>
      <c r="D233" s="147">
        <v>-1</v>
      </c>
      <c r="E233" s="146">
        <v>520</v>
      </c>
      <c r="F233" s="147" t="str">
        <f t="shared" si="21"/>
        <v>-</v>
      </c>
      <c r="G233" s="146">
        <v>2653</v>
      </c>
      <c r="H233" s="147">
        <f t="shared" si="21"/>
        <v>4.101923076923077</v>
      </c>
      <c r="I233" s="146">
        <v>3384</v>
      </c>
      <c r="J233" s="147">
        <f t="shared" si="21"/>
        <v>0.27553712777987194</v>
      </c>
      <c r="K233" s="146">
        <v>3296</v>
      </c>
      <c r="L233" s="147">
        <f t="shared" si="21"/>
        <v>-2.6004728132387744E-2</v>
      </c>
      <c r="M233" s="146">
        <v>3239</v>
      </c>
      <c r="N233" s="147">
        <f t="shared" si="22"/>
        <v>-1.7293689320388328E-2</v>
      </c>
    </row>
    <row r="234" spans="2:15" x14ac:dyDescent="0.25">
      <c r="B234" s="145" t="s">
        <v>83</v>
      </c>
      <c r="C234" s="146">
        <v>0</v>
      </c>
      <c r="D234" s="147">
        <v>-1</v>
      </c>
      <c r="E234" s="146">
        <v>1266</v>
      </c>
      <c r="F234" s="147" t="str">
        <f t="shared" si="21"/>
        <v>-</v>
      </c>
      <c r="G234" s="146">
        <v>2511</v>
      </c>
      <c r="H234" s="147">
        <f t="shared" si="21"/>
        <v>0.98341232227488162</v>
      </c>
      <c r="I234" s="146">
        <v>2974</v>
      </c>
      <c r="J234" s="147">
        <f t="shared" si="21"/>
        <v>0.18438868976503375</v>
      </c>
      <c r="K234" s="146">
        <v>2680</v>
      </c>
      <c r="L234" s="147">
        <f t="shared" si="21"/>
        <v>-9.8856758574310644E-2</v>
      </c>
      <c r="M234" s="146">
        <v>2876</v>
      </c>
      <c r="N234" s="147">
        <f t="shared" si="22"/>
        <v>7.3134328358208878E-2</v>
      </c>
    </row>
    <row r="235" spans="2:15" x14ac:dyDescent="0.25">
      <c r="B235" s="145" t="s">
        <v>85</v>
      </c>
      <c r="C235" s="146">
        <v>0</v>
      </c>
      <c r="D235" s="147">
        <v>-1</v>
      </c>
      <c r="E235" s="146">
        <v>2128</v>
      </c>
      <c r="F235" s="147" t="str">
        <f t="shared" si="21"/>
        <v>-</v>
      </c>
      <c r="G235" s="146">
        <v>3593</v>
      </c>
      <c r="H235" s="147">
        <f t="shared" si="21"/>
        <v>0.68843984962406024</v>
      </c>
      <c r="I235" s="146">
        <v>4014</v>
      </c>
      <c r="J235" s="147">
        <f t="shared" si="21"/>
        <v>0.11717227943222941</v>
      </c>
      <c r="K235" s="146">
        <v>4277</v>
      </c>
      <c r="L235" s="147">
        <f t="shared" si="21"/>
        <v>6.5520677628301049E-2</v>
      </c>
      <c r="M235" s="146">
        <v>3871</v>
      </c>
      <c r="N235" s="147">
        <f t="shared" si="22"/>
        <v>-9.4926350245499225E-2</v>
      </c>
    </row>
    <row r="236" spans="2:15" x14ac:dyDescent="0.25">
      <c r="B236" s="145" t="s">
        <v>87</v>
      </c>
      <c r="C236" s="146">
        <v>1493</v>
      </c>
      <c r="D236" s="147">
        <v>-0.50888157894736841</v>
      </c>
      <c r="E236" s="146">
        <v>2402</v>
      </c>
      <c r="F236" s="147">
        <f t="shared" si="21"/>
        <v>0.60884125920964505</v>
      </c>
      <c r="G236" s="146">
        <v>2717</v>
      </c>
      <c r="H236" s="147">
        <f t="shared" si="21"/>
        <v>0.13114071606994182</v>
      </c>
      <c r="I236" s="146">
        <v>3806</v>
      </c>
      <c r="J236" s="147">
        <f t="shared" si="21"/>
        <v>0.40080971659919018</v>
      </c>
      <c r="K236" s="146">
        <v>3503</v>
      </c>
      <c r="L236" s="147">
        <f t="shared" si="21"/>
        <v>-7.9611140304781891E-2</v>
      </c>
      <c r="M236" s="146">
        <v>3638</v>
      </c>
      <c r="N236" s="147">
        <f t="shared" si="22"/>
        <v>3.8538395660862035E-2</v>
      </c>
    </row>
    <row r="237" spans="2:15" x14ac:dyDescent="0.25">
      <c r="B237" s="145" t="s">
        <v>89</v>
      </c>
      <c r="C237" s="146">
        <v>2218</v>
      </c>
      <c r="D237" s="147">
        <v>-0.36718972895863056</v>
      </c>
      <c r="E237" s="146">
        <v>3200</v>
      </c>
      <c r="F237" s="147">
        <f t="shared" si="21"/>
        <v>0.44274120829576202</v>
      </c>
      <c r="G237" s="146">
        <v>3335</v>
      </c>
      <c r="H237" s="147">
        <f t="shared" si="21"/>
        <v>4.2187500000000044E-2</v>
      </c>
      <c r="I237" s="146">
        <v>3714</v>
      </c>
      <c r="J237" s="147">
        <f t="shared" si="21"/>
        <v>0.11364317841079452</v>
      </c>
      <c r="K237" s="146">
        <v>3091</v>
      </c>
      <c r="L237" s="147">
        <f t="shared" si="21"/>
        <v>-0.16774367259019929</v>
      </c>
      <c r="M237" s="146">
        <v>3541</v>
      </c>
      <c r="N237" s="147">
        <f t="shared" si="22"/>
        <v>0.1455839534131349</v>
      </c>
    </row>
    <row r="238" spans="2:15" x14ac:dyDescent="0.25">
      <c r="B238" s="145" t="s">
        <v>91</v>
      </c>
      <c r="C238" s="146">
        <v>848</v>
      </c>
      <c r="D238" s="147">
        <v>-0.76385407964355334</v>
      </c>
      <c r="E238" s="146">
        <v>4609</v>
      </c>
      <c r="F238" s="147">
        <f t="shared" si="21"/>
        <v>4.4351415094339623</v>
      </c>
      <c r="G238" s="146">
        <v>3802</v>
      </c>
      <c r="H238" s="147">
        <f t="shared" si="21"/>
        <v>-0.17509221089173355</v>
      </c>
      <c r="I238" s="146">
        <v>4250</v>
      </c>
      <c r="J238" s="147">
        <f t="shared" si="21"/>
        <v>0.11783271962125208</v>
      </c>
      <c r="K238" s="146">
        <v>3949</v>
      </c>
      <c r="L238" s="147">
        <f t="shared" si="21"/>
        <v>-7.082352941176473E-2</v>
      </c>
      <c r="M238" s="146">
        <v>3943</v>
      </c>
      <c r="N238" s="147">
        <f t="shared" si="22"/>
        <v>-1.519371992909635E-3</v>
      </c>
    </row>
    <row r="239" spans="2:15" x14ac:dyDescent="0.25">
      <c r="B239" s="145" t="s">
        <v>93</v>
      </c>
      <c r="C239" s="146">
        <v>437</v>
      </c>
      <c r="D239" s="147">
        <v>-0.88690476190476186</v>
      </c>
      <c r="E239" s="146">
        <v>4138</v>
      </c>
      <c r="F239" s="147">
        <f t="shared" si="21"/>
        <v>8.469107551487415</v>
      </c>
      <c r="G239" s="146">
        <v>3396</v>
      </c>
      <c r="H239" s="147">
        <f t="shared" si="21"/>
        <v>-0.17931367810536492</v>
      </c>
      <c r="I239" s="146">
        <v>3688</v>
      </c>
      <c r="J239" s="147">
        <f t="shared" si="21"/>
        <v>8.5983510011778508E-2</v>
      </c>
      <c r="K239" s="146">
        <v>3573</v>
      </c>
      <c r="L239" s="147">
        <f t="shared" si="21"/>
        <v>-3.1182212581344904E-2</v>
      </c>
      <c r="M239" s="146"/>
      <c r="N239" s="147"/>
    </row>
    <row r="240" spans="2:15" x14ac:dyDescent="0.25">
      <c r="B240" s="145" t="s">
        <v>95</v>
      </c>
      <c r="C240" s="146">
        <v>554</v>
      </c>
      <c r="D240" s="147">
        <v>-0.86448140900195691</v>
      </c>
      <c r="E240" s="146">
        <v>3955</v>
      </c>
      <c r="F240" s="147">
        <f t="shared" si="21"/>
        <v>6.1389891696750905</v>
      </c>
      <c r="G240" s="146">
        <v>4166</v>
      </c>
      <c r="H240" s="147">
        <f t="shared" si="21"/>
        <v>5.3350189633375456E-2</v>
      </c>
      <c r="I240" s="146">
        <v>4414</v>
      </c>
      <c r="J240" s="147">
        <f t="shared" si="21"/>
        <v>5.9529524723955785E-2</v>
      </c>
      <c r="K240" s="146">
        <v>4236</v>
      </c>
      <c r="L240" s="147">
        <f t="shared" si="21"/>
        <v>-4.0326234707748099E-2</v>
      </c>
      <c r="M240" s="146"/>
      <c r="N240" s="147"/>
    </row>
    <row r="241" spans="2:15" ht="15.75" x14ac:dyDescent="0.25">
      <c r="B241" s="148" t="s">
        <v>32</v>
      </c>
      <c r="C241" s="149">
        <v>15534</v>
      </c>
      <c r="D241" s="150">
        <v>-0.62297946701616425</v>
      </c>
      <c r="E241" s="149">
        <v>22807</v>
      </c>
      <c r="F241" s="150">
        <f t="shared" si="21"/>
        <v>0.46819878975151275</v>
      </c>
      <c r="G241" s="149">
        <v>38767</v>
      </c>
      <c r="H241" s="150">
        <f t="shared" si="21"/>
        <v>0.69978515368088745</v>
      </c>
      <c r="I241" s="149">
        <v>44187</v>
      </c>
      <c r="J241" s="150">
        <f t="shared" si="21"/>
        <v>0.13980963190342299</v>
      </c>
      <c r="K241" s="149">
        <v>44633</v>
      </c>
      <c r="L241" s="150">
        <f t="shared" si="21"/>
        <v>1.0093466404146101E-2</v>
      </c>
      <c r="M241" s="149">
        <v>33369</v>
      </c>
      <c r="N241" s="150">
        <v>-9.3824679556810731E-2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248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128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129</v>
      </c>
    </row>
    <row r="248" spans="2:15" ht="22.5" thickTop="1" thickBot="1" x14ac:dyDescent="0.3">
      <c r="B248" s="152" t="str">
        <f>C248</f>
        <v>Dinamarca</v>
      </c>
      <c r="C248" s="135" t="s">
        <v>130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f>C$7</f>
        <v>2020</v>
      </c>
      <c r="D249" s="139"/>
      <c r="E249" s="138">
        <f>E$7</f>
        <v>2021</v>
      </c>
      <c r="F249" s="139"/>
      <c r="G249" s="138">
        <f>G$7</f>
        <v>2022</v>
      </c>
      <c r="H249" s="139"/>
      <c r="I249" s="138">
        <f>I$7</f>
        <v>2023</v>
      </c>
      <c r="J249" s="139"/>
      <c r="K249" s="138">
        <f>K$7</f>
        <v>2024</v>
      </c>
      <c r="L249" s="139"/>
      <c r="M249" s="138">
        <f>M$7</f>
        <v>2025</v>
      </c>
      <c r="N249" s="139"/>
    </row>
    <row r="250" spans="2:15" ht="16.5" thickTop="1" thickBot="1" x14ac:dyDescent="0.3">
      <c r="B250" s="109"/>
      <c r="C250" s="142" t="s">
        <v>71</v>
      </c>
      <c r="D250" s="143" t="str">
        <f>CONCATENATE("var ",RIGHT(C249,2),"/",RIGHT(C249-1,2))</f>
        <v>var 20/19</v>
      </c>
      <c r="E250" s="144" t="s">
        <v>71</v>
      </c>
      <c r="F250" s="143" t="str">
        <f>CONCATENATE("var ",RIGHT(E249,2),"/",RIGHT(E249-1,2))</f>
        <v>var 21/20</v>
      </c>
      <c r="G250" s="144" t="s">
        <v>71</v>
      </c>
      <c r="H250" s="143" t="str">
        <f>CONCATENATE("var ",RIGHT(G249,2),"/",RIGHT(G249-1,2))</f>
        <v>var 22/21</v>
      </c>
      <c r="I250" s="144" t="s">
        <v>71</v>
      </c>
      <c r="J250" s="143" t="str">
        <f>CONCATENATE("var ",RIGHT(I249,2),"/",RIGHT(I249-1,2))</f>
        <v>var 23/22</v>
      </c>
      <c r="K250" s="144" t="s">
        <v>71</v>
      </c>
      <c r="L250" s="143" t="str">
        <f>CONCATENATE("var ",RIGHT(K249,2),"/",RIGHT(K249-1,2))</f>
        <v>var 24/23</v>
      </c>
      <c r="M250" s="144" t="s">
        <v>71</v>
      </c>
      <c r="N250" s="143" t="str">
        <f>CONCATENATE("var ",RIGHT(M249,2),"/",RIGHT(M249-1,2))</f>
        <v>var 25/24</v>
      </c>
    </row>
    <row r="251" spans="2:15" x14ac:dyDescent="0.25">
      <c r="B251" s="145" t="s">
        <v>73</v>
      </c>
      <c r="C251" s="146">
        <v>3686</v>
      </c>
      <c r="D251" s="147">
        <v>-8.5359801488833709E-2</v>
      </c>
      <c r="E251" s="146">
        <v>75</v>
      </c>
      <c r="F251" s="147">
        <f t="shared" ref="F251:L263" si="23">IFERROR(E251/C251-1,"-")</f>
        <v>-0.9796527400976669</v>
      </c>
      <c r="G251" s="146">
        <v>3265</v>
      </c>
      <c r="H251" s="147">
        <f t="shared" si="23"/>
        <v>42.533333333333331</v>
      </c>
      <c r="I251" s="146">
        <v>3804</v>
      </c>
      <c r="J251" s="147">
        <f t="shared" si="23"/>
        <v>0.165084226646248</v>
      </c>
      <c r="K251" s="146">
        <v>3499</v>
      </c>
      <c r="L251" s="147">
        <f t="shared" si="23"/>
        <v>-8.0178759200841165E-2</v>
      </c>
      <c r="M251" s="146">
        <v>3174</v>
      </c>
      <c r="N251" s="147">
        <f t="shared" ref="N251:N260" si="24">IFERROR(M251/K251-1,"-")</f>
        <v>-9.2883681051729061E-2</v>
      </c>
    </row>
    <row r="252" spans="2:15" x14ac:dyDescent="0.25">
      <c r="B252" s="145" t="s">
        <v>75</v>
      </c>
      <c r="C252" s="146">
        <v>4220</v>
      </c>
      <c r="D252" s="147">
        <v>-1.6087666122639344E-2</v>
      </c>
      <c r="E252" s="146">
        <v>31</v>
      </c>
      <c r="F252" s="147">
        <f t="shared" si="23"/>
        <v>-0.99265402843601891</v>
      </c>
      <c r="G252" s="146">
        <v>3518</v>
      </c>
      <c r="H252" s="147">
        <f t="shared" si="23"/>
        <v>112.48387096774194</v>
      </c>
      <c r="I252" s="146">
        <v>4227</v>
      </c>
      <c r="J252" s="147">
        <f t="shared" si="23"/>
        <v>0.20153496304718588</v>
      </c>
      <c r="K252" s="146">
        <v>3701</v>
      </c>
      <c r="L252" s="147">
        <f t="shared" si="23"/>
        <v>-0.12443813579370711</v>
      </c>
      <c r="M252" s="146">
        <v>3548</v>
      </c>
      <c r="N252" s="147">
        <f t="shared" si="24"/>
        <v>-4.1340178330180999E-2</v>
      </c>
    </row>
    <row r="253" spans="2:15" x14ac:dyDescent="0.25">
      <c r="B253" s="145" t="s">
        <v>77</v>
      </c>
      <c r="C253" s="146">
        <v>1681</v>
      </c>
      <c r="D253" s="147">
        <v>-0.69240622140896613</v>
      </c>
      <c r="E253" s="146">
        <v>49</v>
      </c>
      <c r="F253" s="147">
        <f t="shared" si="23"/>
        <v>-0.97085068411659725</v>
      </c>
      <c r="G253" s="146">
        <v>3255</v>
      </c>
      <c r="H253" s="147">
        <f t="shared" si="23"/>
        <v>65.428571428571431</v>
      </c>
      <c r="I253" s="146">
        <v>3538</v>
      </c>
      <c r="J253" s="147">
        <f t="shared" si="23"/>
        <v>8.6943164362519143E-2</v>
      </c>
      <c r="K253" s="146">
        <v>3652</v>
      </c>
      <c r="L253" s="147">
        <f t="shared" si="23"/>
        <v>3.2221594120972252E-2</v>
      </c>
      <c r="M253" s="146">
        <v>3801</v>
      </c>
      <c r="N253" s="147">
        <f t="shared" si="24"/>
        <v>4.0799561883899216E-2</v>
      </c>
    </row>
    <row r="254" spans="2:15" x14ac:dyDescent="0.25">
      <c r="B254" s="145" t="s">
        <v>79</v>
      </c>
      <c r="C254" s="146">
        <v>0</v>
      </c>
      <c r="D254" s="147">
        <v>-1</v>
      </c>
      <c r="E254" s="146">
        <v>7</v>
      </c>
      <c r="F254" s="147" t="str">
        <f t="shared" si="23"/>
        <v>-</v>
      </c>
      <c r="G254" s="146">
        <v>1581</v>
      </c>
      <c r="H254" s="147">
        <f t="shared" si="23"/>
        <v>224.85714285714286</v>
      </c>
      <c r="I254" s="146">
        <v>2016</v>
      </c>
      <c r="J254" s="147">
        <f t="shared" si="23"/>
        <v>0.27514231499051234</v>
      </c>
      <c r="K254" s="146">
        <v>1220</v>
      </c>
      <c r="L254" s="147">
        <f t="shared" si="23"/>
        <v>-0.39484126984126988</v>
      </c>
      <c r="M254" s="146">
        <v>2096</v>
      </c>
      <c r="N254" s="147">
        <f t="shared" si="24"/>
        <v>0.71803278688524586</v>
      </c>
    </row>
    <row r="255" spans="2:15" x14ac:dyDescent="0.25">
      <c r="B255" s="145" t="s">
        <v>81</v>
      </c>
      <c r="C255" s="146">
        <v>0</v>
      </c>
      <c r="D255" s="147">
        <v>-1</v>
      </c>
      <c r="E255" s="146">
        <v>7</v>
      </c>
      <c r="F255" s="147" t="str">
        <f t="shared" si="23"/>
        <v>-</v>
      </c>
      <c r="G255" s="146">
        <v>355</v>
      </c>
      <c r="H255" s="147">
        <f t="shared" si="23"/>
        <v>49.714285714285715</v>
      </c>
      <c r="I255" s="146">
        <v>333</v>
      </c>
      <c r="J255" s="147">
        <f t="shared" si="23"/>
        <v>-6.1971830985915521E-2</v>
      </c>
      <c r="K255" s="146">
        <v>530</v>
      </c>
      <c r="L255" s="147">
        <f t="shared" si="23"/>
        <v>0.59159159159159169</v>
      </c>
      <c r="M255" s="146">
        <v>415</v>
      </c>
      <c r="N255" s="147">
        <f t="shared" si="24"/>
        <v>-0.21698113207547165</v>
      </c>
    </row>
    <row r="256" spans="2:15" x14ac:dyDescent="0.25">
      <c r="B256" s="145" t="s">
        <v>83</v>
      </c>
      <c r="C256" s="146">
        <v>0</v>
      </c>
      <c r="D256" s="147">
        <v>-1</v>
      </c>
      <c r="E256" s="146">
        <v>197</v>
      </c>
      <c r="F256" s="147" t="str">
        <f t="shared" si="23"/>
        <v>-</v>
      </c>
      <c r="G256" s="146">
        <v>320</v>
      </c>
      <c r="H256" s="147">
        <f t="shared" si="23"/>
        <v>0.62436548223350252</v>
      </c>
      <c r="I256" s="146">
        <v>529</v>
      </c>
      <c r="J256" s="147">
        <f t="shared" si="23"/>
        <v>0.65312499999999996</v>
      </c>
      <c r="K256" s="146">
        <v>371</v>
      </c>
      <c r="L256" s="147">
        <f t="shared" si="23"/>
        <v>-0.29867674858223059</v>
      </c>
      <c r="M256" s="146">
        <v>365</v>
      </c>
      <c r="N256" s="147">
        <f t="shared" si="24"/>
        <v>-1.6172506738544423E-2</v>
      </c>
    </row>
    <row r="257" spans="2:15" x14ac:dyDescent="0.25">
      <c r="B257" s="145" t="s">
        <v>85</v>
      </c>
      <c r="C257" s="146">
        <v>0</v>
      </c>
      <c r="D257" s="147">
        <v>-1</v>
      </c>
      <c r="E257" s="146">
        <v>841</v>
      </c>
      <c r="F257" s="147" t="str">
        <f t="shared" si="23"/>
        <v>-</v>
      </c>
      <c r="G257" s="146">
        <v>835</v>
      </c>
      <c r="H257" s="147">
        <f t="shared" si="23"/>
        <v>-7.1343638525565023E-3</v>
      </c>
      <c r="I257" s="146">
        <v>491</v>
      </c>
      <c r="J257" s="147">
        <f t="shared" si="23"/>
        <v>-0.41197604790419162</v>
      </c>
      <c r="K257" s="146">
        <v>639</v>
      </c>
      <c r="L257" s="147">
        <f t="shared" si="23"/>
        <v>0.30142566191446019</v>
      </c>
      <c r="M257" s="146">
        <v>629</v>
      </c>
      <c r="N257" s="147">
        <f t="shared" si="24"/>
        <v>-1.5649452269170583E-2</v>
      </c>
    </row>
    <row r="258" spans="2:15" x14ac:dyDescent="0.25">
      <c r="B258" s="145" t="s">
        <v>87</v>
      </c>
      <c r="C258" s="146">
        <v>9</v>
      </c>
      <c r="D258" s="147">
        <v>-0.97945205479452058</v>
      </c>
      <c r="E258" s="146">
        <v>572</v>
      </c>
      <c r="F258" s="147">
        <f t="shared" si="23"/>
        <v>62.555555555555557</v>
      </c>
      <c r="G258" s="146">
        <v>752</v>
      </c>
      <c r="H258" s="147">
        <f t="shared" si="23"/>
        <v>0.31468531468531458</v>
      </c>
      <c r="I258" s="146">
        <v>378</v>
      </c>
      <c r="J258" s="147">
        <f t="shared" si="23"/>
        <v>-0.49734042553191493</v>
      </c>
      <c r="K258" s="146">
        <v>367</v>
      </c>
      <c r="L258" s="147">
        <f t="shared" si="23"/>
        <v>-2.9100529100529071E-2</v>
      </c>
      <c r="M258" s="146">
        <v>387</v>
      </c>
      <c r="N258" s="147">
        <f t="shared" si="24"/>
        <v>5.4495912806539426E-2</v>
      </c>
    </row>
    <row r="259" spans="2:15" x14ac:dyDescent="0.25">
      <c r="B259" s="145" t="s">
        <v>89</v>
      </c>
      <c r="C259" s="146">
        <v>8</v>
      </c>
      <c r="D259" s="147">
        <v>-0.98664440734557601</v>
      </c>
      <c r="E259" s="146">
        <v>516</v>
      </c>
      <c r="F259" s="147">
        <f t="shared" si="23"/>
        <v>63.5</v>
      </c>
      <c r="G259" s="146">
        <v>493</v>
      </c>
      <c r="H259" s="147">
        <f t="shared" si="23"/>
        <v>-4.4573643410852681E-2</v>
      </c>
      <c r="I259" s="146">
        <v>422</v>
      </c>
      <c r="J259" s="147">
        <f t="shared" si="23"/>
        <v>-0.14401622718052742</v>
      </c>
      <c r="K259" s="146">
        <v>439</v>
      </c>
      <c r="L259" s="147">
        <f t="shared" si="23"/>
        <v>4.0284360189573487E-2</v>
      </c>
      <c r="M259" s="146">
        <v>495</v>
      </c>
      <c r="N259" s="147">
        <f t="shared" si="24"/>
        <v>0.1275626423690206</v>
      </c>
    </row>
    <row r="260" spans="2:15" x14ac:dyDescent="0.25">
      <c r="B260" s="145" t="s">
        <v>91</v>
      </c>
      <c r="C260" s="146">
        <v>34</v>
      </c>
      <c r="D260" s="147">
        <v>-0.98282828282828283</v>
      </c>
      <c r="E260" s="146">
        <v>2369</v>
      </c>
      <c r="F260" s="147">
        <f t="shared" si="23"/>
        <v>68.67647058823529</v>
      </c>
      <c r="G260" s="146">
        <v>2110</v>
      </c>
      <c r="H260" s="147">
        <f t="shared" si="23"/>
        <v>-0.10932883073026589</v>
      </c>
      <c r="I260" s="146">
        <v>2081</v>
      </c>
      <c r="J260" s="147">
        <f t="shared" si="23"/>
        <v>-1.3744075829383862E-2</v>
      </c>
      <c r="K260" s="146">
        <v>1650</v>
      </c>
      <c r="L260" s="147">
        <f t="shared" si="23"/>
        <v>-0.20711196540124943</v>
      </c>
      <c r="M260" s="146">
        <v>1715</v>
      </c>
      <c r="N260" s="147">
        <f t="shared" si="24"/>
        <v>3.9393939393939315E-2</v>
      </c>
    </row>
    <row r="261" spans="2:15" x14ac:dyDescent="0.25">
      <c r="B261" s="145" t="s">
        <v>93</v>
      </c>
      <c r="C261" s="146">
        <v>37</v>
      </c>
      <c r="D261" s="147">
        <v>-0.98734610123119015</v>
      </c>
      <c r="E261" s="146">
        <v>3222</v>
      </c>
      <c r="F261" s="147">
        <f t="shared" si="23"/>
        <v>86.081081081081081</v>
      </c>
      <c r="G261" s="146">
        <v>3298</v>
      </c>
      <c r="H261" s="147">
        <f t="shared" si="23"/>
        <v>2.3587833643699652E-2</v>
      </c>
      <c r="I261" s="146">
        <v>2807</v>
      </c>
      <c r="J261" s="147">
        <f t="shared" si="23"/>
        <v>-0.14887810794420864</v>
      </c>
      <c r="K261" s="146">
        <v>3087</v>
      </c>
      <c r="L261" s="147">
        <f t="shared" si="23"/>
        <v>9.9750623441396513E-2</v>
      </c>
      <c r="M261" s="146"/>
      <c r="N261" s="147"/>
    </row>
    <row r="262" spans="2:15" x14ac:dyDescent="0.25">
      <c r="B262" s="145" t="s">
        <v>95</v>
      </c>
      <c r="C262" s="146">
        <v>39</v>
      </c>
      <c r="D262" s="147">
        <v>-0.98910918737782738</v>
      </c>
      <c r="E262" s="146">
        <v>2647</v>
      </c>
      <c r="F262" s="147">
        <f t="shared" si="23"/>
        <v>66.871794871794876</v>
      </c>
      <c r="G262" s="146">
        <v>2675</v>
      </c>
      <c r="H262" s="147">
        <f t="shared" si="23"/>
        <v>1.0578012844729923E-2</v>
      </c>
      <c r="I262" s="146">
        <v>2879</v>
      </c>
      <c r="J262" s="147">
        <f t="shared" si="23"/>
        <v>7.626168224299068E-2</v>
      </c>
      <c r="K262" s="146">
        <v>3064</v>
      </c>
      <c r="L262" s="147">
        <f t="shared" si="23"/>
        <v>6.4258423063563663E-2</v>
      </c>
      <c r="M262" s="146"/>
      <c r="N262" s="147"/>
    </row>
    <row r="263" spans="2:15" ht="15.75" x14ac:dyDescent="0.25">
      <c r="B263" s="148" t="s">
        <v>32</v>
      </c>
      <c r="C263" s="149">
        <v>9750</v>
      </c>
      <c r="D263" s="150">
        <v>-0.6378022957762175</v>
      </c>
      <c r="E263" s="149">
        <v>10533</v>
      </c>
      <c r="F263" s="150">
        <f t="shared" si="23"/>
        <v>8.0307692307692413E-2</v>
      </c>
      <c r="G263" s="149">
        <v>22457</v>
      </c>
      <c r="H263" s="150">
        <f t="shared" si="23"/>
        <v>1.1320611411753538</v>
      </c>
      <c r="I263" s="149">
        <v>23505</v>
      </c>
      <c r="J263" s="150">
        <f t="shared" si="23"/>
        <v>4.6666963530302308E-2</v>
      </c>
      <c r="K263" s="149">
        <v>22219</v>
      </c>
      <c r="L263" s="150">
        <f t="shared" si="23"/>
        <v>-5.4711763454584172E-2</v>
      </c>
      <c r="M263" s="149">
        <v>16625</v>
      </c>
      <c r="N263" s="150">
        <v>3.4665173014687634E-2</v>
      </c>
    </row>
    <row r="264" spans="2:15" ht="6" customHeight="1" x14ac:dyDescent="0.25"/>
    <row r="265" spans="2:15" x14ac:dyDescent="0.25">
      <c r="B265" s="131" t="s">
        <v>57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249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131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132</v>
      </c>
    </row>
    <row r="270" spans="2:15" ht="22.5" thickTop="1" thickBot="1" x14ac:dyDescent="0.3">
      <c r="B270" s="152" t="str">
        <f>C270</f>
        <v>Suecia</v>
      </c>
      <c r="C270" s="135" t="s">
        <v>133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f>C$7</f>
        <v>2020</v>
      </c>
      <c r="D271" s="139"/>
      <c r="E271" s="138">
        <f>E$7</f>
        <v>2021</v>
      </c>
      <c r="F271" s="139"/>
      <c r="G271" s="138">
        <f>G$7</f>
        <v>2022</v>
      </c>
      <c r="H271" s="139"/>
      <c r="I271" s="138">
        <f>I$7</f>
        <v>2023</v>
      </c>
      <c r="J271" s="139"/>
      <c r="K271" s="138">
        <f>K$7</f>
        <v>2024</v>
      </c>
      <c r="L271" s="139"/>
      <c r="M271" s="138">
        <f>M$7</f>
        <v>2025</v>
      </c>
      <c r="N271" s="139"/>
    </row>
    <row r="272" spans="2:15" ht="16.5" thickTop="1" thickBot="1" x14ac:dyDescent="0.3">
      <c r="B272" s="109"/>
      <c r="C272" s="142" t="s">
        <v>71</v>
      </c>
      <c r="D272" s="143" t="str">
        <f>CONCATENATE("var ",RIGHT(C271,2),"/",RIGHT(C271-1,2))</f>
        <v>var 20/19</v>
      </c>
      <c r="E272" s="144" t="s">
        <v>71</v>
      </c>
      <c r="F272" s="143" t="str">
        <f>CONCATENATE("var ",RIGHT(E271,2),"/",RIGHT(E271-1,2))</f>
        <v>var 21/20</v>
      </c>
      <c r="G272" s="144" t="s">
        <v>71</v>
      </c>
      <c r="H272" s="143" t="str">
        <f>CONCATENATE("var ",RIGHT(G271,2),"/",RIGHT(G271-1,2))</f>
        <v>var 22/21</v>
      </c>
      <c r="I272" s="144" t="s">
        <v>71</v>
      </c>
      <c r="J272" s="143" t="str">
        <f>CONCATENATE("var ",RIGHT(I271,2),"/",RIGHT(I271-1,2))</f>
        <v>var 23/22</v>
      </c>
      <c r="K272" s="144" t="s">
        <v>71</v>
      </c>
      <c r="L272" s="143" t="str">
        <f>CONCATENATE("var ",RIGHT(K271,2),"/",RIGHT(K271-1,2))</f>
        <v>var 24/23</v>
      </c>
      <c r="M272" s="144" t="s">
        <v>71</v>
      </c>
      <c r="N272" s="143" t="str">
        <f>CONCATENATE("var ",RIGHT(M271,2),"/",RIGHT(M271-1,2))</f>
        <v>var 25/24</v>
      </c>
    </row>
    <row r="273" spans="2:14" x14ac:dyDescent="0.25">
      <c r="B273" s="145" t="s">
        <v>73</v>
      </c>
      <c r="C273" s="146">
        <v>6518</v>
      </c>
      <c r="D273" s="147">
        <v>3.2322610435586707E-3</v>
      </c>
      <c r="E273" s="146">
        <v>551</v>
      </c>
      <c r="F273" s="147">
        <f t="shared" ref="F273:L285" si="25">IFERROR(E273/C273-1,"-")</f>
        <v>-0.91546486652347348</v>
      </c>
      <c r="G273" s="146">
        <v>3828</v>
      </c>
      <c r="H273" s="147">
        <f t="shared" si="25"/>
        <v>5.9473684210526319</v>
      </c>
      <c r="I273" s="146">
        <v>4420</v>
      </c>
      <c r="J273" s="147">
        <f t="shared" si="25"/>
        <v>0.15464994775339602</v>
      </c>
      <c r="K273" s="146">
        <v>4823</v>
      </c>
      <c r="L273" s="147">
        <f t="shared" si="25"/>
        <v>9.1176470588235192E-2</v>
      </c>
      <c r="M273" s="146">
        <v>3438</v>
      </c>
      <c r="N273" s="147">
        <f t="shared" ref="N273:N282" si="26">IFERROR(M273/K273-1,"-")</f>
        <v>-0.28716566452415504</v>
      </c>
    </row>
    <row r="274" spans="2:14" x14ac:dyDescent="0.25">
      <c r="B274" s="145" t="s">
        <v>75</v>
      </c>
      <c r="C274" s="146">
        <v>6567</v>
      </c>
      <c r="D274" s="147">
        <v>0.12602880658436222</v>
      </c>
      <c r="E274" s="146">
        <v>368</v>
      </c>
      <c r="F274" s="147">
        <f t="shared" si="25"/>
        <v>-0.94396223541952184</v>
      </c>
      <c r="G274" s="146">
        <v>2552</v>
      </c>
      <c r="H274" s="147">
        <f t="shared" si="25"/>
        <v>5.9347826086956523</v>
      </c>
      <c r="I274" s="146">
        <v>3815</v>
      </c>
      <c r="J274" s="147">
        <f t="shared" si="25"/>
        <v>0.4949059561128526</v>
      </c>
      <c r="K274" s="146">
        <v>4132</v>
      </c>
      <c r="L274" s="147">
        <f t="shared" si="25"/>
        <v>8.3093053735255662E-2</v>
      </c>
      <c r="M274" s="146">
        <v>3336</v>
      </c>
      <c r="N274" s="147">
        <f t="shared" si="26"/>
        <v>-0.19264278799612777</v>
      </c>
    </row>
    <row r="275" spans="2:14" x14ac:dyDescent="0.25">
      <c r="B275" s="145" t="s">
        <v>77</v>
      </c>
      <c r="C275" s="146">
        <v>2282</v>
      </c>
      <c r="D275" s="147">
        <v>-0.72010302955967131</v>
      </c>
      <c r="E275" s="146">
        <v>468</v>
      </c>
      <c r="F275" s="147">
        <f t="shared" si="25"/>
        <v>-0.79491673970201582</v>
      </c>
      <c r="G275" s="146">
        <v>3147</v>
      </c>
      <c r="H275" s="147">
        <f t="shared" si="25"/>
        <v>5.7243589743589745</v>
      </c>
      <c r="I275" s="146">
        <v>3435</v>
      </c>
      <c r="J275" s="147">
        <f t="shared" si="25"/>
        <v>9.1515729265967627E-2</v>
      </c>
      <c r="K275" s="146">
        <v>4396</v>
      </c>
      <c r="L275" s="147">
        <f t="shared" si="25"/>
        <v>0.27976710334788946</v>
      </c>
      <c r="M275" s="146">
        <v>3137</v>
      </c>
      <c r="N275" s="147">
        <f t="shared" si="26"/>
        <v>-0.28639672429481344</v>
      </c>
    </row>
    <row r="276" spans="2:14" x14ac:dyDescent="0.25">
      <c r="B276" s="145" t="s">
        <v>79</v>
      </c>
      <c r="C276" s="146">
        <v>0</v>
      </c>
      <c r="D276" s="147">
        <v>-1</v>
      </c>
      <c r="E276" s="146">
        <v>92</v>
      </c>
      <c r="F276" s="147" t="str">
        <f t="shared" si="25"/>
        <v>-</v>
      </c>
      <c r="G276" s="146">
        <v>1598</v>
      </c>
      <c r="H276" s="147">
        <f t="shared" si="25"/>
        <v>16.369565217391305</v>
      </c>
      <c r="I276" s="146">
        <v>2079</v>
      </c>
      <c r="J276" s="147">
        <f t="shared" si="25"/>
        <v>0.30100125156445556</v>
      </c>
      <c r="K276" s="146">
        <v>1201</v>
      </c>
      <c r="L276" s="147">
        <f t="shared" si="25"/>
        <v>-0.42231842231842232</v>
      </c>
      <c r="M276" s="146">
        <v>1353</v>
      </c>
      <c r="N276" s="147">
        <f t="shared" si="26"/>
        <v>0.12656119900083262</v>
      </c>
    </row>
    <row r="277" spans="2:14" x14ac:dyDescent="0.25">
      <c r="B277" s="145" t="s">
        <v>81</v>
      </c>
      <c r="C277" s="146">
        <v>0</v>
      </c>
      <c r="D277" s="147">
        <v>-1</v>
      </c>
      <c r="E277" s="146">
        <v>20</v>
      </c>
      <c r="F277" s="147" t="str">
        <f t="shared" si="25"/>
        <v>-</v>
      </c>
      <c r="G277" s="146">
        <v>92</v>
      </c>
      <c r="H277" s="147">
        <f t="shared" si="25"/>
        <v>3.5999999999999996</v>
      </c>
      <c r="I277" s="146">
        <v>214</v>
      </c>
      <c r="J277" s="147">
        <f t="shared" si="25"/>
        <v>1.3260869565217392</v>
      </c>
      <c r="K277" s="146">
        <v>105</v>
      </c>
      <c r="L277" s="147">
        <f t="shared" si="25"/>
        <v>-0.50934579439252337</v>
      </c>
      <c r="M277" s="146">
        <v>129</v>
      </c>
      <c r="N277" s="147">
        <f t="shared" si="26"/>
        <v>0.22857142857142865</v>
      </c>
    </row>
    <row r="278" spans="2:14" x14ac:dyDescent="0.25">
      <c r="B278" s="145" t="s">
        <v>83</v>
      </c>
      <c r="C278" s="146">
        <v>0</v>
      </c>
      <c r="D278" s="147">
        <v>-1</v>
      </c>
      <c r="E278" s="146">
        <v>26</v>
      </c>
      <c r="F278" s="147" t="str">
        <f t="shared" si="25"/>
        <v>-</v>
      </c>
      <c r="G278" s="146">
        <v>149</v>
      </c>
      <c r="H278" s="147">
        <f t="shared" si="25"/>
        <v>4.7307692307692308</v>
      </c>
      <c r="I278" s="146">
        <v>259</v>
      </c>
      <c r="J278" s="147">
        <f t="shared" si="25"/>
        <v>0.73825503355704702</v>
      </c>
      <c r="K278" s="146">
        <v>120</v>
      </c>
      <c r="L278" s="147">
        <f t="shared" si="25"/>
        <v>-0.53667953667953672</v>
      </c>
      <c r="M278" s="146">
        <v>129</v>
      </c>
      <c r="N278" s="147">
        <f t="shared" si="26"/>
        <v>7.4999999999999956E-2</v>
      </c>
    </row>
    <row r="279" spans="2:14" x14ac:dyDescent="0.25">
      <c r="B279" s="145" t="s">
        <v>85</v>
      </c>
      <c r="C279" s="146">
        <v>0</v>
      </c>
      <c r="D279" s="147">
        <v>-1</v>
      </c>
      <c r="E279" s="146">
        <v>57</v>
      </c>
      <c r="F279" s="147" t="str">
        <f t="shared" si="25"/>
        <v>-</v>
      </c>
      <c r="G279" s="146">
        <v>162</v>
      </c>
      <c r="H279" s="147">
        <f t="shared" si="25"/>
        <v>1.8421052631578947</v>
      </c>
      <c r="I279" s="146">
        <v>231</v>
      </c>
      <c r="J279" s="147">
        <f t="shared" si="25"/>
        <v>0.42592592592592582</v>
      </c>
      <c r="K279" s="146">
        <v>114</v>
      </c>
      <c r="L279" s="147">
        <f t="shared" si="25"/>
        <v>-0.50649350649350655</v>
      </c>
      <c r="M279" s="146">
        <v>106</v>
      </c>
      <c r="N279" s="147">
        <f t="shared" si="26"/>
        <v>-7.0175438596491224E-2</v>
      </c>
    </row>
    <row r="280" spans="2:14" x14ac:dyDescent="0.25">
      <c r="B280" s="145" t="s">
        <v>87</v>
      </c>
      <c r="C280" s="146">
        <v>22</v>
      </c>
      <c r="D280" s="147">
        <v>-0.91538461538461535</v>
      </c>
      <c r="E280" s="146">
        <v>72</v>
      </c>
      <c r="F280" s="147">
        <f t="shared" si="25"/>
        <v>2.2727272727272729</v>
      </c>
      <c r="G280" s="146">
        <v>142</v>
      </c>
      <c r="H280" s="147">
        <f t="shared" si="25"/>
        <v>0.97222222222222232</v>
      </c>
      <c r="I280" s="146">
        <v>305</v>
      </c>
      <c r="J280" s="147">
        <f t="shared" si="25"/>
        <v>1.147887323943662</v>
      </c>
      <c r="K280" s="146">
        <v>52</v>
      </c>
      <c r="L280" s="147">
        <f t="shared" si="25"/>
        <v>-0.82950819672131149</v>
      </c>
      <c r="M280" s="146">
        <v>88</v>
      </c>
      <c r="N280" s="147">
        <f t="shared" si="26"/>
        <v>0.69230769230769229</v>
      </c>
    </row>
    <row r="281" spans="2:14" x14ac:dyDescent="0.25">
      <c r="B281" s="145" t="s">
        <v>89</v>
      </c>
      <c r="C281" s="146">
        <v>27</v>
      </c>
      <c r="D281" s="147">
        <v>-0.93266832917705733</v>
      </c>
      <c r="E281" s="146">
        <v>62</v>
      </c>
      <c r="F281" s="147">
        <f t="shared" si="25"/>
        <v>1.2962962962962963</v>
      </c>
      <c r="G281" s="146">
        <v>100</v>
      </c>
      <c r="H281" s="147">
        <f t="shared" si="25"/>
        <v>0.61290322580645151</v>
      </c>
      <c r="I281" s="146">
        <v>349</v>
      </c>
      <c r="J281" s="147">
        <f t="shared" si="25"/>
        <v>2.4900000000000002</v>
      </c>
      <c r="K281" s="146">
        <v>104</v>
      </c>
      <c r="L281" s="147">
        <f t="shared" si="25"/>
        <v>-0.70200573065902572</v>
      </c>
      <c r="M281" s="146">
        <v>144</v>
      </c>
      <c r="N281" s="147">
        <f t="shared" si="26"/>
        <v>0.38461538461538458</v>
      </c>
    </row>
    <row r="282" spans="2:14" x14ac:dyDescent="0.25">
      <c r="B282" s="145" t="s">
        <v>91</v>
      </c>
      <c r="C282" s="146">
        <v>360</v>
      </c>
      <c r="D282" s="147">
        <v>-0.90865262623699572</v>
      </c>
      <c r="E282" s="146">
        <v>1724</v>
      </c>
      <c r="F282" s="147">
        <f t="shared" si="25"/>
        <v>3.7888888888888888</v>
      </c>
      <c r="G282" s="146">
        <v>2278</v>
      </c>
      <c r="H282" s="147">
        <f t="shared" si="25"/>
        <v>0.32134570765661263</v>
      </c>
      <c r="I282" s="146">
        <v>2548</v>
      </c>
      <c r="J282" s="147">
        <f t="shared" si="25"/>
        <v>0.1185250219490781</v>
      </c>
      <c r="K282" s="146">
        <v>2132</v>
      </c>
      <c r="L282" s="147">
        <f t="shared" si="25"/>
        <v>-0.16326530612244894</v>
      </c>
      <c r="M282" s="146">
        <v>1810</v>
      </c>
      <c r="N282" s="147">
        <f t="shared" si="26"/>
        <v>-0.151031894934334</v>
      </c>
    </row>
    <row r="283" spans="2:14" x14ac:dyDescent="0.25">
      <c r="B283" s="145" t="s">
        <v>93</v>
      </c>
      <c r="C283" s="146">
        <v>536</v>
      </c>
      <c r="D283" s="147">
        <v>-0.91458167330677287</v>
      </c>
      <c r="E283" s="146">
        <v>3565</v>
      </c>
      <c r="F283" s="147">
        <f t="shared" si="25"/>
        <v>5.6511194029850742</v>
      </c>
      <c r="G283" s="146">
        <v>4563</v>
      </c>
      <c r="H283" s="147">
        <f t="shared" si="25"/>
        <v>0.2799438990182328</v>
      </c>
      <c r="I283" s="146">
        <v>4291</v>
      </c>
      <c r="J283" s="147">
        <f t="shared" si="25"/>
        <v>-5.9609905763751914E-2</v>
      </c>
      <c r="K283" s="146">
        <v>3388</v>
      </c>
      <c r="L283" s="147">
        <f t="shared" si="25"/>
        <v>-0.21044045676998369</v>
      </c>
      <c r="M283" s="146"/>
      <c r="N283" s="147"/>
    </row>
    <row r="284" spans="2:14" x14ac:dyDescent="0.25">
      <c r="B284" s="145" t="s">
        <v>95</v>
      </c>
      <c r="C284" s="146">
        <v>406</v>
      </c>
      <c r="D284" s="147">
        <v>-0.94389940583114551</v>
      </c>
      <c r="E284" s="146">
        <v>3467</v>
      </c>
      <c r="F284" s="147">
        <f t="shared" si="25"/>
        <v>7.5394088669950747</v>
      </c>
      <c r="G284" s="146">
        <v>3949</v>
      </c>
      <c r="H284" s="147">
        <f t="shared" si="25"/>
        <v>0.13902509374098648</v>
      </c>
      <c r="I284" s="146">
        <v>4580</v>
      </c>
      <c r="J284" s="147">
        <f t="shared" si="25"/>
        <v>0.15978728792099273</v>
      </c>
      <c r="K284" s="146">
        <v>4168</v>
      </c>
      <c r="L284" s="147">
        <f t="shared" si="25"/>
        <v>-8.9956331877729223E-2</v>
      </c>
      <c r="M284" s="146"/>
      <c r="N284" s="147"/>
    </row>
    <row r="285" spans="2:14" ht="15.75" x14ac:dyDescent="0.25">
      <c r="B285" s="148" t="s">
        <v>32</v>
      </c>
      <c r="C285" s="149">
        <v>16737</v>
      </c>
      <c r="D285" s="150">
        <v>-0.6062716130701733</v>
      </c>
      <c r="E285" s="149">
        <v>10472</v>
      </c>
      <c r="F285" s="150">
        <f t="shared" si="25"/>
        <v>-0.37432036804684232</v>
      </c>
      <c r="G285" s="149">
        <v>22560</v>
      </c>
      <c r="H285" s="150">
        <f t="shared" si="25"/>
        <v>1.1543162719633306</v>
      </c>
      <c r="I285" s="149">
        <v>26526</v>
      </c>
      <c r="J285" s="150">
        <f t="shared" si="25"/>
        <v>0.17579787234042543</v>
      </c>
      <c r="K285" s="149">
        <v>24735</v>
      </c>
      <c r="L285" s="150">
        <f t="shared" si="25"/>
        <v>-6.7518660936439767E-2</v>
      </c>
      <c r="M285" s="149">
        <v>13670</v>
      </c>
      <c r="N285" s="150">
        <v>-0.2042610163571803</v>
      </c>
    </row>
    <row r="286" spans="2:14" ht="6" customHeight="1" x14ac:dyDescent="0.25"/>
    <row r="287" spans="2:14" x14ac:dyDescent="0.25">
      <c r="B287" s="131" t="s">
        <v>57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FCAF3-582D-4441-A82A-FC247DD30723}">
  <sheetPr>
    <tabColor theme="7" tint="0.79998168889431442"/>
  </sheetPr>
  <dimension ref="A4:R23"/>
  <sheetViews>
    <sheetView showGridLines="0" zoomScaleNormal="100" workbookViewId="0">
      <selection activeCell="D5" sqref="D5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12" t="s">
        <v>238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" t="s">
        <v>68</v>
      </c>
    </row>
    <row r="5" spans="1:18" ht="10.5" customHeight="1" thickBot="1" x14ac:dyDescent="0.3">
      <c r="B5" s="132"/>
      <c r="C5" s="132"/>
      <c r="D5" s="132"/>
      <c r="E5" s="132"/>
      <c r="F5" s="132"/>
      <c r="G5" s="132"/>
      <c r="H5" s="132"/>
      <c r="I5" s="132"/>
      <c r="J5" s="133"/>
      <c r="K5" s="132"/>
      <c r="L5" s="132"/>
      <c r="M5" s="132"/>
      <c r="N5" s="132"/>
      <c r="O5" s="132"/>
      <c r="P5" s="4"/>
      <c r="Q5" s="4"/>
      <c r="R5" s="1" t="s">
        <v>69</v>
      </c>
    </row>
    <row r="6" spans="1:18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8" ht="22.5" thickTop="1" thickBot="1" x14ac:dyDescent="0.3">
      <c r="B7" s="137"/>
      <c r="C7" s="156">
        <v>2018</v>
      </c>
      <c r="D7" s="138">
        <v>2019</v>
      </c>
      <c r="E7" s="139"/>
      <c r="F7" s="138">
        <v>2020</v>
      </c>
      <c r="G7" s="139"/>
      <c r="H7" s="138">
        <v>2021</v>
      </c>
      <c r="I7" s="139"/>
      <c r="J7" s="138">
        <v>2022</v>
      </c>
      <c r="K7" s="139"/>
      <c r="L7" s="140">
        <v>2023</v>
      </c>
      <c r="M7" s="139"/>
      <c r="N7" s="140">
        <v>2024</v>
      </c>
      <c r="O7" s="141"/>
      <c r="P7" s="140">
        <v>2025</v>
      </c>
      <c r="Q7" s="141"/>
    </row>
    <row r="8" spans="1:18" ht="16.5" thickTop="1" thickBot="1" x14ac:dyDescent="0.3">
      <c r="B8" s="109"/>
      <c r="C8" s="142" t="s">
        <v>71</v>
      </c>
      <c r="D8" s="142" t="s">
        <v>71</v>
      </c>
      <c r="E8" s="143" t="s">
        <v>135</v>
      </c>
      <c r="F8" s="142" t="s">
        <v>71</v>
      </c>
      <c r="G8" s="143" t="s">
        <v>136</v>
      </c>
      <c r="H8" s="142" t="s">
        <v>71</v>
      </c>
      <c r="I8" s="143" t="s">
        <v>137</v>
      </c>
      <c r="J8" s="142" t="s">
        <v>71</v>
      </c>
      <c r="K8" s="143" t="s">
        <v>138</v>
      </c>
      <c r="L8" s="144" t="s">
        <v>71</v>
      </c>
      <c r="M8" s="143" t="s">
        <v>250</v>
      </c>
      <c r="N8" s="144" t="s">
        <v>71</v>
      </c>
      <c r="O8" s="143" t="s">
        <v>251</v>
      </c>
      <c r="P8" s="144" t="s">
        <v>71</v>
      </c>
      <c r="Q8" s="143" t="s">
        <v>138</v>
      </c>
    </row>
    <row r="9" spans="1:18" x14ac:dyDescent="0.25">
      <c r="A9" s="1" t="s">
        <v>72</v>
      </c>
      <c r="B9" s="145" t="s">
        <v>73</v>
      </c>
      <c r="C9" s="146">
        <v>101786</v>
      </c>
      <c r="D9" s="146">
        <v>101909</v>
      </c>
      <c r="E9" s="147">
        <f t="shared" ref="E9:E21" si="0">D9/C9-1</f>
        <v>1.2084176605819952E-3</v>
      </c>
      <c r="F9" s="146">
        <v>102767</v>
      </c>
      <c r="G9" s="147">
        <f>F9/D9-1</f>
        <v>8.4192760207635331E-3</v>
      </c>
      <c r="H9" s="146">
        <v>8010</v>
      </c>
      <c r="I9" s="147">
        <f>IFERROR(H9/F9-1,"-")</f>
        <v>-0.92205669135033619</v>
      </c>
      <c r="J9" s="146">
        <v>72992</v>
      </c>
      <c r="K9" s="147">
        <f>IFERROR(J9/H9-1,"-")</f>
        <v>8.1126092384519346</v>
      </c>
      <c r="L9" s="146">
        <v>102127</v>
      </c>
      <c r="M9" s="147">
        <f t="shared" ref="M9:M21" si="1">IFERROR(L9/J9-1,"-")</f>
        <v>0.39915333187198598</v>
      </c>
      <c r="N9" s="146">
        <v>102161</v>
      </c>
      <c r="O9" s="147">
        <f>IFERROR(N9/L9-1,"-")</f>
        <v>3.3291881676733581E-4</v>
      </c>
      <c r="P9" s="146">
        <v>108758</v>
      </c>
      <c r="Q9" s="147">
        <f t="shared" ref="Q9:Q20" si="2">IFERROR(P9/N9-1,"-")</f>
        <v>6.4574544101956732E-2</v>
      </c>
    </row>
    <row r="10" spans="1:18" x14ac:dyDescent="0.25">
      <c r="A10" s="1" t="s">
        <v>74</v>
      </c>
      <c r="B10" s="145" t="s">
        <v>75</v>
      </c>
      <c r="C10" s="146">
        <v>98583</v>
      </c>
      <c r="D10" s="146">
        <v>100001</v>
      </c>
      <c r="E10" s="147">
        <f t="shared" si="0"/>
        <v>1.4383818711136698E-2</v>
      </c>
      <c r="F10" s="146">
        <v>105310</v>
      </c>
      <c r="G10" s="147">
        <f t="shared" ref="G10:G20" si="3">F10/D10-1</f>
        <v>5.3089469105308984E-2</v>
      </c>
      <c r="H10" s="146">
        <v>10131</v>
      </c>
      <c r="I10" s="147">
        <f t="shared" ref="I10:I21" si="4">IFERROR(H10/F10-1,"-")</f>
        <v>-0.90379830975216024</v>
      </c>
      <c r="J10" s="146">
        <v>88104</v>
      </c>
      <c r="K10" s="147">
        <f t="shared" ref="K10:K21" si="5">IFERROR(J10/H10-1,"-")</f>
        <v>7.6964761622742071</v>
      </c>
      <c r="L10" s="146">
        <v>102173</v>
      </c>
      <c r="M10" s="147">
        <f t="shared" si="1"/>
        <v>0.15968627985108519</v>
      </c>
      <c r="N10" s="146">
        <v>112246</v>
      </c>
      <c r="O10" s="147">
        <f t="shared" ref="O10:O21" si="6">IFERROR(N10/L10-1,"-")</f>
        <v>9.8587689507012577E-2</v>
      </c>
      <c r="P10" s="146">
        <v>115019</v>
      </c>
      <c r="Q10" s="147">
        <f t="shared" si="2"/>
        <v>2.4704666536001341E-2</v>
      </c>
    </row>
    <row r="11" spans="1:18" x14ac:dyDescent="0.25">
      <c r="A11" s="1" t="s">
        <v>76</v>
      </c>
      <c r="B11" s="145" t="s">
        <v>77</v>
      </c>
      <c r="C11" s="146">
        <v>116623</v>
      </c>
      <c r="D11" s="146">
        <v>119259</v>
      </c>
      <c r="E11" s="147">
        <f t="shared" si="0"/>
        <v>2.2602745599067164E-2</v>
      </c>
      <c r="F11" s="146">
        <v>41200</v>
      </c>
      <c r="G11" s="147">
        <f t="shared" si="3"/>
        <v>-0.65453341047635816</v>
      </c>
      <c r="H11" s="146">
        <v>12907</v>
      </c>
      <c r="I11" s="147">
        <f t="shared" si="4"/>
        <v>-0.68672330097087375</v>
      </c>
      <c r="J11" s="146">
        <v>104660</v>
      </c>
      <c r="K11" s="147">
        <f t="shared" si="5"/>
        <v>7.1087781823816538</v>
      </c>
      <c r="L11" s="146">
        <v>114283</v>
      </c>
      <c r="M11" s="147">
        <f t="shared" si="1"/>
        <v>9.1945346837378095E-2</v>
      </c>
      <c r="N11" s="146">
        <v>122937</v>
      </c>
      <c r="O11" s="147">
        <f t="shared" si="6"/>
        <v>7.5724298452088279E-2</v>
      </c>
      <c r="P11" s="146">
        <v>123198</v>
      </c>
      <c r="Q11" s="147">
        <f t="shared" si="2"/>
        <v>2.1230386295418846E-3</v>
      </c>
    </row>
    <row r="12" spans="1:18" x14ac:dyDescent="0.25">
      <c r="A12" s="1" t="s">
        <v>78</v>
      </c>
      <c r="B12" s="145" t="s">
        <v>79</v>
      </c>
      <c r="C12" s="146">
        <v>106007</v>
      </c>
      <c r="D12" s="146">
        <v>107270</v>
      </c>
      <c r="E12" s="147">
        <f t="shared" si="0"/>
        <v>1.1914307545728198E-2</v>
      </c>
      <c r="F12" s="146">
        <v>0</v>
      </c>
      <c r="G12" s="147">
        <f t="shared" si="3"/>
        <v>-1</v>
      </c>
      <c r="H12" s="146">
        <v>13736</v>
      </c>
      <c r="I12" s="147" t="str">
        <f t="shared" si="4"/>
        <v>-</v>
      </c>
      <c r="J12" s="146">
        <v>110839</v>
      </c>
      <c r="K12" s="147">
        <f t="shared" si="5"/>
        <v>7.0692341292952818</v>
      </c>
      <c r="L12" s="146">
        <v>112901</v>
      </c>
      <c r="M12" s="147">
        <f t="shared" si="1"/>
        <v>1.8603560118730877E-2</v>
      </c>
      <c r="N12" s="146">
        <v>113542</v>
      </c>
      <c r="O12" s="147">
        <f t="shared" si="6"/>
        <v>5.6775405000841772E-3</v>
      </c>
      <c r="P12" s="146">
        <v>115519</v>
      </c>
      <c r="Q12" s="147">
        <f t="shared" si="2"/>
        <v>1.7412058973771849E-2</v>
      </c>
    </row>
    <row r="13" spans="1:18" x14ac:dyDescent="0.25">
      <c r="A13" s="1" t="s">
        <v>80</v>
      </c>
      <c r="B13" s="145" t="s">
        <v>81</v>
      </c>
      <c r="C13" s="146">
        <v>102337</v>
      </c>
      <c r="D13" s="146">
        <v>104348</v>
      </c>
      <c r="E13" s="147">
        <f t="shared" si="0"/>
        <v>1.965076169909219E-2</v>
      </c>
      <c r="F13" s="146">
        <v>0</v>
      </c>
      <c r="G13" s="147">
        <f t="shared" si="3"/>
        <v>-1</v>
      </c>
      <c r="H13" s="146">
        <v>15428</v>
      </c>
      <c r="I13" s="147" t="str">
        <f t="shared" si="4"/>
        <v>-</v>
      </c>
      <c r="J13" s="146">
        <v>97379</v>
      </c>
      <c r="K13" s="147">
        <f t="shared" si="5"/>
        <v>5.3118356235416124</v>
      </c>
      <c r="L13" s="146">
        <v>96632</v>
      </c>
      <c r="M13" s="147">
        <f t="shared" si="1"/>
        <v>-7.671058441758527E-3</v>
      </c>
      <c r="N13" s="146">
        <v>110622</v>
      </c>
      <c r="O13" s="147">
        <f t="shared" si="6"/>
        <v>0.14477605762066403</v>
      </c>
      <c r="P13" s="146">
        <v>116586</v>
      </c>
      <c r="Q13" s="147">
        <f t="shared" si="2"/>
        <v>5.3913326463090439E-2</v>
      </c>
    </row>
    <row r="14" spans="1:18" x14ac:dyDescent="0.25">
      <c r="A14" s="1" t="s">
        <v>82</v>
      </c>
      <c r="B14" s="145" t="s">
        <v>83</v>
      </c>
      <c r="C14" s="146">
        <v>112631</v>
      </c>
      <c r="D14" s="146">
        <v>109110</v>
      </c>
      <c r="E14" s="147">
        <f t="shared" si="0"/>
        <v>-3.1261375642585132E-2</v>
      </c>
      <c r="F14" s="146">
        <v>0</v>
      </c>
      <c r="G14" s="147">
        <f t="shared" si="3"/>
        <v>-1</v>
      </c>
      <c r="H14" s="146">
        <v>21147</v>
      </c>
      <c r="I14" s="147" t="str">
        <f t="shared" si="4"/>
        <v>-</v>
      </c>
      <c r="J14" s="146">
        <v>99145</v>
      </c>
      <c r="K14" s="147">
        <f t="shared" si="5"/>
        <v>3.6883718730789239</v>
      </c>
      <c r="L14" s="146">
        <v>109784</v>
      </c>
      <c r="M14" s="147">
        <f t="shared" si="1"/>
        <v>0.1073074789449795</v>
      </c>
      <c r="N14" s="146">
        <v>113390</v>
      </c>
      <c r="O14" s="147">
        <f t="shared" si="6"/>
        <v>3.2846316403118747E-2</v>
      </c>
      <c r="P14" s="146">
        <v>117164</v>
      </c>
      <c r="Q14" s="147">
        <f t="shared" si="2"/>
        <v>3.3283358320839618E-2</v>
      </c>
    </row>
    <row r="15" spans="1:18" x14ac:dyDescent="0.25">
      <c r="A15" s="1" t="s">
        <v>84</v>
      </c>
      <c r="B15" s="145" t="s">
        <v>85</v>
      </c>
      <c r="C15" s="146">
        <v>114870</v>
      </c>
      <c r="D15" s="146">
        <v>112094</v>
      </c>
      <c r="E15" s="147">
        <f t="shared" si="0"/>
        <v>-2.4166449029337511E-2</v>
      </c>
      <c r="F15" s="146">
        <v>0</v>
      </c>
      <c r="G15" s="147">
        <f t="shared" si="3"/>
        <v>-1</v>
      </c>
      <c r="H15" s="146">
        <v>42074</v>
      </c>
      <c r="I15" s="147" t="str">
        <f t="shared" si="4"/>
        <v>-</v>
      </c>
      <c r="J15" s="146">
        <v>119732</v>
      </c>
      <c r="K15" s="147">
        <f t="shared" si="5"/>
        <v>1.8457479678661408</v>
      </c>
      <c r="L15" s="146">
        <v>112830</v>
      </c>
      <c r="M15" s="147">
        <f t="shared" si="1"/>
        <v>-5.7645408078040972E-2</v>
      </c>
      <c r="N15" s="146">
        <v>121148</v>
      </c>
      <c r="O15" s="147">
        <f t="shared" si="6"/>
        <v>7.3721527962421263E-2</v>
      </c>
      <c r="P15" s="146">
        <v>126014</v>
      </c>
      <c r="Q15" s="147">
        <f t="shared" si="2"/>
        <v>4.0165747680523056E-2</v>
      </c>
    </row>
    <row r="16" spans="1:18" x14ac:dyDescent="0.25">
      <c r="A16" s="1" t="s">
        <v>86</v>
      </c>
      <c r="B16" s="145" t="s">
        <v>87</v>
      </c>
      <c r="C16" s="146">
        <v>122415</v>
      </c>
      <c r="D16" s="146">
        <v>119564</v>
      </c>
      <c r="E16" s="147">
        <f t="shared" si="0"/>
        <v>-2.328962953886371E-2</v>
      </c>
      <c r="F16" s="146">
        <v>30803</v>
      </c>
      <c r="G16" s="147">
        <f t="shared" si="3"/>
        <v>-0.74237228597236626</v>
      </c>
      <c r="H16" s="146">
        <v>53067</v>
      </c>
      <c r="I16" s="147">
        <f t="shared" si="4"/>
        <v>0.72278674155114753</v>
      </c>
      <c r="J16" s="146">
        <v>117894</v>
      </c>
      <c r="K16" s="147">
        <f t="shared" si="5"/>
        <v>1.2216066481994461</v>
      </c>
      <c r="L16" s="146">
        <v>116797</v>
      </c>
      <c r="M16" s="147">
        <f t="shared" si="1"/>
        <v>-9.3049688703411571E-3</v>
      </c>
      <c r="N16" s="146">
        <v>126181</v>
      </c>
      <c r="O16" s="147">
        <f t="shared" si="6"/>
        <v>8.0344529397159192E-2</v>
      </c>
      <c r="P16" s="146">
        <v>123588</v>
      </c>
      <c r="Q16" s="147">
        <f t="shared" si="2"/>
        <v>-2.0549845063836836E-2</v>
      </c>
    </row>
    <row r="17" spans="1:17" x14ac:dyDescent="0.25">
      <c r="A17" s="1" t="s">
        <v>88</v>
      </c>
      <c r="B17" s="145" t="s">
        <v>89</v>
      </c>
      <c r="C17" s="146">
        <v>108542</v>
      </c>
      <c r="D17" s="146">
        <v>99309</v>
      </c>
      <c r="E17" s="147">
        <f t="shared" si="0"/>
        <v>-8.5063846253063291E-2</v>
      </c>
      <c r="F17" s="146">
        <v>18180</v>
      </c>
      <c r="G17" s="147">
        <f t="shared" si="3"/>
        <v>-0.81693502099507598</v>
      </c>
      <c r="H17" s="146">
        <v>59020</v>
      </c>
      <c r="I17" s="147">
        <f t="shared" si="4"/>
        <v>2.2464246424642464</v>
      </c>
      <c r="J17" s="146">
        <v>103298</v>
      </c>
      <c r="K17" s="147">
        <f t="shared" si="5"/>
        <v>0.7502202643171807</v>
      </c>
      <c r="L17" s="146">
        <v>107312</v>
      </c>
      <c r="M17" s="147">
        <f t="shared" si="1"/>
        <v>3.8858448372669274E-2</v>
      </c>
      <c r="N17" s="146">
        <v>111150</v>
      </c>
      <c r="O17" s="147">
        <f t="shared" si="6"/>
        <v>3.5764872521246494E-2</v>
      </c>
      <c r="P17" s="146">
        <v>115871</v>
      </c>
      <c r="Q17" s="147">
        <f t="shared" si="2"/>
        <v>4.2474134053081425E-2</v>
      </c>
    </row>
    <row r="18" spans="1:17" x14ac:dyDescent="0.25">
      <c r="A18" s="1" t="s">
        <v>90</v>
      </c>
      <c r="B18" s="145" t="s">
        <v>91</v>
      </c>
      <c r="C18" s="146">
        <v>122073</v>
      </c>
      <c r="D18" s="146">
        <v>109838</v>
      </c>
      <c r="E18" s="147">
        <f t="shared" si="0"/>
        <v>-0.10022691340427448</v>
      </c>
      <c r="F18" s="146">
        <v>21674</v>
      </c>
      <c r="G18" s="147">
        <f t="shared" si="3"/>
        <v>-0.80267302754966408</v>
      </c>
      <c r="H18" s="146">
        <v>89457</v>
      </c>
      <c r="I18" s="147">
        <f t="shared" si="4"/>
        <v>3.127387653409615</v>
      </c>
      <c r="J18" s="146">
        <v>113209</v>
      </c>
      <c r="K18" s="147">
        <f t="shared" si="5"/>
        <v>0.26551303978447738</v>
      </c>
      <c r="L18" s="146">
        <v>119521</v>
      </c>
      <c r="M18" s="147">
        <f t="shared" si="1"/>
        <v>5.5755284473849143E-2</v>
      </c>
      <c r="N18" s="146">
        <v>125080</v>
      </c>
      <c r="O18" s="147">
        <f t="shared" si="6"/>
        <v>4.6510655031333448E-2</v>
      </c>
      <c r="P18" s="146">
        <v>130415</v>
      </c>
      <c r="Q18" s="147">
        <f t="shared" si="2"/>
        <v>4.2652702270546961E-2</v>
      </c>
    </row>
    <row r="19" spans="1:17" x14ac:dyDescent="0.25">
      <c r="A19" s="1" t="s">
        <v>92</v>
      </c>
      <c r="B19" s="145" t="s">
        <v>93</v>
      </c>
      <c r="C19" s="146">
        <v>106067</v>
      </c>
      <c r="D19" s="146">
        <v>107365</v>
      </c>
      <c r="E19" s="147">
        <f t="shared" si="0"/>
        <v>1.2237547964965456E-2</v>
      </c>
      <c r="F19" s="146">
        <v>16498</v>
      </c>
      <c r="G19" s="147">
        <f t="shared" si="3"/>
        <v>-0.8463372607460532</v>
      </c>
      <c r="H19" s="146">
        <v>88426</v>
      </c>
      <c r="I19" s="147">
        <f t="shared" si="4"/>
        <v>4.3598011880227903</v>
      </c>
      <c r="J19" s="146">
        <v>107366</v>
      </c>
      <c r="K19" s="147">
        <f t="shared" si="5"/>
        <v>0.21419039648972027</v>
      </c>
      <c r="L19" s="146">
        <v>113999</v>
      </c>
      <c r="M19" s="147">
        <f t="shared" si="1"/>
        <v>6.1779334239889794E-2</v>
      </c>
      <c r="N19" s="146">
        <v>113916</v>
      </c>
      <c r="O19" s="147">
        <f t="shared" si="6"/>
        <v>-7.280765620750751E-4</v>
      </c>
      <c r="P19" s="146" t="s">
        <v>252</v>
      </c>
      <c r="Q19" s="147" t="str">
        <f t="shared" si="2"/>
        <v>-</v>
      </c>
    </row>
    <row r="20" spans="1:17" x14ac:dyDescent="0.25">
      <c r="A20" s="1" t="s">
        <v>94</v>
      </c>
      <c r="B20" s="145" t="s">
        <v>95</v>
      </c>
      <c r="C20" s="146">
        <v>110884</v>
      </c>
      <c r="D20" s="146">
        <v>109344</v>
      </c>
      <c r="E20" s="147">
        <f t="shared" si="0"/>
        <v>-1.3888387864795626E-2</v>
      </c>
      <c r="F20" s="146">
        <v>17398</v>
      </c>
      <c r="G20" s="147">
        <f t="shared" si="3"/>
        <v>-0.84088747439274214</v>
      </c>
      <c r="H20" s="146">
        <v>78855</v>
      </c>
      <c r="I20" s="147">
        <f t="shared" si="4"/>
        <v>3.5324175192550866</v>
      </c>
      <c r="J20" s="146">
        <v>108917</v>
      </c>
      <c r="K20" s="147">
        <f t="shared" si="5"/>
        <v>0.38123137404096119</v>
      </c>
      <c r="L20" s="146">
        <v>111619</v>
      </c>
      <c r="M20" s="147">
        <f t="shared" si="1"/>
        <v>2.4807881230661799E-2</v>
      </c>
      <c r="N20" s="146">
        <v>115450</v>
      </c>
      <c r="O20" s="147">
        <f t="shared" si="6"/>
        <v>3.4322113618649119E-2</v>
      </c>
      <c r="P20" s="146" t="s">
        <v>252</v>
      </c>
      <c r="Q20" s="147" t="str">
        <f t="shared" si="2"/>
        <v>-</v>
      </c>
    </row>
    <row r="21" spans="1:17" ht="15.75" x14ac:dyDescent="0.25">
      <c r="A21" s="1" t="s">
        <v>0</v>
      </c>
      <c r="B21" s="148" t="s">
        <v>32</v>
      </c>
      <c r="C21" s="149">
        <v>1322818</v>
      </c>
      <c r="D21" s="149">
        <v>1299411</v>
      </c>
      <c r="E21" s="150">
        <f t="shared" si="0"/>
        <v>-1.7694800040519598E-2</v>
      </c>
      <c r="F21" s="149">
        <v>375345</v>
      </c>
      <c r="G21" s="150">
        <f>F21/D21-1</f>
        <v>-0.71114220212080703</v>
      </c>
      <c r="H21" s="149">
        <v>492258</v>
      </c>
      <c r="I21" s="150">
        <f t="shared" si="4"/>
        <v>0.31148143707788845</v>
      </c>
      <c r="J21" s="149">
        <v>1243535</v>
      </c>
      <c r="K21" s="150">
        <f t="shared" si="5"/>
        <v>1.5261854555944239</v>
      </c>
      <c r="L21" s="149">
        <v>1319978</v>
      </c>
      <c r="M21" s="150">
        <f t="shared" si="1"/>
        <v>6.1472334916186533E-2</v>
      </c>
      <c r="N21" s="149">
        <v>1387823</v>
      </c>
      <c r="O21" s="150">
        <f t="shared" si="6"/>
        <v>5.139858391579244E-2</v>
      </c>
      <c r="P21" s="149">
        <v>1192132</v>
      </c>
      <c r="Q21" s="150">
        <v>2.906883898150725E-2</v>
      </c>
    </row>
    <row r="22" spans="1:17" ht="6" customHeight="1" x14ac:dyDescent="0.25"/>
    <row r="23" spans="1:17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46"/>
      <c r="Q23" s="131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d4781399f7aed0b68e7407d818a69065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b0a175a10d45345a6d323a14e808485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86A9021F-F7C2-46E7-9059-F6E353D573EE}"/>
</file>

<file path=customXml/itemProps2.xml><?xml version="1.0" encoding="utf-8"?>
<ds:datastoreItem xmlns:ds="http://schemas.openxmlformats.org/officeDocument/2006/customXml" ds:itemID="{7F4DD0FA-255B-4F63-A899-9EC403AB78C8}"/>
</file>

<file path=customXml/itemProps3.xml><?xml version="1.0" encoding="utf-8"?>
<ds:datastoreItem xmlns:ds="http://schemas.openxmlformats.org/officeDocument/2006/customXml" ds:itemID="{68F63F3B-24B0-4389-B709-DB151427C8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17</vt:i4>
      </vt:variant>
    </vt:vector>
  </HeadingPairs>
  <TitlesOfParts>
    <vt:vector size="65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2025-11-27T08:22:34Z</dcterms:created>
  <dcterms:modified xsi:type="dcterms:W3CDTF">2025-11-27T08:30:44Z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